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ACS-244_CC_tcarray" sheetId="4" r:id="rId6"/>
    <sheet state="visible" name="ACS-244_CC_taarray" sheetId="5" r:id="rId7"/>
    <sheet state="visible" name="ACS-134_CC_tcarray" sheetId="6" r:id="rId8"/>
    <sheet state="visible" name="ACS-134_CC_taarray" sheetId="7" r:id="rId9"/>
  </sheets>
  <definedNames/>
  <calcPr/>
</workbook>
</file>

<file path=xl/sharedStrings.xml><?xml version="1.0" encoding="utf-8"?>
<sst xmlns="http://schemas.openxmlformats.org/spreadsheetml/2006/main" count="921" uniqueCount="243">
  <si>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</si>
  <si>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</si>
  <si>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</si>
  <si>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</si>
  <si>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</si>
  <si>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</si>
  <si>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</si>
  <si>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</si>
  <si>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</si>
  <si>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</si>
  <si>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</si>
  <si>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</si>
  <si>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ATAPL-69839-001-0101</t>
  </si>
  <si>
    <t>RS01SBPS-PC01A</t>
  </si>
  <si>
    <t>SN0101</t>
  </si>
  <si>
    <t>44° 31.7382'N</t>
  </si>
  <si>
    <t>125° 23.3622'W</t>
  </si>
  <si>
    <t>TN-313</t>
  </si>
  <si>
    <t>ATAPL-58322-00005</t>
  </si>
  <si>
    <t>RS01SBPS-PC01A-4C-FLORDD103</t>
  </si>
  <si>
    <t>ATAPL-58337-00005</t>
  </si>
  <si>
    <t>RS01SBPS-PC01A-4B-PHSENA102</t>
  </si>
  <si>
    <t>SAMI2-P0113</t>
  </si>
  <si>
    <t>ATAPL-58320-00005</t>
  </si>
  <si>
    <t>RS01SBPS-PC01A-4A-DOSTAD103</t>
  </si>
  <si>
    <t>ATAPL-66662-00001</t>
  </si>
  <si>
    <t>RS01SBPS-PC01A-4A-CTDPFA103</t>
  </si>
  <si>
    <t>16P65795-6914</t>
  </si>
  <si>
    <t>ATAPL-58324-00005</t>
  </si>
  <si>
    <t>RS01SBPS-PC01A-08-HYDBBA103</t>
  </si>
  <si>
    <t>ATAPL-58317-00003</t>
  </si>
  <si>
    <t>RS01SBPS-PC01A-07-CAMDSC102</t>
  </si>
  <si>
    <t>0103</t>
  </si>
  <si>
    <t>ATAPL-58345-00003</t>
  </si>
  <si>
    <t>RS01SBPS-PC01A-06-VADCPA101</t>
  </si>
  <si>
    <t>ATAPL-58315-00003</t>
  </si>
  <si>
    <t>RS01SBPS-PC01A-05-ADCPTD102</t>
  </si>
  <si>
    <t>ATAPL-69839-001-0104</t>
  </si>
  <si>
    <t>SN0104</t>
  </si>
  <si>
    <t>44° 31.7380' N</t>
  </si>
  <si>
    <t>125° 23.3799' W</t>
  </si>
  <si>
    <t>TN-326</t>
  </si>
  <si>
    <t>ATAPL-58322-00011</t>
  </si>
  <si>
    <t>ATAPL-58337-00010</t>
  </si>
  <si>
    <t>P0162</t>
  </si>
  <si>
    <t>ATAPL-58320-00011</t>
  </si>
  <si>
    <t>ATAPL-66662-00009</t>
  </si>
  <si>
    <t>16-50118</t>
  </si>
  <si>
    <t>ATAPL-58324-00008</t>
  </si>
  <si>
    <t>ATAPL-58317-00001</t>
  </si>
  <si>
    <t>ATAPL-58345-00004</t>
  </si>
  <si>
    <t>ATAPL-58315-00004</t>
  </si>
  <si>
    <t>ATAPL-68870-001-0140</t>
  </si>
  <si>
    <t>RS01SBPS-SF01A</t>
  </si>
  <si>
    <t>SN0140</t>
  </si>
  <si>
    <t>Deployed without winch - SC01A is fixed to the platform.</t>
  </si>
  <si>
    <t>ATAPL-58336-00003</t>
  </si>
  <si>
    <t>RS01SBPS-SF01A-4F-PCO2WA101</t>
  </si>
  <si>
    <t>C0076</t>
  </si>
  <si>
    <t>ATAPL-70114-00003</t>
  </si>
  <si>
    <t>RS01SBPS-SF01A-4B-VELPTD102</t>
  </si>
  <si>
    <t>AQS 6389/AQD 11641</t>
  </si>
  <si>
    <t>ATAPL-68020-00003</t>
  </si>
  <si>
    <t>RS01SBPS-SF01A-4A-NUTNRA101</t>
  </si>
  <si>
    <t>ATAPL-58341-00003</t>
  </si>
  <si>
    <t>RS01SBPS-SF01A-3D-SPKIRA101</t>
  </si>
  <si>
    <t>ATAPL-66645-00003</t>
  </si>
  <si>
    <t>RS01SBPS-SF01A-3C-PARADA101</t>
  </si>
  <si>
    <t>ATAPL-58332-00001</t>
  </si>
  <si>
    <t>RS01SBPS-SF01A-3B-OPTAAD101</t>
  </si>
  <si>
    <t>ACS-134</t>
  </si>
  <si>
    <t>3/4/15 - Instrument port current reporting about 825 mA, which implies that the pump may not be running
3/20/15 - Current restored to full after power cycle</t>
  </si>
  <si>
    <t>ATAPL-58322-00003</t>
  </si>
  <si>
    <t>RS01SBPS-SF01A-3A-FLORTD101</t>
  </si>
  <si>
    <t>ATAPL-58337-00003</t>
  </si>
  <si>
    <t>RS01SBPS-SF01A-2D-PHSENA101</t>
  </si>
  <si>
    <t>P0111</t>
  </si>
  <si>
    <t>ATAPL-58694-00001</t>
  </si>
  <si>
    <t>RS01SBPS-SF01A-2A-DOFSTA102</t>
  </si>
  <si>
    <t>43-2463</t>
  </si>
  <si>
    <t>ATAPL-66662-00002</t>
  </si>
  <si>
    <t>RS01SBPS-SF01A-2A-CTDPFA102</t>
  </si>
  <si>
    <t>16P71179-7205</t>
  </si>
  <si>
    <t>ATAPL-68870-001-0143</t>
  </si>
  <si>
    <t>SN0143</t>
  </si>
  <si>
    <t>44° 31.738' N</t>
  </si>
  <si>
    <t>125° 23.387' W</t>
  </si>
  <si>
    <t>ATAPL-58336-00004</t>
  </si>
  <si>
    <t>C0091</t>
  </si>
  <si>
    <t>10/28/15-11/5/2015 Offline for network troubleshooting</t>
  </si>
  <si>
    <t>ATAPL-70114-00006</t>
  </si>
  <si>
    <t>AQS-7205
AQD-12227</t>
  </si>
  <si>
    <t>ATAPL-68020-00006</t>
  </si>
  <si>
    <t>GFD
10/28/15-11/5/2015 Offline for network troubleshooting</t>
  </si>
  <si>
    <t>ATAPL-58341-00006</t>
  </si>
  <si>
    <t>ATAPL-66645-00006</t>
  </si>
  <si>
    <t>ATAPL-58332-00005</t>
  </si>
  <si>
    <t>9/9/15 - Current &lt;800 mA - pump may have stopped, increased after power cycle.
10/22/15 - Current drop to &lt;500 mA - lamp may be out.
10/28/15-11/5/2015 Offline for network troubleshooting
12/2/2015 - no output since 12/1/2015</t>
  </si>
  <si>
    <t>ATAPL-58322-00009</t>
  </si>
  <si>
    <t>ATAPL-58337-00006</t>
  </si>
  <si>
    <t>P0133</t>
  </si>
  <si>
    <t>10/28/15-11/5/2015 Offline for network troubleshooting
12/2/2015 - GFD High fluctuating, max ~99 uA
1/6/2016 - step increase in GFD high on 12/22-12/23</t>
  </si>
  <si>
    <t>ATAPL-58694-00005</t>
  </si>
  <si>
    <t>43-3163</t>
  </si>
  <si>
    <t>ATAPL-66662-00008</t>
  </si>
  <si>
    <t>16-50115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</si>
  <si>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</si>
  <si>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</si>
  <si>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</si>
  <si>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</si>
  <si>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</si>
  <si>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</si>
  <si>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</si>
  <si>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</si>
  <si>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</si>
  <si>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</si>
  <si>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</si>
  <si>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</si>
  <si>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</si>
  <si>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</si>
  <si>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</si>
  <si>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</si>
  <si>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</si>
  <si>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</si>
  <si>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</si>
  <si>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</si>
  <si>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</si>
  <si>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</si>
  <si>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</si>
  <si>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</si>
  <si>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</si>
  <si>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</si>
  <si>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</si>
  <si>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</si>
  <si>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</si>
  <si>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CC_ea434</t>
  </si>
  <si>
    <t>CC_eb434</t>
  </si>
  <si>
    <t>CC_ea578</t>
  </si>
  <si>
    <t>CC_eb578</t>
  </si>
  <si>
    <t>CC_ind_slp</t>
  </si>
  <si>
    <t>CC_ind_off</t>
  </si>
  <si>
    <t>CC_psal</t>
  </si>
  <si>
    <t>CC_depolarization_ratio</t>
  </si>
  <si>
    <t>CC_scattering_angle</t>
  </si>
  <si>
    <t>CC_measurement_wavelength</t>
  </si>
  <si>
    <t>CC_angular_resolution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</si>
  <si>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</si>
  <si>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</si>
  <si>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</si>
  <si>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</si>
  <si>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</si>
  <si>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</si>
  <si>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µg/l/count</t>
  </si>
  <si>
    <t>CC_dark_counts_cdom</t>
  </si>
  <si>
    <t>CC_scale_factor_cdom</t>
  </si>
  <si>
    <t>ppb/count</t>
  </si>
  <si>
    <t>CC_scale_factor1</t>
  </si>
  <si>
    <t>CC_scale_factor2</t>
  </si>
  <si>
    <t>CC_scale_factor3</t>
  </si>
  <si>
    <t>CC_scale_factor4</t>
  </si>
  <si>
    <t>No calibration coefficient.</t>
  </si>
  <si>
    <t>CC_gain</t>
  </si>
  <si>
    <t>CC_longitude</t>
  </si>
  <si>
    <t>CC_latitude</t>
  </si>
  <si>
    <t>CC_residual_temperature_correction_factor_e</t>
  </si>
  <si>
    <t>CC_residual_temperature_correction_factor_c</t>
  </si>
  <si>
    <t>CC_frequency_offset</t>
  </si>
  <si>
    <t>CC_oxygen_signal_slope</t>
  </si>
  <si>
    <t>CC_residual_temperature_correction_factor_a</t>
  </si>
  <si>
    <t>CC_residual_temperature_correction_factor_b</t>
  </si>
  <si>
    <t>CC_cwlngth</t>
  </si>
  <si>
    <t>[400.50000000, 404.40000000, 407.60000000, 411.20000000, 414.80000000, 418.70000000, 423.10000000, 427.40000000, 431.50000000, 435.60000000, 439.40000000, 443.90000000, 448.10000000, 453.00000000, 457.50000000, 461.30000000, 465.70000000, 470.10000000, 474.80000000, 479.70000000, 484.30000000, 488.80000000, 493.00000000, 497.20000000, 501.90000000, 506.40000000, 511.10000000, 515.60000000, 520.30000000, 524.80000000, 529.10000000, 533.40000000, 537.50000000, 541.50000000, 545.90000000, 550.20000000, 554.30000000, 558.60000000, 562.70000000, 566.80000000, 570.50000000, 574.00000000, 578.50000000, 582.00000000, 585.60000000, 590.10000000, 594.00000000, 598.90000000, 603.30000000, 607.80000000, 612.30000000, 616.40000000, 620.90000000, 625.20000000, 629.40000000, 633.50000000, 637.30000000, 642.00000000, 646.60000000, 651.40000000, 655.50000000, 660.30000000, 664.70000000, 668.70000000, 673.20000000, 677.60000000, 681.90000000, 686.10000000, 690.30000000, 694.20000000, 698.40000000, 702.30000000, 706.20000000, 710.20000000, 713.60000000, 718.00000000, 721.30000000, 725.70000000, 729.40000000, 732.90000000, 736.70000000, 739.90000000, 743.50000000, 747.20000000]</t>
  </si>
  <si>
    <t>CC_ccwo</t>
  </si>
  <si>
    <t>[  0.24714100,   0.32037800,   0.37738100,   0.42795000,   0.47019400,   0.50667000,   0.53560700,   0.56593300,   0.59678700,   0.62279500,   0.64810600,   0.67353900,   0.69766200,   0.72130500,   0.73511400,   0.75309600,   0.77052200,   0.78675500,   0.80366200,   0.81863200,   0.83284700,   0.84803200,   0.86066900,   0.87201200,   0.88502700,   0.89322300,   0.90146300,   0.90965100,   0.91542700,   0.92238500,   0.93002400,   0.93597600,   0.94059500,   0.94686200,   0.95320500,   0.95960600,   0.96624900,   0.97273800,   0.97734900,   0.98122200,   0.98400900,   0.98400600,   0.98109300,   0.97330900,   0.96119200,   0.94486800,   0.92269400,   0.89765800,   0.87760100,   0.86712600,   0.86472200,   0.86509500,   0.86585900,   0.86706900,   0.86829100,   0.86826300,   0.86743200,   0.86497800,   0.85923300,   0.84942900,   0.83674600,   0.82455900,   0.81676200,   0.81228200,   0.80891700,   0.80243400,   0.79064400,   0.77297800,   0.74462800,   0.70749500,   0.65645400,   0.59001500,   0.50723200,   0.39895500,   0.26383200,   0.09959600,  -0.09958100,  -0.33124100,  -0.58477100,  -0.83966500,  -1.05889000,  -1.22271100,  -1.32700800,  -1.38205000]</t>
  </si>
  <si>
    <t>CC_tcal</t>
  </si>
  <si>
    <t>CC_tbins</t>
  </si>
  <si>
    <t>[  1.75766900,   2.39486800,   3.45275500,   4.46760000,   5.47576100,   6.46765400,   7.48630800,   8.48333300,   9.48808500,  10.51372500,  11.47757100,  12.47101700,  13.49754700,  14.49847800,  15.47487800,  16.49736800,  17.49409100,  18.49473700,  19.53117600,  20.48533300,  21.47900000,  22.47142900,  23.54727300,  24.46166700,  25.47145800,  26.48095200,  27.51463400,  28.49051300,  29.49361100,  30.50075500,  31.49704500,  32.50173900,  33.51913000,  34.51160000,  35.51911100,  36.46585400,  37.34853300]</t>
  </si>
  <si>
    <t>CC_awlngth</t>
  </si>
  <si>
    <t>[399.30000000, 403.00000000, 406.60000000, 410.10000000, 413.70000000, 417.60000000, 422.10000000, 426.50000000, 430.60000000, 434.30000000, 438.40000000, 442.80000000, 447.20000000, 451.80000000, 456.20000000, 460.60000000, 464.80000000, 469.20000000, 474.10000000, 479.00000000, 483.80000000, 488.10000000, 492.30000000, 496.70000000, 501.60000000, 506.30000000, 510.60000000, 515.20000000, 519.90000000, 524.40000000, 528.50000000, 533.00000000, 537.20000000, 541.50000000, 545.60000000, 549.80000000, 554.10000000, 558.20000000, 562.70000000, 566.60000000, 570.50000000, 574.40000000, 578.10000000, 582.00000000, 585.90000000, 590.10000000, 594.40000000, 598.70000000, 603.10000000, 607.70000000, 612.00000000, 616.40000000, 620.70000000, 625.00000000, 629.40000000, 633.70000000, 638.00000000, 642.10000000, 646.60000000, 651.20000000, 655.50000000, 660.30000000, 664.70000000, 669.10000000, 673.60000000, 677.60000000, 681.90000000, 686.30000000, 690.20000000, 694.40000000, 698.30000000, 702.30000000, 706.20000000, 710.20000000, 714.00000000, 717.90000000, 721.90000000, 725.70000000, 729.90000000, 733.20000000, 736.90000000, 740.50000000, 743.50000000, 747.60000000]</t>
  </si>
  <si>
    <t>CC_acwo</t>
  </si>
  <si>
    <t>[ -0.84614000,  -0.57938100,  -0.37520000,  -0.22475600,  -0.11076300,  -0.02253100,   0.04725400,   0.11177600,   0.16967300,   0.22217100,   0.27362800,   0.32152700,   0.36630400,   0.40953500,   0.45156800,   0.49241000,   0.53196900,   0.57049500,   0.60686100,   0.64152600,   0.67634800,   0.70858200,   0.73940100,   0.76906600,   0.79672600,   0.82214300,   0.84692200,   0.87190300,   0.89798000,   0.92347200,   0.94951600,   0.97362400,   0.99706400,   1.01886600,   1.03932200,   1.05924300,   1.07850400,   1.09727400,   1.11482900,   1.13067200,   1.13796400,   1.14897500,   1.15722400,   1.16135400,   1.16135000,   1.15552600,   1.14480900,   1.13247100,   1.12548800,   1.12769100,   1.13708500,   1.14950700,   1.16237500,   1.17490700,   1.18703200,   1.19855400,   1.20917800,   1.21819600,   1.22394200,   1.22589300,   1.22466100,   1.22422500,   1.22694500,   1.23269700,   1.23779500,   1.23976100,   1.23621200,   1.22573400,   1.20579100,   1.17477000,   1.13053700,   1.07034200,   0.98964300,   0.88428100,   0.75108600,   0.58579100,   0.38551900,   0.15304200,  -0.09791100,  -0.34027600,  -0.54385800,  -0.68769000,  -0.77313600,  -0.81770100]</t>
  </si>
  <si>
    <t>CC_tcarray</t>
  </si>
  <si>
    <t>SheetRef:ACS-134_CC_tcarray</t>
  </si>
  <si>
    <t>CC_taarray</t>
  </si>
  <si>
    <t>SheetRef:ACS-134_CC_taarray</t>
  </si>
  <si>
    <t>CC_Im</t>
  </si>
  <si>
    <t>CC_offset</t>
  </si>
  <si>
    <t>[2147243680.8, 2147330990.1, 2148234823.8, 2146998690.4, 2147259493.8, 2147134969.9, 2146705817.8]</t>
  </si>
  <si>
    <t>CC_scale</t>
  </si>
  <si>
    <t>[2.08825177939e-007, 2.01633071049e-007, 1.95354333958e-007, 2.09185310097e-007, 2.00341061917e-007, 2.14978916942e-007, 2.07953213779e-007]</t>
  </si>
  <si>
    <t>CC_immersion_factor</t>
  </si>
  <si>
    <t>[1.368, 1.410, 1.365, 1.354, 1.372, 1.322, 1.347]</t>
  </si>
  <si>
    <t>CC_cal_temp</t>
  </si>
  <si>
    <t>CC_wl</t>
  </si>
  <si>
    <t>[189.86, 190.65, 191.44, 192.23, 193.02, 193.81, 194.6, 195.39, 196.18, 196.97, 197.77, 198.56, 199.35, 200.14, 200.94, 201.73, 202.52, 203.31, 204.11, 204.9, 205.7, 206.49, 207.29, 208.08, 208.88, 209.67, 210.47, 211.26, 212.06, 212.86, 213.65, 214.45, 215.25, 216.05, 216.84, 217.64, 218.44, 219.24, 220.04, 220.84, 221.64, 222.43, 223.23, 224.03, 224.83, 225.63, 226.43, 227.24, 228.04, 228.84, 229.64, 230.44, 231.24, 232.04, 232.84, 233.65, 234.45, 235.25, 236.05, 236.86, 237.66, 238.46, 239.27, 240.07, 240.88, 241.68, 242.48, 243.29, 244.09, 244.9, 245.7, 246.51, 247.31, 248.12, 248.92, 249.73, 250.53, 251.34, 252.15, 252.95, 253.76, 254.57, 255.37, 256.18, 256.99, 257.79, 258.6, 259.41, 260.22, 261.02, 261.83, 262.64, 263.45, 264.26, 265.06, 265.87, 266.68, 267.49, 268.3, 269.11, 269.92, 270.73, 271.53, 272.34, 273.15, 273.96, 274.77, 275.58, 276.39, 277.2, 278.01, 278.82, 279.63, 280.44, 281.25, 282.06, 282.87, 283.68, 284.49, 285.31, 286.12, 286.93, 287.74, 288.55, 289.36, 290.17, 290.98, 291.79, 292.6, 293.42, 294.23, 295.04, 295.85, 296.66, 297.47, 298.29, 299.1, 299.91, 300.72, 301.53, 302.34, 303.16, 303.97, 304.78, 305.59, 306.4, 307.22, 308.03, 308.84, 309.65, 310.46, 311.28, 312.09, 312.9, 313.71, 314.53, 315.34, 316.15, 316.96, 317.77, 318.59, 319.4, 320.21, 321.02, 321.83, 322.65, 323.46, 324.27, 325.08, 325.9, 326.71, 327.52, 328.33, 329.14, 329.96, 330.77, 331.58, 332.39, 333.2, 334.01, 334.83, 335.64, 336.45, 337.26, 338.07, 338.88, 339.7, 340.51, 341.32, 342.13, 342.94, 343.75, 344.56, 345.37, 346.19, 347.0, 347.81, 348.62, 349.43, 350.24, 351.05, 351.86, 352.67, 353.48, 354.29, 355.1, 355.91, 356.72, 357.53, 358.34, 359.15, 359.96, 360.77, 361.58, 362.39, 363.2, 364.01, 364.82, 365.63, 366.43, 367.24, 368.05, 368.86, 369.67, 370.48, 371.28, 372.09, 372.9, 373.71, 374.52, 375.32, 376.13, 376.94, 377.74, 378.55, 379.36, 380.16, 380.97, 381.78, 382.58, 383.39, 384.2, 385.0, 385.81, 386.61, 387.42, 388.22, 389.03, 389.83, 390.64, 391.44, 392.25, 393.05, 393.85, 394.66, 395.46]</t>
  </si>
  <si>
    <t>CC_eno3</t>
  </si>
  <si>
    <t>[-0.00322912, 0.00468053, 0.0099632, 0.00359423, -0.00737579, -0.02446614, 0.00382188, -0.01099351, -0.00141413, 0.00386457, 0.01899147, 0.01751511, -0.00138048, 0.00634607, -0.00018902, 0.00023971, 0.01729103, 0.00734543, -0.00017738, -0.00723814, -0.01035867, 0.00225412, 0.0047223, 0.00724806, 0.00675232, 0.00719683, 0.0075716, 0.00716361, 0.0069677, 0.00664569, 0.00631421, 0.00596059, 0.00558953, 0.00518804, 0.00484797, 0.00448248, 0.00412762, 0.0037824, 0.00345492, 0.00314248, 0.00284003, 0.00255328, 0.00229397, 0.00204153, 0.00180356, 0.0015912, 0.00139029, 0.00121501, 0.00103913, 0.00090312, 0.00076508, 0.00064521, 0.00054395, 0.00045326, 0.00037792, 0.00031197, 0.00024895, 0.00020618, 0.00016077, 0.00012338, 9.459e-05, 7.172e-05, 4.476e-05, 2.483e-05, 2.157e-05, 1.331e-05, 7.79e-06, -6.79e-06, -7.07e-06, -8.05e-06, -9.99e-06, -8.72e-06, -1.205e-05, -1.05e-05, -7.26e-06, -1.049e-05, -1.585e-05, -8.55e-06, -3.89e-06, -5.46e-06, -3.87e-06, 2.47e-06, 1.59e-06, 1.43e-06, 7.57e-06, 1.328e-05, 1.334e-05, 1.138e-05, 1.658e-05, 2.298e-05, 2.57e-05, 3.205e-05, 3.648e-05, 3.362e-05, 4.232e-05, 3.682e-05, 4.302e-05, 4.61e-05, 5.281e-05, 5.792e-05, 5.605e-05, 6.308e-05, 6.94e-05, 5.929e-05, 6.618e-05, 6.516e-05, 6.683e-05, 8.358e-05, 7.818e-05, 8.324e-05, 8.626e-05, 9.633e-05, 9.334e-05, 9.218e-05, 9.453e-05, 0.00010776, 0.00010593, 0.00010468, 0.00011054, 0.00010419, 0.00011799, 0.00012436, 0.00011776, 0.00013287, 0.00011307, 0.00013203, 0.00013431, 0.0001372, 0.00013422, 0.00014958, 0.00014127, 0.00014543, 0.00014782, 0.00016444, 0.00016093, 0.00015344, 0.00015654, 0.00015736, 0.00017133, 0.00017438, 0.00017135, 0.0001811, 0.00018684, 0.00017671, 0.00018927, 0.00019795, 0.00018952, 0.0001859, 0.0001964, 0.00020334, 0.0002009, 0.00020094, 0.00020234, 0.00020864, 0.00021568, 0.00021446, 0.00022527, 0.00022655, 0.00022053, 0.0002269, 0.00023073, 0.00024665, 0.00024611, 0.0002437, 0.00024652, 0.0002563, 0.00024736, 0.00024555, 0.00026407, 0.00026439, 0.00026502, 0.00025881, 0.00026981, 0.00027663, 0.00028193, 0.00028224, 0.00028898, 0.00029189, 0.00028771, 0.0003293, 0.00030367, 0.00030824, 0.00027477, 0.00030597, 0.00029406, 0.00032047, 0.00029594, 0.00031145, 0.00028578, 0.00030369, 0.00031831, 0.00031461, 0.00031707, 0.00033393, 0.00035027, 0.00034992, 0.00035642, 0.0003654, 0.00036617, 0.0003425, 0.00034528, 0.00033935, 0.0003384, 0.00037396, 0.00035155, 0.00036718, 0.00039828, 0.00035641, 0.00039016, 0.00037772, 0.00039227, 0.00037729, 0.00038413, 0.00038202, 0.00038885, 0.000397, 0.00040507, 0.0004257, 0.00041232, 0.00042522, 0.00043928, 0.00043605, 0.00045135, 0.00042102, 0.00043638, 0.00045184, 0.00043102, 0.00044405, 0.00044069, 0.0004628, 0.00043884, 0.00042623, 0.00044852, 0.00040824, 0.00044121, 0.00048773, 0.00047618, 0.00047655, 0.00045294, 0.00045829, 0.00048719, 0.00046496, 0.00045064, 0.00048246, 0.00046764, 0.00048964, 0.00051885, 0.00052892, 0.0005204, 0.00053412, 0.00052149, 0.00053357, 0.00053341, 0.00051781, 0.00054409, 0.00054297]</t>
  </si>
  <si>
    <t>CC_eswa</t>
  </si>
  <si>
    <t>[0.00270301, 0.01034646, -0.0023079, -0.00911592, -0.01253114, -0.00579671, -0.00188924, 0.0126402, 0.00747306, -0.00801926, -0.02196508, -0.0234772, 0.01353165, 0.02930551, 0.04752669, 0.06611066, 0.07890891, 0.09448895, 0.09537274, 0.099278, 0.10490504, 0.08479033, 0.07771979, 0.0665525, 0.05840667, 0.04888491, 0.040525, 0.03349526, 0.02739518, 0.0223133, 0.01800612, 0.01445544, 0.01151125, 0.00914578, 0.00720494, 0.00565176, 0.00441656, 0.00344156, 0.00266767, 0.00206799, 0.00161162, 0.00125354, 0.00097379, 0.00075746, 0.00060035, 0.00046493, 0.00038215, 0.00029699, 0.00025161, 0.00020503, 0.00016607, 0.00014214, 0.00011657, 0.00010175, 7.979e-05, 7.476e-05, 6.268e-05, 5.393e-05, 4.975e-05, 4.232e-05, 2.354e-05, 2.976e-05, 2.708e-05, 1.648e-05, 6.57e-06, 1.112e-05, -7.28e-06, 6.73e-06, -3.38e-06, -7.62e-06, -8.4e-06, -4.32e-06, -7.56e-06, -6.49e-06, -9.12e-06, -6.2e-06, -3.42e-06, -3.44e-06, 4.12e-06, -1.068e-05, 1.51e-06, 1.266e-05, 1.132e-05, 6.14e-06, -5.3e-06, 4.33e-06, -1.83e-06, 4.07e-06, 1.219e-05, 2.956e-05, 1.504e-05, 2.072e-05, 2.595e-05, 2.39e-05, 2.418e-05, 2.964e-05, 2.867e-05, 3.222e-05, 2.649e-05, 2.431e-05, 3.629e-05, 3.41e-05, 1.907e-05, 3.339e-05, 4.021e-05, 3.816e-05, 4.204e-05, 3.931e-05, 3.576e-05, 5.482e-05, 5.134e-05, 3.73e-05, 5.11e-05, 5.965e-05, 5.732e-05, 5.038e-05, 5.723e-05, 6.549e-05, 7.018e-05, 6.213e-05, 6.386e-05, 6.59e-05, 7.091e-05, 6.915e-05, 9.723e-05, 7.935e-05, 8.422e-05, 7.125e-05, 9.061e-05, 7.421e-05, 9.353e-05, 7.965e-05, 9.523e-05, 8.846e-05, 0.00011171, 0.00011347, 0.00012217, 0.00012166, 0.00012875, 0.0001262, 0.00013249, 0.00012611, 0.0001278, 0.00012379, 0.00012193, 0.00012827, 0.00013579, 0.00013541, 0.00013811, 0.00014485, 0.00016048, 0.00016146, 0.00017446, 0.00017172, 0.00017717, 0.00016951, 0.00017928, 0.00017965, 0.0001879, 0.00019151, 0.00018631, 0.00018784, 0.00019629, 0.00020488, 0.00021146, 0.00020308, 0.00021367, 0.00022049, 0.00021345, 0.00020513, 0.00022133, 0.00023029, 0.00023259, 0.00024707, 0.00026007, 0.00024725, 0.00027016, 0.00026525, 0.00025711, 0.00025877, 0.00026031, 0.00025589, 0.00029524, 0.00025854, 0.00026223, 0.00025185, 0.00030879, 0.00030214, 0.00031971, 0.00031604, 0.00031194, 0.0003074, 0.00037829, 0.00031576, 0.00032953, 0.00033389, 0.00031702, 0.00031239, 0.00030894, 0.00031863, 0.00036137, 0.00039436, 0.00036387, 0.00037572, 0.00038921, 0.00037642, 0.00033551, 0.00038159, 0.00032486, 0.00039448, 0.00039076, 0.00036993, 0.00039738, 0.00042626, 0.00042567, 0.00043574, 0.0004397, 0.00045585, 0.00044298, 0.00043026, 0.00041333, 0.0003935, 0.0004006, 0.00042409, 0.00041603, 0.00042605, 0.00046512, 0.00042793, 0.0004658, 0.000487, 0.00048341, 0.00050018, 0.00047451, 0.00047858, 0.00048109, 0.00045785, 0.00050067, 0.00047341, 0.00051458, 0.00049464, 0.00049862, 0.00050444, 0.00053433, 0.00049547, 0.00052024, 0.00054795, 0.00052039, 0.0005223, 0.00053237, 0.00055329, 0.00054038, 0.0005379, 0.00053043, 0.00058998, 0.00050647, 0.00056498]</t>
  </si>
  <si>
    <t>CC_di</t>
  </si>
  <si>
    <t>[0.00296058, 0.01111538, -0.00243195, -0.00942199, -0.01270391, -0.00576413, -0.00184265, 0.01209247, 0.00701237, -0.00738083, -0.0198245, -0.02078358, 0.01174978, 0.02495933, 0.03969353, 0.05415747, 0.06340415, 0.07446933, 0.07370878, 0.07525801, 0.07798203, 0.06182289, 0.05556907, 0.04667352, 0.04016679, 0.03297496, 0.02680594, 0.02173182, 0.01742952, 0.0139211, 0.01101881, 0.0086745, 0.00677382, 0.00527753, 0.00407798, 0.00313688, 0.00240379, 0.00183682, 0.00139618, 0.00106134, 0.00081109, 0.0006188, 0.00047138, 0.00035956, 0.00027945, 0.00021222, 0.00017106, 0.00013033, 0.00010827, 8.652e-05, 6.872e-05, 5.768e-05, 4.639e-05, 3.97e-05, 3.053e-05, 2.804e-05, 2.306e-05, 1.945e-05, 1.76e-05, 1.468e-05, 8.01e-06, 9.93e-06, 8.85e-06, 5.28e-06, 2.06e-06, 3.43e-06, -2.2e-06, 2e-06, -9.8e-07, -2.17e-06, -2.35e-06, -1.18e-06, -2.03e-06, -1.71e-06, -2.35e-06, -1.57e-06, -8.5e-07, -8.4e-07, 9.8e-07, -2.5e-06, 3.5e-07, 2.85e-06, 2.5e-06, 1.33e-06, -1.12e-06, 9e-07, -3.7e-07, 8.1e-07, 2.39e-06, 5.68e-06, 2.83e-06, 3.82e-06, 4.7e-06, 4.24e-06, 4.21e-06, 5.05e-06, 4.79e-06, 5.28e-06, 4.26e-06, 3.83e-06, 5.6e-06, 5.16e-06, 2.83e-06, 4.86e-06, 5.74e-06, 5.34e-06, 5.77e-06, 5.29e-06, 4.71e-06, 7.08e-06, 6.5e-06, 4.63e-06, 6.22e-06, 7.12e-06, 6.71e-06, 5.78e-06, 6.44e-06, 7.22e-06, 7.59e-06, 6.58e-06, 6.63e-06, 6.71e-06, 7.08e-06, 6.77e-06, 9.33e-06, 7.47e-06, 7.77e-06, 6.44e-06, 8.03e-06, 6.45e-06, 7.97e-06, 6.65e-06, 7.8e-06, 7.1e-06, 8.79e-06, 8.75e-06, 9.24e-06, 9.02e-06, 9.36e-06, 8.99e-06, 9.26e-06, 8.64e-06, 8.58e-06, 8.15e-06, 7.87e-06, 8.11e-06, 8.42e-06, 8.23e-06, 8.23e-06, 8.46e-06, 9.19e-06, 9.06e-06, 9.6e-06, 9.26e-06, 9.37e-06, 8.79e-06, 9.11e-06, 8.95e-06, 9.18e-06, 9.17e-06, 8.75e-06, 8.64e-06, 8.86e-06, 9.06e-06, 9.17e-06, 8.63e-06, 8.9e-06, 9.01e-06, 8.55e-06, 8.05e-06, 8.52e-06, 8.69e-06, 8.6e-06, 8.96e-06, 9.24e-06, 8.61e-06, 9.23e-06, 8.88e-06, 8.44e-06, 8.33e-06, 8.21e-06, 7.91e-06, 8.95e-06, 7.69e-06, 7.64e-06, 7.2e-06, 8.65e-06, 8.29e-06, 8.6e-06, 8.34e-06, 8.07e-06, 7.8e-06, 9.41e-06, 7.7e-06, 7.87e-06, 7.82e-06, 7.28e-06, 7.03e-06, 6.82e-06, 6.89e-06, 7.67e-06, 8.2e-06, 7.42e-06, 7.51e-06, 7.63e-06, 7.23e-06, 6.32e-06, 7.05e-06, 5.88e-06, 7e-06, 6.8e-06, 6.31e-06, 6.64e-06, 6.99e-06, 6.84e-06, 6.87e-06, 6.79e-06, 6.9e-06, 6.58e-06, 6.26e-06, 5.9e-06, 5.51e-06, 5.5e-06, 5.7e-06, 5.49e-06, 5.51e-06, 5.9e-06, 5.32e-06, 5.68e-06, 5.82e-06, 5.66e-06, 5.74e-06, 5.34e-06, 5.28e-06, 5.21e-06, 4.86e-06, 5.21e-06, 4.83e-06, 5.15e-06, 4.85e-06, 4.79e-06, 4.75e-06, 4.94e-06, 4.49e-06, 4.62e-06, 4.77e-06, 4.45e-06, 4.37e-06, 4.37e-06, 4.45e-06, 4.27e-06, 4.16e-06, 4.03e-06, 4.39e-06, 3.7e-06, 4.04e-06]</t>
  </si>
  <si>
    <t>CC_lower_wavelength_limit_for_spectra_fit</t>
  </si>
  <si>
    <t>Constant for SUNA with 1-cm pathlength probe tip</t>
  </si>
  <si>
    <t>CC_upper_wavelength_limit_for_spectra_fit</t>
  </si>
  <si>
    <t>CC_ea620</t>
  </si>
  <si>
    <t>CC_eb620</t>
  </si>
  <si>
    <t>CC_calt</t>
  </si>
  <si>
    <t>CC_cala</t>
  </si>
  <si>
    <t>CC_calb</t>
  </si>
  <si>
    <t>CC_calc</t>
  </si>
  <si>
    <t>On cal sheet but same as last year</t>
  </si>
  <si>
    <t>Don't know where these come from</t>
  </si>
  <si>
    <t>﻿</t>
  </si>
  <si>
    <t>E</t>
  </si>
  <si>
    <t>C</t>
  </si>
  <si>
    <t>Voffset?</t>
  </si>
  <si>
    <t>Soc?</t>
  </si>
  <si>
    <t>A</t>
  </si>
  <si>
    <t>B</t>
  </si>
  <si>
    <t>[400.10000000, 403.70000000, 406.90000000, 410.00000000, 413.50000000, 417.10000000, 421.00000000, 424.60000000, 429.00000000, 432.50000000, 436.30000000, 440.30000000, 444.40000000, 449.20000000, 453.80000000, 457.80000000, 461.90000000, 466.20000000, 471.00000000, 475.50000000, 480.40000000, 485.00000000, 488.80000000, 493.40000000, 497.40000000, 501.70000000, 506.80000000, 510.90000000, 515.80000000, 520.30000000, 525.10000000, 529.40000000, 533.50000000, 537.70000000, 542.00000000, 545.90000000, 550.40000000, 554.80000000, 558.90000000, 563.70000000, 567.30000000, 571.20000000, 575.30000000, 578.10000000, 582.00000000, 585.80000000, 590.00000000, 594.50000000, 598.60000000, 602.60000000, 607.50000000, 611.80000000, 616.20000000, 620.40000000, 624.70000000, 628.70000000, 632.70000000, 636.50000000, 640.80000000, 645.10000000, 649.30000000, 653.90000000, 658.00000000, 662.30000000, 666.40000000, 670.80000000, 674.70000000, 679.00000000, 682.90000000, 686.60000000, 690.50000000, 694.20000000, 697.90000000, 701.80000000, 705.40000000, 709.40000000, 712.90000000, 716.50000000, 719.80000000, 723.30000000, 727.30000000, 730.20000000]</t>
  </si>
  <si>
    <t>[ -2.64718500,  -2.43678800,  -2.23715800,  -2.04901100,  -1.85887800,  -1.68001400,  -1.51012700,  -1.35984700,  -1.19967600,  -1.05390800,  -0.91546700,  -0.78051100,  -0.65794000,  -0.53660600,  -0.42157100,  -0.31345200,  -0.21467000,  -0.11533500,  -0.01745000,   0.07051500,   0.15814800,   0.24094300,   0.31210000,   0.38708400,   0.45793100,   0.52187200,   0.58740700,   0.64423900,   0.69807200,   0.75554000,   0.79606400,   0.85059700,   0.89902500,   0.93899800,   0.98028000,   1.01804600,   1.05482300,   1.08870300,   1.12291300,   1.15790100,   1.18379300,   1.20681900,   1.22748100,   1.23801700,   1.25110100,   1.25818900,   1.25879500,   1.25967400,   1.25498600,   1.25269900,   1.25976400,   1.27302500,   1.28662900,   1.30263300,   1.31765900,   1.33015100,   1.34256400,   1.35283000,   1.36315900,   1.36802000,   1.37204100,   1.37144100,   1.37032800,   1.37103500,   1.37383300,   1.37948900,   1.38167100,   1.38230000,   1.37523600,   1.36187900,   1.33979700,   1.30883200,   1.26699400,   1.20940500,   1.13602300,   1.04319000,   0.92789000,   0.79392700,   0.62342800,   0.43142200,   0.22349200,   0.01698800]</t>
  </si>
  <si>
    <t>[  1.48864800,   2.41783000,   3.45590200,   4.47882400,   5.48512200,   6.45023800,   7.49000000,   8.49178600,   9.48333300,  10.48047600,  11.52904800,  12.48428600,  13.49120000,  14.49590900,  15.48350000,  16.48421100,  17.50176500,  18.49375000,  19.49062500,  20.49500000,  21.48500000,  22.49800000,  23.51411800,  24.52150000,  25.48656200,  26.49600000,  27.51586200,  28.49206900,  29.51392900,  30.49178600,  31.49814800,  32.49440000,  33.48083300,  34.48125000,  35.01000000]</t>
  </si>
  <si>
    <t>[400.90000000, 404.30000000, 407.80000000, 411.20000000, 414.60000000, 418.30000000, 422.60000000, 426.70000000, 430.90000000, 434.70000000, 438.40000000, 442.60000000, 447.40000000, 451.60000000, 456.20000000, 460.40000000, 464.80000000, 469.40000000, 474.30000000, 478.90000000, 483.80000000, 488.50000000, 492.10000000, 496.70000000, 501.40000000, 506.10000000, 510.60000000, 515.90000000, 520.30000000, 525.10000000, 529.60000000, 534.10000000, 537.80000000, 542.10000000, 546.90000000, 551.20000000, 555.70000000, 560.30000000, 564.40000000, 568.80000000, 572.70000000, 576.80000000, 580.50000000, 585.80000000, 589.80000000, 594.00000000, 598.70000000, 603.00000000, 607.70000000, 612.70000000, 616.70000000, 620.70000000, 625.20000000, 629.50000000, 633.70000000, 637.80000000, 641.70000000, 646.10000000, 650.70000000, 655.20000000, 659.30000000, 663.90000000, 668.00000000, 672.30000000, 676.50000000, 680.70000000, 684.80000000, 688.90000000, 692.90000000, 696.60000000, 700.00000000, 704.10000000, 707.90000000, 711.50000000, 715.30000000, 718.90000000, 722.70000000, 726.40000000, 729.90000000, 733.10000000, 736.70000000, 739.70000000]</t>
  </si>
  <si>
    <t>[ -2.04611200,  -1.82609900,  -1.64179700,  -1.49275500,  -1.36723900,  -1.25579400,  -1.14975400,  -1.04704900,  -0.94876200,  -0.85299000,  -0.76037200,  -0.66823700,  -0.57616800,  -0.48471300,  -0.39293900,  -0.30412900,  -0.21538900,  -0.13037200,  -0.04790800,   0.03323200,   0.11030100,   0.18529300,   0.25823000,   0.32915500,   0.39698600,   0.46182800,   0.52421500,   0.58544800,   0.64500800,   0.70495400,   0.76340300,   0.81862300,   0.86999800,   0.92030200,   0.96783400,   1.01259200,   1.05641600,   1.09800700,   1.13729100,   1.17346300,   1.20602900,   1.23397800,   1.25739000,   1.28294800,   1.29453800,   1.30099500,   1.30698900,   1.31821300,   1.33675200,   1.35970700,   1.38385700,   1.40809900,   1.43093700,   1.45308600,   1.47392700,   1.49309500,   1.50987000,   1.52360900,   1.53384100,   1.54132600,   1.54917300,   1.55891500,   1.57004900,   1.58024300,   1.58695400,   1.58843200,   1.58237600,   1.56756300,   1.54160200,   1.50443600,   1.45366300,   1.38451400,   1.29639600,   1.18625300,   1.05182000,   0.89268600,   0.70614200,   0.49514900,   0.28151100,   0.08103200,  -0.08972500,  -0.21963000]</t>
  </si>
  <si>
    <t>SheetRef:ACS-244_CC_tcarray</t>
  </si>
  <si>
    <t>SheetRef:ACS-244_CC_taarray</t>
  </si>
  <si>
    <t>[2147973009.4,2147199093.5,2147967110.0,2147984239.2,2147616103.8,2147654912.1,2147421596.7]</t>
  </si>
  <si>
    <t>[2.05801691715e-007,2.0348165368e-007,2.09496243249e-007,2.08176823703e-007,2.0493843894e-007,2.00191479814e-007,2.08601451691e-007]</t>
  </si>
  <si>
    <t>[1.368,1.410,1.365,1.354,1.372,1.322,1.347]</t>
  </si>
  <si>
    <t>Are there tools to make these?</t>
  </si>
  <si>
    <t>[190.10000000, 190.89000000, 191.69000000, 192.48000000, 193.28000000, 194.07000000, 194.87000000, 195.66000000, 196.46000000, 197.25000000, 198.05000000, 198.85000000, 199.64000000, 200.44000000, 201.24000000, 202.04000000, 202.83000000, 203.63000000, 204.43000000, 205.23000000, 206.03000000, 206.83000000, 207.62000000, 208.42000000, 209.22000000, 210.02000000, 210.82000000, 211.62000000, 212.42000000, 213.22000000, 214.02000000, 214.82000000, 215.62000000, 216.43000000, 217.23000000, 218.03000000, 218.83000000, 219.63000000, 220.43000000, 221.24000000, 222.04000000, 222.84000000, 223.64000000, 224.45000000, 225.25000000, 226.05000000, 226.85000000, 227.66000000, 228.46000000, 229.26000000, 230.07000000, 230.87000000, 231.68000000, 232.48000000, 233.29000000, 234.09000000, 234.89000000, 235.70000000, 236.50000000, 237.31000000, 238.11000000, 238.92000000, 239.72000000, 240.53000000, 241.34000000, 242.14000000, 242.95000000, 243.75000000, 244.56000000, 245.37000000, 246.17000000, 246.98000000, 247.79000000, 248.59000000, 249.40000000, 250.21000000, 251.01000000, 251.82000000, 252.63000000, 253.43000000, 254.24000000, 255.05000000, 255.86000000, 256.66000000, 257.47000000, 258.28000000, 259.09000000, 259.90000000, 260.70000000, 261.51000000, 262.32000000, 263.13000000, 263.94000000, 264.75000000, 265.55000000, 266.36000000, 267.17000000, 267.98000000, 268.79000000, 269.60000000, 270.41000000, 271.22000000, 272.02000000, 272.83000000, 273.64000000, 274.45000000, 275.26000000, 276.07000000, 276.88000000, 277.69000000, 278.50000000, 279.31000000, 280.12000000, 280.93000000, 281.73000000, 282.54000000, 283.35000000, 284.16000000, 284.97000000, 285.78000000, 286.59000000, 287.40000000, 288.21000000, 289.02000000, 289.83000000, 290.64000000, 291.45000000, 292.26000000, 293.07000000, 293.88000000, 294.69000000, 295.50000000, 296.31000000, 297.12000000, 297.93000000, 298.74000000, 299.55000000, 300.36000000, 301.17000000, 301.97000000, 302.78000000, 303.59000000, 304.40000000, 305.21000000, 306.02000000, 306.83000000, 307.64000000, 308.45000000, 309.26000000, 310.07000000, 310.88000000, 311.69000000, 312.50000000, 313.31000000, 314.11000000, 314.92000000, 315.73000000, 316.54000000, 317.35000000, 318.16000000, 318.97000000, 319.78000000, 320.59000000, 321.39000000, 322.20000000, 323.01000000, 323.82000000, 324.63000000, 325.44000000, 326.24000000, 327.05000000, 327.86000000, 328.67000000, 329.48000000, 330.28000000, 331.09000000, 331.90000000, 332.71000000, 333.51000000, 334.32000000, 335.13000000, 335.94000000, 336.74000000, 337.55000000, 338.36000000, 339.16000000, 339.97000000, 340.78000000, 341.58000000, 342.39000000, 343.20000000, 344.00000000, 344.81000000, 345.61000000, 346.42000000, 347.23000000, 348.03000000, 348.84000000, 349.64000000, 350.45000000, 351.25000000, 352.06000000, 352.86000000, 353.67000000, 354.47000000, 355.28000000, 356.08000000, 356.88000000, 357.69000000, 358.49000000, 359.30000000, 360.10000000, 360.90000000, 361.71000000, 362.51000000, 363.31000000, 364.11000000, 364.92000000, 365.72000000, 366.52000000, 367.32000000, 368.12000000, 368.93000000, 369.73000000, 370.53000000, 371.33000000, 372.13000000, 372.93000000, 373.73000000, 374.53000000, 375.33000000, 376.13000000, 376.93000000, 377.73000000, 378.53000000, 379.33000000, 380.13000000, 380.93000000, 381.73000000, 382.53000000, 383.33000000, 384.12000000, 384.92000000, 385.72000000, 386.52000000, 387.31000000, 388.11000000, 388.91000000, 389.71000000, 390.50000000, 391.30000000, 392.09000000, 392.89000000, 393.68000000, 394.48000000, 395.28000000]</t>
  </si>
  <si>
    <t>[  0.02890124,   0.00777649,   0.00616777,   0.00625698,   0.02332421,   0.00498360,   0.01437792,   0.00370129,  -0.00121633,   0.00822183,   0.00388672,   0.00081500,   0.01222252,   0.01215452,  -0.00333575,  -0.00077813,  -0.00181650,   0.00369495,  -0.00039874,   0.00621402,   0.00706621,   0.01199053,   0.00912631,   0.00816965,   0.00838810,   0.00793755,   0.00725346,   0.00702578,   0.00677132,   0.00636857,   0.00601547,   0.00567674,   0.00534540,   0.00498788,   0.00462807,   0.00429984,   0.00396440,   0.00364448,   0.00331529,   0.00301806,   0.00271610,   0.00244227,   0.00217817,   0.00192862,   0.00168220,   0.00147981,   0.00128507,   0.00110961,   0.00094561,   0.00080506,   0.00068098,   0.00057627,   0.00048301,   0.00039400,   0.00033017,   0.00026506,   0.00021943,   0.00016825,   0.00013552,   0.00009999,   0.00007765,   0.00005248,   0.00003954,   0.00002650,   0.00001914,   0.00000809,   0.00000526,  -0.00000279,  -0.00000179,  -0.00000542,  -0.00000858,  -0.00001021,  -0.00000868,  -0.00001049,  -0.00001712,  -0.00000936,  -0.00000905,  -0.00000907,  -0.00000962,  -0.00000401,  -0.00000004,  -0.00000469,   0.00000292,   0.00000476,   0.00000299,   0.00001556,   0.00000854,   0.00001718,   0.00001960,   0.00002019,   0.00003044,   0.00003305,   0.00003094,   0.00005045,   0.00004588,   0.00005655,   0.00004866,   0.00004541,   0.00005388,   0.00005171,   0.00005983,   0.00005645,   0.00006938,   0.00006654,   0.00007431,   0.00007133,   0.00006878,   0.00008133,   0.00008272,   0.00009052,   0.00009420,   0.00009583,   0.00010539,   0.00009606,   0.00009290,   0.00010117,   0.00011109,   0.00011772,   0.00011404,   0.00011166,   0.00011651,   0.00012421,   0.00013091,   0.00013219,   0.00013128,   0.00013371,   0.00014844,   0.00015170,   0.00014180,   0.00016090,   0.00015138,   0.00016316,   0.00016315,   0.00015696,   0.00017221,   0.00017213,   0.00016990,   0.00018062,   0.00016788,   0.00018007,   0.00017446,   0.00019157,   0.00018798,   0.00019245,   0.00019125,   0.00020326,   0.00020424,   0.00020396,   0.00021100,   0.00021829,   0.00021965,   0.00021834,   0.00022082,   0.00022183,   0.00022008,   0.00022413,   0.00022901,   0.00023303,   0.00023531,   0.00024245,   0.00024488,   0.00023927,   0.00024892,   0.00025857,   0.00025271,   0.00026444,   0.00026693,   0.00024374,   0.00026270,   0.00026807,   0.00027233,   0.00027216,   0.00027057,   0.00028009,   0.00028086,   0.00028102,   0.00028554,   0.00028965,   0.00028937,   0.00030359,   0.00030898,   0.00029826,   0.00030831,   0.00030056,   0.00029266,   0.00031935,   0.00032256,   0.00031705,   0.00033542,   0.00034679,   0.00033621,   0.00034847,   0.00032871,   0.00036270,   0.00034209,   0.00034794,   0.00034883,   0.00035140,   0.00034637,   0.00035490,   0.00036591,   0.00035240,   0.00035665,   0.00037970,   0.00037018,   0.00036232,   0.00038204,   0.00037568,   0.00038667,   0.00038268,   0.00038922,   0.00038665,   0.00038489,   0.00038932,   0.00040246,   0.00040502,   0.00039382,   0.00040116,   0.00042338,   0.00041882,   0.00041820,   0.00043059,   0.00044237,   0.00044164,   0.00043826,   0.00042840,   0.00043726,   0.00043725,   0.00043861,   0.00044705,   0.00042323,   0.00045190,   0.00046265,   0.00041695,   0.00044866,   0.00047193,   0.00049277,   0.00046636,   0.00047128,   0.00048289,   0.00045952,   0.00045266,   0.00046819,   0.00047533,   0.00047324,   0.00050183,   0.00047942,   0.00050034,   0.00051698,   0.00052591,   0.00056027,   0.00053245,   0.00059402,   0.00040437,   0.00048534,   0.00041673]</t>
  </si>
  <si>
    <t>[  0.00041069,   0.00238431,   0.00668438,   0.01038853,   0.00419450,   0.00812120,   0.00466185,   0.00568770,   0.00131911,   0.00551837,   0.00456669,   0.02358671,   0.04374358,   0.05569124,   0.07192426,   0.07077273,   0.08216249,   0.08330621,   0.08507302,   0.08081831,   0.07959251,   0.07506070,   0.06682351,   0.05892097,   0.04981138,   0.04180706,   0.03489450,   0.02868031,   0.02346710,   0.01908854,   0.01542509,   0.01238407,   0.00989805,   0.00788567,   0.00626184,   0.00493394,   0.00389763,   0.00305486,   0.00239811,   0.00187176,   0.00147111,   0.00114649,   0.00089868,   0.00070531,   0.00055573,   0.00044375,   0.00035609,   0.00028785,   0.00024366,   0.00019909,   0.00018183,   0.00014102,   0.00013097,   0.00011643,   0.00009843,   0.00008578,   0.00007805,   0.00006558,   0.00005238,   0.00004097,   0.00003993,   0.00003038,   0.00002166,   0.00001810,   0.00001014,   0.00000783,   0.00000097,  -0.00000025,   0.00000004,  -0.00000838,   0.00000059,  -0.00000976,  -0.00000908,  -0.00000803,  -0.00001051,  -0.00000801,  -0.00000728,  -0.00000304,  -0.00000073,  -0.00000003,  -0.00000595,   0.00000156,   0.00000010,   0.00000927,   0.00000459,   0.00000556,   0.00000984,   0.00000247,   0.00001778,   0.00002110,  -0.00000382,   0.00001293,   0.00002003,   0.00000935,   0.00000752,   0.00000999,   0.00000442,   0.00001891,   0.00001737,   0.00001336,   0.00001742,   0.00002619,   0.00001750,   0.00001738,   0.00002282,   0.00002233,   0.00002312,   0.00001663,   0.00001780,   0.00001612,   0.00001950,   0.00002203,   0.00002294,   0.00002824,   0.00003326,   0.00002868,   0.00001736,   0.00002140,   0.00003820,   0.00003315,   0.00004111,   0.00002427,   0.00004166,   0.00003413,   0.00002799,   0.00002805,   0.00002242,   0.00003611,   0.00002652,   0.00002180,   0.00002960,   0.00003461,   0.00003213,   0.00003944,   0.00004879,   0.00004263,   0.00003975,   0.00004623,   0.00005467,   0.00005214,   0.00006148,   0.00005890,   0.00005951,   0.00006360,   0.00006640,   0.00006186,   0.00006675,   0.00007445,   0.00006835,   0.00007996,   0.00007666,   0.00008575,   0.00008039,   0.00008572,   0.00008959,   0.00008882,   0.00009429,   0.00010154,   0.00010842,   0.00010437,   0.00010890,   0.00011285,   0.00011553,   0.00010501,   0.00011994,   0.00012310,   0.00013044,   0.00014382,   0.00014054,   0.00012694,   0.00012736,   0.00013727,   0.00014998,   0.00014622,   0.00014725,   0.00016135,   0.00017848,   0.00017517,   0.00017069,   0.00017343,   0.00018170,   0.00016476,   0.00018520,   0.00018408,   0.00019245,   0.00017968,   0.00019480,   0.00019255,   0.00020878,   0.00019371,   0.00020912,   0.00021366,   0.00024733,   0.00022177,   0.00022738,   0.00023097,   0.00023247,   0.00021766,   0.00022318,   0.00022876,   0.00023636,   0.00026158,   0.00027030,   0.00025627,   0.00027650,   0.00027914,   0.00025641,   0.00027158,   0.00028593,   0.00028640,   0.00028251,   0.00027729,   0.00028757,   0.00030842,   0.00028564,   0.00030577,   0.00029993,   0.00032961,   0.00030479,   0.00030327,   0.00030547,   0.00030761,   0.00030413,   0.00029873,   0.00031206,   0.00033823,   0.00032646,   0.00034607,   0.00036812,   0.00036900,   0.00036630,   0.00037379,   0.00035098,   0.00034363,   0.00035255,   0.00036163,   0.00034810,   0.00038810,   0.00038416,   0.00035570,   0.00039590,   0.00041424,   0.00041822,   0.00039650,   0.00044173,   0.00039947,   0.00038676,   0.00036926,   0.00036989,   0.00039727,   0.00035968,   0.00035369,   0.00040150,   0.00057950,   0.00052970,   0.00056887]</t>
  </si>
  <si>
    <t>[  0.00044705,   0.00254577,   0.00699896,   0.01066963,   0.00422467,   0.00802333,   0.00451658,   0.00540518,   0.00122934,   0.00504457,   0.00409385,   0.02073545,   0.03772100,   0.04709473,   0.05964547,   0.05755521,   0.06554128,   0.06516815,   0.06526291,   0.06079964,   0.05871919,   0.05430466,   0.04742162,   0.04100470,   0.03399452,   0.02797993,   0.02290185,   0.01845925,   0.01481175,   0.01181507,   0.00936284,   0.00737157,   0.00577780,   0.00451297,   0.00351433,   0.00271551,   0.00210365,   0.00161690,   0.00124473,   0.00095251,   0.00073414,   0.00056108,   0.00043130,   0.00033186,   0.00025642,   0.00020079,   0.00015801,   0.00012523,   0.00010395,   0.00008330,   0.00007458,   0.00005673,   0.00005165,   0.00004503,   0.00003732,   0.00003190,   0.00002846,   0.00002345,   0.00001836,   0.00001408,   0.00001346,   0.00001004,   0.00000702,   0.00000575,   0.00000316,   0.00000239,   0.00000029,  -0.00000007,   0.00000001,  -0.00000236,   0.00000016,  -0.00000265,  -0.00000242,  -0.00000210,  -0.00000269,  -0.00000201,  -0.00000179,  -0.00000073,  -0.00000017,  -0.00000001,  -0.00000135,   0.00000035,   0.00000002,   0.00000199,   0.00000096,   0.00000115,   0.00000199,   0.00000049,   0.00000345,   0.00000402,  -0.00000071,   0.00000237,   0.00000359,   0.00000164,   0.00000130,   0.00000169,   0.00000073,   0.00000307,   0.00000277,   0.00000209,   0.00000267,   0.00000393,   0.00000258,   0.00000251,   0.00000323,   0.00000310,   0.00000315,   0.00000222,   0.00000233,   0.00000207,   0.00000245,   0.00000272,   0.00000277,   0.00000335,   0.00000386,   0.00000327,   0.00000194,   0.00000234,   0.00000410,   0.00000349,   0.00000424,   0.00000246,   0.00000413,   0.00000332,   0.00000267,   0.00000262,   0.00000205,   0.00000324,   0.00000234,   0.00000188,   0.00000251,   0.00000287,   0.00000261,   0.00000315,   0.00000382,   0.00000327,   0.00000299,   0.00000341,   0.00000395,   0.00000370,   0.00000427,   0.00000401,   0.00000398,   0.00000417,   0.00000426,   0.00000389,   0.00000412,   0.00000450,   0.00000405,   0.00000465,   0.00000437,   0.00000479,   0.00000441,   0.00000461,   0.00000472,   0.00000459,   0.00000478,   0.00000504,   0.00000528,   0.00000498,   0.00000510,   0.00000518,   0.00000520,   0.00000463,   0.00000519,   0.00000522,   0.00000542,   0.00000586,   0.00000562,   0.00000497,   0.00000489,   0.00000517,   0.00000554,   0.00000529,   0.00000523,   0.00000562,   0.00000609,   0.00000586,   0.00000560,   0.00000558,   0.00000573,   0.00000510,   0.00000562,   0.00000547,   0.00000561,   0.00000514,   0.00000546,   0.00000529,   0.00000563,   0.00000512,   0.00000542,   0.00000543,   0.00000616,   0.00000542,   0.00000544,   0.00000542,   0.00000535,   0.00000491,   0.00000494,   0.00000496,   0.00000503,   0.00000546,   0.00000553,   0.00000514,   0.00000544,   0.00000538,   0.00000485,   0.00000504,   0.00000520,   0.00000511,   0.00000494,   0.00000475,   0.00000483,   0.00000508,   0.00000462,   0.00000485,   0.00000466,   0.00000502,   0.00000456,   0.00000444,   0.00000439,   0.00000434,   0.00000420,   0.00000405,   0.00000415,   0.00000441,   0.00000417,   0.00000434,   0.00000452,   0.00000445,   0.00000433,   0.00000433,   0.00000399,   0.00000383,   0.00000385,   0.00000388,   0.00000366,   0.00000400,   0.00000388,   0.00000353,   0.00000385,   0.00000395,   0.00000391,   0.00000364,   0.00000397,   0.00000352,   0.00000335,   0.00000313,   0.00000308,   0.00000324,   0.00000288,   0.00000278,   0.00000309,   0.00000438,   0.00000392,   0.00000413]</t>
  </si>
  <si>
    <t>di = Reference</t>
  </si>
  <si>
    <t>Hardcoded based on email from Chris Wingard</t>
  </si>
  <si>
    <t>OOIBARCODE</t>
  </si>
  <si>
    <t>Int_Asset</t>
  </si>
  <si>
    <t>DESCRIPTION</t>
  </si>
  <si>
    <t>Type</t>
  </si>
  <si>
    <t>serial_number</t>
  </si>
  <si>
    <t>Date</t>
  </si>
  <si>
    <t>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</si>
</sst>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0E+00"/>
    <numFmt numFmtId="165" formatCode="0.000E+00"/>
    <numFmt numFmtId="166" formatCode="0.00000E+00"/>
    <numFmt numFmtId="167" formatCode="m&quot;/&quot;d&quot;/&quot;yyyy"/>
    <numFmt numFmtId="168" formatCode="0.00000000"/>
  </numFmts>
  <fonts count="5">
    <font>
      <sz val="10.0"/>
      <color rgb="FF000000"/>
      <name val="Arial"/>
    </font>
    <font>
      <sz val="11.0"/>
      <name val="Calibri"/>
    </font>
    <font>
      <sz val="11.0"/>
      <color rgb="FFFF0000"/>
      <name val="Calibri"/>
    </font>
    <font>
      <sz val="11.0"/>
      <color rgb="FF000000"/>
      <name val="Calibri"/>
    </font>
    <font>
      <sz val="11.0"/>
      <color rgb="FF999999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CCCCCC"/>
      </right>
      <top/>
      <bottom style="medium">
        <color rgb="FFCCCCCC"/>
      </bottom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1" numFmtId="0" xfId="0" applyAlignment="1" applyBorder="1" applyFont="1">
      <alignment horizontal="left" vertical="center"/>
    </xf>
    <xf borderId="0" fillId="0" fontId="2" numFmtId="0" xfId="0" applyAlignment="1" applyFont="1">
      <alignment/>
    </xf>
    <xf borderId="0" fillId="0" fontId="3" numFmtId="0" xfId="0" applyAlignment="1" applyFont="1">
      <alignment horizontal="left" wrapText="1"/>
    </xf>
    <xf borderId="0" fillId="0" fontId="1" numFmtId="0" xfId="0" applyAlignment="1" applyFont="1">
      <alignment horizontal="center" wrapText="1"/>
    </xf>
    <xf borderId="0" fillId="0" fontId="1" numFmtId="15" xfId="0" applyAlignment="1" applyFont="1" applyNumberFormat="1">
      <alignment horizontal="center" wrapText="1"/>
    </xf>
    <xf borderId="0" fillId="0" fontId="1" numFmtId="20" xfId="0" applyAlignment="1" applyFont="1" applyNumberForma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left" wrapText="1"/>
    </xf>
    <xf borderId="0" fillId="0" fontId="2" numFmtId="0" xfId="0" applyAlignment="1" applyFont="1">
      <alignment horizontal="center" wrapText="1"/>
    </xf>
    <xf borderId="0" fillId="0" fontId="2" numFmtId="15" xfId="0" applyAlignment="1" applyFont="1" applyNumberFormat="1">
      <alignment horizontal="center" wrapText="1"/>
    </xf>
    <xf borderId="0" fillId="0" fontId="2" numFmtId="20" xfId="0" applyAlignment="1" applyFont="1" applyNumberFormat="1">
      <alignment horizontal="center" wrapText="1"/>
    </xf>
    <xf borderId="0" fillId="0" fontId="2" numFmtId="14" xfId="0" applyAlignment="1" applyFont="1" applyNumberFormat="1">
      <alignment horizontal="center" wrapText="1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horizontal="left" wrapText="1"/>
    </xf>
    <xf borderId="0" fillId="0" fontId="2" numFmtId="0" xfId="0" applyAlignment="1" applyFont="1">
      <alignment horizontal="center" wrapText="1"/>
    </xf>
    <xf borderId="0" fillId="0" fontId="2" numFmtId="15" xfId="0" applyAlignment="1" applyFont="1" applyNumberFormat="1">
      <alignment horizontal="center" wrapText="1"/>
    </xf>
    <xf borderId="0" fillId="0" fontId="2" numFmtId="20" xfId="0" applyAlignment="1" applyFont="1" applyNumberFormat="1">
      <alignment horizontal="center" wrapText="1"/>
    </xf>
    <xf borderId="0" fillId="0" fontId="3" numFmtId="0" xfId="0" applyAlignment="1" applyFont="1">
      <alignment horizontal="center" wrapText="1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1" numFmtId="0" xfId="0" applyAlignment="1" applyFont="1">
      <alignment horizontal="left"/>
    </xf>
    <xf borderId="0" fillId="0" fontId="1" numFmtId="15" xfId="0" applyAlignment="1" applyFont="1" applyNumberFormat="1">
      <alignment horizontal="center"/>
    </xf>
    <xf borderId="0" fillId="0" fontId="1" numFmtId="20" xfId="0" applyAlignment="1" applyFont="1" applyNumberFormat="1">
      <alignment horizontal="center"/>
    </xf>
    <xf borderId="0" fillId="0" fontId="1" numFmtId="14" xfId="0" applyAlignment="1" applyFont="1" applyNumberFormat="1">
      <alignment horizontal="center" wrapText="1"/>
    </xf>
    <xf borderId="0" fillId="0" fontId="1" numFmtId="0" xfId="0" applyAlignment="1" applyFont="1">
      <alignment horizontal="center"/>
    </xf>
    <xf borderId="0" fillId="0" fontId="2" numFmtId="15" xfId="0" applyAlignment="1" applyFont="1" applyNumberFormat="1">
      <alignment horizontal="center"/>
    </xf>
    <xf borderId="0" fillId="0" fontId="2" numFmtId="20" xfId="0" applyAlignment="1" applyFont="1" applyNumberFormat="1">
      <alignment horizontal="center"/>
    </xf>
    <xf borderId="0" fillId="0" fontId="2" numFmtId="0" xfId="0" applyAlignment="1" applyFont="1">
      <alignment/>
    </xf>
    <xf borderId="0" fillId="0" fontId="1" numFmtId="0" xfId="0" applyFon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1" numFmtId="0" xfId="0" applyFont="1"/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 horizontal="center" wrapText="1"/>
    </xf>
    <xf borderId="0" fillId="0" fontId="4" numFmtId="0" xfId="0" applyAlignment="1" applyFont="1">
      <alignment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1" numFmtId="0" xfId="0" applyAlignment="1" applyFont="1">
      <alignment horizontal="left"/>
    </xf>
    <xf borderId="0" fillId="0" fontId="4" numFmtId="0" xfId="0" applyAlignment="1" applyFont="1">
      <alignment horizontal="center" wrapText="1"/>
    </xf>
    <xf borderId="0" fillId="0" fontId="1" numFmtId="0" xfId="0" applyAlignment="1" applyFont="1">
      <alignment horizontal="center"/>
    </xf>
    <xf borderId="0" fillId="0" fontId="4" numFmtId="0" xfId="0" applyAlignment="1" applyFont="1">
      <alignment/>
    </xf>
    <xf borderId="0" fillId="0" fontId="4" numFmtId="0" xfId="0" applyAlignment="1" applyFont="1">
      <alignment horizontal="center"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 wrapText="1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center"/>
    </xf>
    <xf borderId="0" fillId="0" fontId="1" numFmtId="166" xfId="0" applyAlignment="1" applyFont="1" applyNumberFormat="1">
      <alignment horizontal="left"/>
    </xf>
    <xf borderId="0" fillId="0" fontId="1" numFmtId="0" xfId="0" applyAlignment="1" applyFont="1">
      <alignment horizontal="left" vertical="center" wrapText="1"/>
    </xf>
    <xf borderId="2" fillId="0" fontId="1" numFmtId="0" xfId="0" applyAlignment="1" applyBorder="1" applyFont="1">
      <alignment wrapText="1"/>
    </xf>
    <xf borderId="0" fillId="0" fontId="1" numFmtId="165" xfId="0" applyAlignment="1" applyFont="1" applyNumberFormat="1">
      <alignment horizontal="left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right" vertical="center"/>
    </xf>
    <xf borderId="1" fillId="2" fontId="1" numFmtId="0" xfId="0" applyAlignment="1" applyBorder="1" applyFont="1">
      <alignment horizontal="center" wrapText="1"/>
    </xf>
    <xf borderId="3" fillId="2" fontId="1" numFmtId="0" xfId="0" applyAlignment="1" applyBorder="1" applyFont="1">
      <alignment horizontal="center" wrapText="1"/>
    </xf>
    <xf borderId="0" fillId="0" fontId="4" numFmtId="0" xfId="0" applyAlignment="1" applyFont="1">
      <alignment/>
    </xf>
    <xf borderId="0" fillId="0" fontId="4" numFmtId="167" xfId="0" applyAlignment="1" applyFont="1" applyNumberFormat="1">
      <alignment horizontal="right"/>
    </xf>
    <xf borderId="0" fillId="0" fontId="0" numFmtId="168" xfId="0" applyFont="1" applyNumberFormat="1"/>
    <xf borderId="0" fillId="0" fontId="0" numFmtId="0" xfId="0" applyFont="1"/>
    <xf borderId="0" fillId="0" fontId="0" numFmtId="168" xfId="0" applyAlignment="1" applyFont="1" applyNumberFormat="1">
      <alignment horizontal="right" vertical="center"/>
    </xf>
    <xf borderId="0" fillId="0" fontId="0" numFmtId="0" xfId="0" applyFont="1"/>
    <xf borderId="0" fillId="0" fontId="0" numFmtId="168" xfId="0" applyAlignment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0.71"/>
    <col customWidth="1" min="2" max="2" width="32.29"/>
    <col customWidth="1" min="3" max="3" width="18.57"/>
    <col customWidth="1" min="4" max="7" width="12.0"/>
    <col customWidth="1" min="8" max="8" width="14.29"/>
    <col customWidth="1" min="9" max="9" width="15.86"/>
    <col customWidth="1" min="10" max="11" width="8.14"/>
    <col customWidth="1" min="12" max="14" width="14.43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</row>
    <row r="2" ht="15.75" customHeight="1">
      <c r="A2" s="3" t="s">
        <v>12</v>
      </c>
      <c r="B2" s="4" t="s">
        <v>13</v>
      </c>
      <c r="C2" s="5" t="s">
        <v>14</v>
      </c>
      <c r="D2" s="5">
        <v>1.0</v>
      </c>
      <c r="E2" s="6">
        <v>41911.0</v>
      </c>
      <c r="F2" s="7">
        <v>0.07847222222222222</v>
      </c>
      <c r="G2" s="8">
        <v>42191.0</v>
      </c>
      <c r="H2" s="5" t="s">
        <v>15</v>
      </c>
      <c r="I2" s="5" t="s">
        <v>16</v>
      </c>
      <c r="J2" s="5">
        <v>195.0</v>
      </c>
      <c r="K2" s="5" t="s">
        <v>17</v>
      </c>
      <c r="L2" s="9"/>
      <c r="M2" s="10" t="str">
        <f t="shared" ref="M2:M10" si="1">((LEFT(H2,(FIND("°",H2,1)-1)))+(MID(H2,(FIND("°",H2,1)+1),(FIND("'",H2,1))-(FIND("°",H2,1)+1))/60))*(IF(RIGHT(H2,1)="N",1,-1))</f>
        <v>44.52897</v>
      </c>
      <c r="N2" s="10" t="str">
        <f t="shared" ref="N2:N10" si="2">((LEFT(I2,(FIND("°",I2,1)-1)))+(MID(I2,(FIND("°",I2,1)+1),(FIND("'",I2,1))-(FIND("°",I2,1)+1))/60))*(IF(RIGHT(I2,1)="E",1,-1))</f>
        <v>-125.38937</v>
      </c>
    </row>
    <row r="3" ht="15.75" customHeight="1">
      <c r="A3" s="3" t="s">
        <v>18</v>
      </c>
      <c r="B3" s="11" t="s">
        <v>19</v>
      </c>
      <c r="C3" s="12">
        <v>1132.0</v>
      </c>
      <c r="D3" s="12">
        <v>1.0</v>
      </c>
      <c r="E3" s="13">
        <v>41911.0</v>
      </c>
      <c r="F3" s="14">
        <v>0.07847222222222222</v>
      </c>
      <c r="G3" s="15">
        <v>42191.0</v>
      </c>
      <c r="H3" s="12" t="s">
        <v>15</v>
      </c>
      <c r="I3" s="12" t="s">
        <v>16</v>
      </c>
      <c r="J3" s="12">
        <v>195.0</v>
      </c>
      <c r="K3" s="12" t="s">
        <v>17</v>
      </c>
      <c r="L3" s="16"/>
      <c r="M3" s="10" t="str">
        <f t="shared" si="1"/>
        <v>44.52897</v>
      </c>
      <c r="N3" s="10" t="str">
        <f t="shared" si="2"/>
        <v>-125.38937</v>
      </c>
    </row>
    <row r="4" ht="15.75" customHeight="1">
      <c r="A4" s="3" t="s">
        <v>20</v>
      </c>
      <c r="B4" s="11" t="s">
        <v>21</v>
      </c>
      <c r="C4" s="12" t="s">
        <v>22</v>
      </c>
      <c r="D4" s="12">
        <v>1.0</v>
      </c>
      <c r="E4" s="13">
        <v>41911.0</v>
      </c>
      <c r="F4" s="14">
        <v>0.07847222222222222</v>
      </c>
      <c r="G4" s="15">
        <v>42191.0</v>
      </c>
      <c r="H4" s="12" t="s">
        <v>15</v>
      </c>
      <c r="I4" s="12" t="s">
        <v>16</v>
      </c>
      <c r="J4" s="12">
        <v>195.0</v>
      </c>
      <c r="K4" s="12" t="s">
        <v>17</v>
      </c>
      <c r="L4" s="16"/>
      <c r="M4" s="10" t="str">
        <f t="shared" si="1"/>
        <v>44.52897</v>
      </c>
      <c r="N4" s="10" t="str">
        <f t="shared" si="2"/>
        <v>-125.38937</v>
      </c>
    </row>
    <row r="5" ht="15.75" customHeight="1">
      <c r="A5" s="3" t="s">
        <v>23</v>
      </c>
      <c r="B5" s="11" t="s">
        <v>24</v>
      </c>
      <c r="C5" s="12">
        <v>275.0</v>
      </c>
      <c r="D5" s="12">
        <v>1.0</v>
      </c>
      <c r="E5" s="13">
        <v>41911.0</v>
      </c>
      <c r="F5" s="14">
        <v>0.07847222222222222</v>
      </c>
      <c r="G5" s="15">
        <v>42191.0</v>
      </c>
      <c r="H5" s="12" t="s">
        <v>15</v>
      </c>
      <c r="I5" s="12" t="s">
        <v>16</v>
      </c>
      <c r="J5" s="12">
        <v>195.0</v>
      </c>
      <c r="K5" s="12" t="s">
        <v>17</v>
      </c>
      <c r="L5" s="16"/>
      <c r="M5" s="10" t="str">
        <f t="shared" si="1"/>
        <v>44.52897</v>
      </c>
      <c r="N5" s="10" t="str">
        <f t="shared" si="2"/>
        <v>-125.38937</v>
      </c>
    </row>
    <row r="6" ht="15.75" customHeight="1">
      <c r="A6" s="3" t="s">
        <v>25</v>
      </c>
      <c r="B6" s="11" t="s">
        <v>26</v>
      </c>
      <c r="C6" s="12" t="s">
        <v>27</v>
      </c>
      <c r="D6" s="12">
        <v>1.0</v>
      </c>
      <c r="E6" s="13">
        <v>41911.0</v>
      </c>
      <c r="F6" s="14">
        <v>0.07847222222222222</v>
      </c>
      <c r="G6" s="15">
        <v>42191.0</v>
      </c>
      <c r="H6" s="12" t="s">
        <v>15</v>
      </c>
      <c r="I6" s="12" t="s">
        <v>16</v>
      </c>
      <c r="J6" s="12">
        <v>195.0</v>
      </c>
      <c r="K6" s="12" t="s">
        <v>17</v>
      </c>
      <c r="L6" s="16"/>
      <c r="M6" s="10" t="str">
        <f t="shared" si="1"/>
        <v>44.52897</v>
      </c>
      <c r="N6" s="10" t="str">
        <f t="shared" si="2"/>
        <v>-125.38937</v>
      </c>
    </row>
    <row r="7" ht="15.75" customHeight="1">
      <c r="A7" s="3" t="s">
        <v>28</v>
      </c>
      <c r="B7" s="11" t="s">
        <v>29</v>
      </c>
      <c r="C7" s="12">
        <v>1273.0</v>
      </c>
      <c r="D7" s="12">
        <v>1.0</v>
      </c>
      <c r="E7" s="13">
        <v>41911.0</v>
      </c>
      <c r="F7" s="14">
        <v>0.07847222222222222</v>
      </c>
      <c r="G7" s="15">
        <v>42191.0</v>
      </c>
      <c r="H7" s="12" t="s">
        <v>15</v>
      </c>
      <c r="I7" s="12" t="s">
        <v>16</v>
      </c>
      <c r="J7" s="12">
        <v>195.0</v>
      </c>
      <c r="K7" s="12" t="s">
        <v>17</v>
      </c>
      <c r="L7" s="16"/>
      <c r="M7" s="10" t="str">
        <f t="shared" si="1"/>
        <v>44.52897</v>
      </c>
      <c r="N7" s="10" t="str">
        <f t="shared" si="2"/>
        <v>-125.38937</v>
      </c>
    </row>
    <row r="8" ht="15.75" customHeight="1">
      <c r="A8" s="3" t="s">
        <v>30</v>
      </c>
      <c r="B8" s="11" t="s">
        <v>31</v>
      </c>
      <c r="C8" s="12" t="s">
        <v>32</v>
      </c>
      <c r="D8" s="12">
        <v>1.0</v>
      </c>
      <c r="E8" s="13">
        <v>41911.0</v>
      </c>
      <c r="F8" s="14">
        <v>0.07847222222222222</v>
      </c>
      <c r="G8" s="15">
        <v>42191.0</v>
      </c>
      <c r="H8" s="12" t="s">
        <v>15</v>
      </c>
      <c r="I8" s="12" t="s">
        <v>16</v>
      </c>
      <c r="J8" s="12">
        <v>195.0</v>
      </c>
      <c r="K8" s="12" t="s">
        <v>17</v>
      </c>
      <c r="L8" s="16"/>
      <c r="M8" s="10" t="str">
        <f t="shared" si="1"/>
        <v>44.52897</v>
      </c>
      <c r="N8" s="10" t="str">
        <f t="shared" si="2"/>
        <v>-125.38937</v>
      </c>
    </row>
    <row r="9" ht="15.75" customHeight="1">
      <c r="A9" s="3" t="s">
        <v>33</v>
      </c>
      <c r="B9" s="11" t="s">
        <v>34</v>
      </c>
      <c r="C9" s="12">
        <v>19075.0</v>
      </c>
      <c r="D9" s="12">
        <v>1.0</v>
      </c>
      <c r="E9" s="13">
        <v>41911.0</v>
      </c>
      <c r="F9" s="14">
        <v>0.07847222222222222</v>
      </c>
      <c r="G9" s="15">
        <v>42191.0</v>
      </c>
      <c r="H9" s="12" t="s">
        <v>15</v>
      </c>
      <c r="I9" s="12" t="s">
        <v>16</v>
      </c>
      <c r="J9" s="12">
        <v>195.0</v>
      </c>
      <c r="K9" s="12" t="s">
        <v>17</v>
      </c>
      <c r="L9" s="16"/>
      <c r="M9" s="10" t="str">
        <f t="shared" si="1"/>
        <v>44.52897</v>
      </c>
      <c r="N9" s="10" t="str">
        <f t="shared" si="2"/>
        <v>-125.38937</v>
      </c>
    </row>
    <row r="10" ht="15.75" customHeight="1">
      <c r="A10" s="3" t="s">
        <v>35</v>
      </c>
      <c r="B10" s="11" t="s">
        <v>36</v>
      </c>
      <c r="C10" s="12">
        <v>18980.0</v>
      </c>
      <c r="D10" s="12">
        <v>1.0</v>
      </c>
      <c r="E10" s="13">
        <v>41911.0</v>
      </c>
      <c r="F10" s="14">
        <v>0.07847222222222222</v>
      </c>
      <c r="G10" s="15">
        <v>42191.0</v>
      </c>
      <c r="H10" s="12" t="s">
        <v>15</v>
      </c>
      <c r="I10" s="12" t="s">
        <v>16</v>
      </c>
      <c r="J10" s="12">
        <v>195.0</v>
      </c>
      <c r="K10" s="12" t="s">
        <v>17</v>
      </c>
      <c r="L10" s="16"/>
      <c r="M10" s="10" t="str">
        <f t="shared" si="1"/>
        <v>44.52897</v>
      </c>
      <c r="N10" s="10" t="str">
        <f t="shared" si="2"/>
        <v>-125.38937</v>
      </c>
    </row>
    <row r="11" ht="15.75" customHeight="1">
      <c r="A11" s="17"/>
      <c r="B11" s="18"/>
      <c r="C11" s="19"/>
      <c r="D11" s="12"/>
      <c r="E11" s="20"/>
      <c r="F11" s="21"/>
      <c r="G11" s="22"/>
      <c r="H11" s="22"/>
      <c r="I11" s="22"/>
      <c r="J11" s="22"/>
      <c r="K11" s="19"/>
      <c r="L11" s="9"/>
      <c r="M11" s="23"/>
      <c r="N11" s="23"/>
    </row>
    <row r="12" ht="15.75" customHeight="1">
      <c r="A12" s="3" t="s">
        <v>37</v>
      </c>
      <c r="B12" s="18" t="s">
        <v>13</v>
      </c>
      <c r="C12" s="19" t="s">
        <v>38</v>
      </c>
      <c r="D12" s="12">
        <v>2.0</v>
      </c>
      <c r="E12" s="20">
        <v>42192.0</v>
      </c>
      <c r="F12" s="21">
        <v>0.0</v>
      </c>
      <c r="G12" s="22"/>
      <c r="H12" s="24" t="s">
        <v>39</v>
      </c>
      <c r="I12" s="24" t="s">
        <v>40</v>
      </c>
      <c r="J12" s="22">
        <v>195.0</v>
      </c>
      <c r="K12" s="19" t="s">
        <v>41</v>
      </c>
      <c r="L12" s="9"/>
      <c r="M12" s="10" t="str">
        <f t="shared" ref="M12:M20" si="3">((LEFT(H12,(FIND("°",H12,1)-1)))+(MID(H12,(FIND("°",H12,1)+1),(FIND("'",H12,1))-(FIND("°",H12,1)+1))/60))*(IF(RIGHT(H12,1)="N",1,-1))</f>
        <v>44.52896667</v>
      </c>
      <c r="N12" s="10" t="str">
        <f t="shared" ref="N12:N20" si="4">((LEFT(I12,(FIND("°",I12,1)-1)))+(MID(I12,(FIND("°",I12,1)+1),(FIND("'",I12,1))-(FIND("°",I12,1)+1))/60))*(IF(RIGHT(I12,1)="E",1,-1))</f>
        <v>-125.389665</v>
      </c>
    </row>
    <row r="13" ht="15.75" customHeight="1">
      <c r="A13" s="25" t="s">
        <v>42</v>
      </c>
      <c r="B13" s="25" t="s">
        <v>19</v>
      </c>
      <c r="C13" s="24">
        <v>1297.0</v>
      </c>
      <c r="D13" s="12">
        <v>2.0</v>
      </c>
      <c r="E13" s="20">
        <v>42192.0</v>
      </c>
      <c r="F13" s="21">
        <v>0.675</v>
      </c>
      <c r="G13" s="26"/>
      <c r="H13" s="24" t="s">
        <v>39</v>
      </c>
      <c r="I13" s="24" t="s">
        <v>40</v>
      </c>
      <c r="J13" s="24">
        <v>195.0</v>
      </c>
      <c r="K13" s="19" t="s">
        <v>41</v>
      </c>
      <c r="L13" s="16"/>
      <c r="M13" s="10" t="str">
        <f t="shared" si="3"/>
        <v>44.52896667</v>
      </c>
      <c r="N13" s="10" t="str">
        <f t="shared" si="4"/>
        <v>-125.389665</v>
      </c>
    </row>
    <row r="14" ht="15.75" customHeight="1">
      <c r="A14" s="25" t="s">
        <v>43</v>
      </c>
      <c r="B14" s="25" t="s">
        <v>21</v>
      </c>
      <c r="C14" s="24" t="s">
        <v>44</v>
      </c>
      <c r="D14" s="12">
        <v>2.0</v>
      </c>
      <c r="E14" s="20">
        <v>42192.0</v>
      </c>
      <c r="F14" s="21">
        <v>0.675</v>
      </c>
      <c r="G14" s="26"/>
      <c r="H14" s="24" t="s">
        <v>39</v>
      </c>
      <c r="I14" s="24" t="s">
        <v>40</v>
      </c>
      <c r="J14" s="24">
        <v>195.0</v>
      </c>
      <c r="K14" s="19" t="s">
        <v>41</v>
      </c>
      <c r="L14" s="16"/>
      <c r="M14" s="10" t="str">
        <f t="shared" si="3"/>
        <v>44.52896667</v>
      </c>
      <c r="N14" s="10" t="str">
        <f t="shared" si="4"/>
        <v>-125.389665</v>
      </c>
    </row>
    <row r="15" ht="15.75" customHeight="1">
      <c r="A15" s="25" t="s">
        <v>45</v>
      </c>
      <c r="B15" s="25" t="s">
        <v>24</v>
      </c>
      <c r="C15" s="24">
        <v>472.0</v>
      </c>
      <c r="D15" s="12">
        <v>2.0</v>
      </c>
      <c r="E15" s="20">
        <v>42192.0</v>
      </c>
      <c r="F15" s="21">
        <v>0.675</v>
      </c>
      <c r="G15" s="26"/>
      <c r="H15" s="24" t="s">
        <v>39</v>
      </c>
      <c r="I15" s="24" t="s">
        <v>40</v>
      </c>
      <c r="J15" s="24">
        <v>195.0</v>
      </c>
      <c r="K15" s="19" t="s">
        <v>41</v>
      </c>
      <c r="L15" s="16"/>
      <c r="M15" s="10" t="str">
        <f t="shared" si="3"/>
        <v>44.52896667</v>
      </c>
      <c r="N15" s="10" t="str">
        <f t="shared" si="4"/>
        <v>-125.389665</v>
      </c>
    </row>
    <row r="16" ht="15.75" customHeight="1">
      <c r="A16" s="25" t="s">
        <v>46</v>
      </c>
      <c r="B16" s="25" t="s">
        <v>26</v>
      </c>
      <c r="C16" s="24" t="s">
        <v>47</v>
      </c>
      <c r="D16" s="12">
        <v>2.0</v>
      </c>
      <c r="E16" s="20">
        <v>42192.0</v>
      </c>
      <c r="F16" s="21">
        <v>0.675</v>
      </c>
      <c r="G16" s="26"/>
      <c r="H16" s="24" t="s">
        <v>39</v>
      </c>
      <c r="I16" s="24" t="s">
        <v>40</v>
      </c>
      <c r="J16" s="24">
        <v>195.0</v>
      </c>
      <c r="K16" s="19" t="s">
        <v>41</v>
      </c>
      <c r="L16" s="16"/>
      <c r="M16" s="10" t="str">
        <f t="shared" si="3"/>
        <v>44.52896667</v>
      </c>
      <c r="N16" s="10" t="str">
        <f t="shared" si="4"/>
        <v>-125.389665</v>
      </c>
    </row>
    <row r="17" ht="15.75" customHeight="1">
      <c r="A17" s="25" t="s">
        <v>48</v>
      </c>
      <c r="B17" s="25" t="s">
        <v>29</v>
      </c>
      <c r="C17" s="24">
        <v>1361.0</v>
      </c>
      <c r="D17" s="12">
        <v>2.0</v>
      </c>
      <c r="E17" s="20">
        <v>42192.0</v>
      </c>
      <c r="F17" s="21">
        <v>0.675</v>
      </c>
      <c r="G17" s="27"/>
      <c r="H17" s="3" t="s">
        <v>39</v>
      </c>
      <c r="I17" s="3" t="s">
        <v>40</v>
      </c>
      <c r="J17" s="24">
        <v>195.0</v>
      </c>
      <c r="K17" s="19" t="s">
        <v>41</v>
      </c>
      <c r="L17" s="16"/>
      <c r="M17" s="10" t="str">
        <f t="shared" si="3"/>
        <v>44.52896667</v>
      </c>
      <c r="N17" s="10" t="str">
        <f t="shared" si="4"/>
        <v>-125.389665</v>
      </c>
    </row>
    <row r="18" ht="15.75" customHeight="1">
      <c r="A18" s="25" t="s">
        <v>49</v>
      </c>
      <c r="B18" s="25" t="s">
        <v>31</v>
      </c>
      <c r="C18" s="24">
        <v>101.0</v>
      </c>
      <c r="D18" s="12">
        <v>2.0</v>
      </c>
      <c r="E18" s="20">
        <v>42192.0</v>
      </c>
      <c r="F18" s="21">
        <v>0.675</v>
      </c>
      <c r="G18" s="27"/>
      <c r="H18" s="3" t="s">
        <v>39</v>
      </c>
      <c r="I18" s="3" t="s">
        <v>40</v>
      </c>
      <c r="J18" s="24">
        <v>195.0</v>
      </c>
      <c r="K18" s="19" t="s">
        <v>41</v>
      </c>
      <c r="L18" s="16"/>
      <c r="M18" s="10" t="str">
        <f t="shared" si="3"/>
        <v>44.52896667</v>
      </c>
      <c r="N18" s="10" t="str">
        <f t="shared" si="4"/>
        <v>-125.389665</v>
      </c>
    </row>
    <row r="19" ht="15.75" customHeight="1">
      <c r="A19" s="25" t="s">
        <v>50</v>
      </c>
      <c r="B19" s="25" t="s">
        <v>34</v>
      </c>
      <c r="C19" s="24">
        <v>23340.0</v>
      </c>
      <c r="D19" s="12">
        <v>2.0</v>
      </c>
      <c r="E19" s="20">
        <v>42192.0</v>
      </c>
      <c r="F19" s="21">
        <v>0.675</v>
      </c>
      <c r="G19" s="27"/>
      <c r="H19" s="3" t="s">
        <v>39</v>
      </c>
      <c r="I19" s="3" t="s">
        <v>40</v>
      </c>
      <c r="J19" s="24">
        <v>195.0</v>
      </c>
      <c r="K19" s="19" t="s">
        <v>41</v>
      </c>
      <c r="L19" s="16"/>
      <c r="M19" s="10" t="str">
        <f t="shared" si="3"/>
        <v>44.52896667</v>
      </c>
      <c r="N19" s="10" t="str">
        <f t="shared" si="4"/>
        <v>-125.389665</v>
      </c>
    </row>
    <row r="20" ht="15.75" customHeight="1">
      <c r="A20" s="25" t="s">
        <v>51</v>
      </c>
      <c r="B20" s="25" t="s">
        <v>36</v>
      </c>
      <c r="C20" s="24">
        <v>23338.0</v>
      </c>
      <c r="D20" s="12">
        <v>2.0</v>
      </c>
      <c r="E20" s="20">
        <v>42192.0</v>
      </c>
      <c r="F20" s="21">
        <v>0.675</v>
      </c>
      <c r="G20" s="27"/>
      <c r="H20" s="3" t="s">
        <v>39</v>
      </c>
      <c r="I20" s="3" t="s">
        <v>40</v>
      </c>
      <c r="J20" s="24">
        <v>195.0</v>
      </c>
      <c r="K20" s="19" t="s">
        <v>41</v>
      </c>
      <c r="L20" s="16"/>
      <c r="M20" s="10" t="str">
        <f t="shared" si="3"/>
        <v>44.52896667</v>
      </c>
      <c r="N20" s="10" t="str">
        <f t="shared" si="4"/>
        <v>-125.389665</v>
      </c>
    </row>
    <row r="21" ht="15.75" customHeight="1">
      <c r="A21" s="17"/>
      <c r="B21" s="18"/>
      <c r="C21" s="19"/>
      <c r="D21" s="12"/>
      <c r="E21" s="20"/>
      <c r="F21" s="21"/>
      <c r="G21" s="22"/>
      <c r="H21" s="22"/>
      <c r="I21" s="22"/>
      <c r="J21" s="22"/>
      <c r="K21" s="19"/>
      <c r="L21" s="9"/>
      <c r="M21" s="23"/>
      <c r="N21" s="23"/>
    </row>
    <row r="22" ht="15.75" customHeight="1">
      <c r="A22" s="3" t="s">
        <v>52</v>
      </c>
      <c r="B22" s="28" t="s">
        <v>53</v>
      </c>
      <c r="C22" s="5" t="s">
        <v>54</v>
      </c>
      <c r="D22" s="5">
        <v>1.0</v>
      </c>
      <c r="E22" s="29">
        <v>41911.0</v>
      </c>
      <c r="F22" s="30">
        <v>0.19652777777777777</v>
      </c>
      <c r="G22" s="31">
        <v>42191.0</v>
      </c>
      <c r="H22" s="24" t="s">
        <v>15</v>
      </c>
      <c r="I22" s="24" t="s">
        <v>16</v>
      </c>
      <c r="J22" s="32">
        <v>195.0</v>
      </c>
      <c r="K22" s="5" t="s">
        <v>17</v>
      </c>
      <c r="L22" s="16" t="s">
        <v>55</v>
      </c>
      <c r="M22" s="10" t="str">
        <f t="shared" ref="M22:M32" si="5">((LEFT(H22,(FIND("°",H22,1)-1)))+(MID(H22,(FIND("°",H22,1)+1),(FIND("'",H22,1))-(FIND("°",H22,1)+1))/60))*(IF(RIGHT(H22,1)="N",1,-1))</f>
        <v>44.52897</v>
      </c>
      <c r="N22" s="10" t="str">
        <f t="shared" ref="N22:N32" si="6">((LEFT(I22,(FIND("°",I22,1)-1)))+(MID(I22,(FIND("°",I22,1)+1),(FIND("'",I22,1))-(FIND("°",I22,1)+1))/60))*(IF(RIGHT(I22,1)="E",1,-1))</f>
        <v>-125.38937</v>
      </c>
    </row>
    <row r="23" ht="15.75" customHeight="1">
      <c r="A23" s="3" t="s">
        <v>56</v>
      </c>
      <c r="B23" s="11" t="s">
        <v>57</v>
      </c>
      <c r="C23" s="24" t="s">
        <v>58</v>
      </c>
      <c r="D23" s="12">
        <v>1.0</v>
      </c>
      <c r="E23" s="33">
        <v>41911.0</v>
      </c>
      <c r="F23" s="34">
        <v>0.19652777777777777</v>
      </c>
      <c r="G23" s="15">
        <v>42191.0</v>
      </c>
      <c r="H23" s="24" t="s">
        <v>15</v>
      </c>
      <c r="I23" s="24" t="s">
        <v>16</v>
      </c>
      <c r="J23" s="24">
        <v>195.0</v>
      </c>
      <c r="K23" s="12" t="s">
        <v>17</v>
      </c>
      <c r="L23" s="16"/>
      <c r="M23" s="10" t="str">
        <f t="shared" si="5"/>
        <v>44.52897</v>
      </c>
      <c r="N23" s="10" t="str">
        <f t="shared" si="6"/>
        <v>-125.38937</v>
      </c>
    </row>
    <row r="24" ht="15.75" customHeight="1">
      <c r="A24" s="3" t="s">
        <v>59</v>
      </c>
      <c r="B24" s="11" t="s">
        <v>60</v>
      </c>
      <c r="C24" s="24" t="s">
        <v>61</v>
      </c>
      <c r="D24" s="12">
        <v>1.0</v>
      </c>
      <c r="E24" s="33">
        <v>41911.0</v>
      </c>
      <c r="F24" s="34">
        <v>0.19652777777777777</v>
      </c>
      <c r="G24" s="15">
        <v>42191.0</v>
      </c>
      <c r="H24" s="24" t="s">
        <v>15</v>
      </c>
      <c r="I24" s="24" t="s">
        <v>16</v>
      </c>
      <c r="J24" s="24">
        <v>195.0</v>
      </c>
      <c r="K24" s="12" t="s">
        <v>17</v>
      </c>
      <c r="L24" s="16"/>
      <c r="M24" s="10" t="str">
        <f t="shared" si="5"/>
        <v>44.52897</v>
      </c>
      <c r="N24" s="10" t="str">
        <f t="shared" si="6"/>
        <v>-125.38937</v>
      </c>
    </row>
    <row r="25" ht="15.75" customHeight="1">
      <c r="A25" s="3" t="s">
        <v>62</v>
      </c>
      <c r="B25" s="11" t="s">
        <v>63</v>
      </c>
      <c r="C25" s="24">
        <v>380.0</v>
      </c>
      <c r="D25" s="12">
        <v>1.0</v>
      </c>
      <c r="E25" s="33">
        <v>41911.0</v>
      </c>
      <c r="F25" s="34">
        <v>0.19652777777777777</v>
      </c>
      <c r="G25" s="15">
        <v>42191.0</v>
      </c>
      <c r="H25" s="24" t="s">
        <v>15</v>
      </c>
      <c r="I25" s="24" t="s">
        <v>16</v>
      </c>
      <c r="J25" s="24">
        <v>195.0</v>
      </c>
      <c r="K25" s="12" t="s">
        <v>17</v>
      </c>
      <c r="L25" s="16"/>
      <c r="M25" s="10" t="str">
        <f t="shared" si="5"/>
        <v>44.52897</v>
      </c>
      <c r="N25" s="10" t="str">
        <f t="shared" si="6"/>
        <v>-125.38937</v>
      </c>
    </row>
    <row r="26" ht="15.75" customHeight="1">
      <c r="A26" s="3" t="s">
        <v>64</v>
      </c>
      <c r="B26" s="11" t="s">
        <v>65</v>
      </c>
      <c r="C26" s="24">
        <v>245.0</v>
      </c>
      <c r="D26" s="12">
        <v>1.0</v>
      </c>
      <c r="E26" s="33">
        <v>41911.0</v>
      </c>
      <c r="F26" s="34">
        <v>0.19652777777777777</v>
      </c>
      <c r="G26" s="15">
        <v>42191.0</v>
      </c>
      <c r="H26" s="24" t="s">
        <v>15</v>
      </c>
      <c r="I26" s="24" t="s">
        <v>16</v>
      </c>
      <c r="J26" s="24">
        <v>195.0</v>
      </c>
      <c r="K26" s="12" t="s">
        <v>17</v>
      </c>
      <c r="L26" s="16"/>
      <c r="M26" s="10" t="str">
        <f t="shared" si="5"/>
        <v>44.52897</v>
      </c>
      <c r="N26" s="10" t="str">
        <f t="shared" si="6"/>
        <v>-125.38937</v>
      </c>
    </row>
    <row r="27" ht="15.75" customHeight="1">
      <c r="A27" s="35" t="s">
        <v>66</v>
      </c>
      <c r="B27" s="11" t="s">
        <v>67</v>
      </c>
      <c r="C27" s="24">
        <v>464.0</v>
      </c>
      <c r="D27" s="12">
        <v>1.0</v>
      </c>
      <c r="E27" s="33">
        <v>41911.0</v>
      </c>
      <c r="F27" s="34">
        <v>0.19652777777777777</v>
      </c>
      <c r="G27" s="15">
        <v>42191.0</v>
      </c>
      <c r="H27" s="24" t="s">
        <v>15</v>
      </c>
      <c r="I27" s="24" t="s">
        <v>16</v>
      </c>
      <c r="J27" s="24">
        <v>195.0</v>
      </c>
      <c r="K27" s="12" t="s">
        <v>17</v>
      </c>
      <c r="L27" s="16"/>
      <c r="M27" s="10" t="str">
        <f t="shared" si="5"/>
        <v>44.52897</v>
      </c>
      <c r="N27" s="10" t="str">
        <f t="shared" si="6"/>
        <v>-125.38937</v>
      </c>
    </row>
    <row r="28" ht="15.75" customHeight="1">
      <c r="A28" s="3" t="s">
        <v>68</v>
      </c>
      <c r="B28" s="11" t="s">
        <v>69</v>
      </c>
      <c r="C28" s="24" t="s">
        <v>70</v>
      </c>
      <c r="D28" s="12">
        <v>1.0</v>
      </c>
      <c r="E28" s="33">
        <v>41911.0</v>
      </c>
      <c r="F28" s="34">
        <v>0.19652777777777777</v>
      </c>
      <c r="G28" s="15">
        <v>42191.0</v>
      </c>
      <c r="H28" s="24" t="s">
        <v>15</v>
      </c>
      <c r="I28" s="24" t="s">
        <v>16</v>
      </c>
      <c r="J28" s="24">
        <v>195.0</v>
      </c>
      <c r="K28" s="12" t="s">
        <v>17</v>
      </c>
      <c r="L28" s="16" t="s">
        <v>71</v>
      </c>
      <c r="M28" s="10" t="str">
        <f t="shared" si="5"/>
        <v>44.52897</v>
      </c>
      <c r="N28" s="10" t="str">
        <f t="shared" si="6"/>
        <v>-125.38937</v>
      </c>
    </row>
    <row r="29" ht="15.75" customHeight="1">
      <c r="A29" s="3" t="s">
        <v>72</v>
      </c>
      <c r="B29" s="11" t="s">
        <v>73</v>
      </c>
      <c r="C29" s="24">
        <v>1130.0</v>
      </c>
      <c r="D29" s="12">
        <v>1.0</v>
      </c>
      <c r="E29" s="33">
        <v>41911.0</v>
      </c>
      <c r="F29" s="34">
        <v>0.19652777777777777</v>
      </c>
      <c r="G29" s="15">
        <v>42191.0</v>
      </c>
      <c r="H29" s="24" t="s">
        <v>15</v>
      </c>
      <c r="I29" s="24" t="s">
        <v>16</v>
      </c>
      <c r="J29" s="24">
        <v>195.0</v>
      </c>
      <c r="K29" s="12" t="s">
        <v>17</v>
      </c>
      <c r="L29" s="16"/>
      <c r="M29" s="10" t="str">
        <f t="shared" si="5"/>
        <v>44.52897</v>
      </c>
      <c r="N29" s="10" t="str">
        <f t="shared" si="6"/>
        <v>-125.38937</v>
      </c>
    </row>
    <row r="30" ht="15.75" customHeight="1">
      <c r="A30" s="3" t="s">
        <v>74</v>
      </c>
      <c r="B30" s="11" t="s">
        <v>75</v>
      </c>
      <c r="C30" s="24" t="s">
        <v>76</v>
      </c>
      <c r="D30" s="12">
        <v>1.0</v>
      </c>
      <c r="E30" s="33">
        <v>41911.0</v>
      </c>
      <c r="F30" s="34">
        <v>0.19652777777777777</v>
      </c>
      <c r="G30" s="15">
        <v>42191.0</v>
      </c>
      <c r="H30" s="24" t="s">
        <v>15</v>
      </c>
      <c r="I30" s="24" t="s">
        <v>16</v>
      </c>
      <c r="J30" s="24">
        <v>195.0</v>
      </c>
      <c r="K30" s="12" t="s">
        <v>17</v>
      </c>
      <c r="L30" s="16"/>
      <c r="M30" s="10" t="str">
        <f t="shared" si="5"/>
        <v>44.52897</v>
      </c>
      <c r="N30" s="10" t="str">
        <f t="shared" si="6"/>
        <v>-125.38937</v>
      </c>
    </row>
    <row r="31" ht="15.75" customHeight="1">
      <c r="A31" s="3" t="s">
        <v>77</v>
      </c>
      <c r="B31" s="11" t="s">
        <v>78</v>
      </c>
      <c r="C31" s="24" t="s">
        <v>79</v>
      </c>
      <c r="D31" s="12">
        <v>1.0</v>
      </c>
      <c r="E31" s="33">
        <v>41911.0</v>
      </c>
      <c r="F31" s="34">
        <v>0.19652777777777777</v>
      </c>
      <c r="G31" s="15">
        <v>42191.0</v>
      </c>
      <c r="H31" s="24" t="s">
        <v>15</v>
      </c>
      <c r="I31" s="24" t="s">
        <v>16</v>
      </c>
      <c r="J31" s="24">
        <v>195.0</v>
      </c>
      <c r="K31" s="12" t="s">
        <v>17</v>
      </c>
      <c r="L31" s="16"/>
      <c r="M31" s="10" t="str">
        <f t="shared" si="5"/>
        <v>44.52897</v>
      </c>
      <c r="N31" s="10" t="str">
        <f t="shared" si="6"/>
        <v>-125.38937</v>
      </c>
    </row>
    <row r="32" ht="15.75" customHeight="1">
      <c r="A32" s="3" t="s">
        <v>80</v>
      </c>
      <c r="B32" s="11" t="s">
        <v>81</v>
      </c>
      <c r="C32" s="24" t="s">
        <v>82</v>
      </c>
      <c r="D32" s="12">
        <v>1.0</v>
      </c>
      <c r="E32" s="33">
        <v>41911.0</v>
      </c>
      <c r="F32" s="34">
        <v>0.19652777777777777</v>
      </c>
      <c r="G32" s="15">
        <v>42191.0</v>
      </c>
      <c r="H32" s="24" t="s">
        <v>15</v>
      </c>
      <c r="I32" s="24" t="s">
        <v>16</v>
      </c>
      <c r="J32" s="24">
        <v>195.0</v>
      </c>
      <c r="K32" s="12" t="s">
        <v>17</v>
      </c>
      <c r="L32" s="16"/>
      <c r="M32" s="10" t="str">
        <f t="shared" si="5"/>
        <v>44.52897</v>
      </c>
      <c r="N32" s="10" t="str">
        <f t="shared" si="6"/>
        <v>-125.38937</v>
      </c>
    </row>
    <row r="33" ht="15.75" customHeight="1">
      <c r="A33" s="36"/>
      <c r="B33" s="17"/>
      <c r="C33" s="37"/>
      <c r="D33" s="17"/>
      <c r="E33" s="17"/>
      <c r="F33" s="17"/>
      <c r="G33" s="17"/>
      <c r="H33" s="17"/>
      <c r="I33" s="17"/>
      <c r="J33" s="17"/>
      <c r="K33" s="17"/>
      <c r="L33" s="9"/>
      <c r="M33" s="17"/>
      <c r="N33" s="17"/>
    </row>
    <row r="34" ht="15.75" customHeight="1">
      <c r="A34" s="3" t="s">
        <v>83</v>
      </c>
      <c r="B34" s="18" t="s">
        <v>53</v>
      </c>
      <c r="C34" s="19" t="s">
        <v>84</v>
      </c>
      <c r="D34" s="12">
        <v>2.0</v>
      </c>
      <c r="E34" s="20">
        <v>42192.0</v>
      </c>
      <c r="F34" s="21">
        <v>0.0</v>
      </c>
      <c r="G34" s="22"/>
      <c r="H34" s="22" t="s">
        <v>85</v>
      </c>
      <c r="I34" s="22" t="s">
        <v>86</v>
      </c>
      <c r="J34" s="22">
        <v>195.0</v>
      </c>
      <c r="K34" s="19" t="s">
        <v>41</v>
      </c>
      <c r="L34" s="9"/>
      <c r="M34" s="10" t="str">
        <f t="shared" ref="M34:M44" si="7">((LEFT(H34,(FIND("°",H34,1)-1)))+(MID(H34,(FIND("°",H34,1)+1),(FIND("'",H34,1))-(FIND("°",H34,1)+1))/60))*(IF(RIGHT(H34,1)="N",1,-1))</f>
        <v>44.52896667</v>
      </c>
      <c r="N34" s="10" t="str">
        <f t="shared" ref="N34:N44" si="8">((LEFT(I34,(FIND("°",I34,1)-1)))+(MID(I34,(FIND("°",I34,1)+1),(FIND("'",I34,1))-(FIND("°",I34,1)+1))/60))*(IF(RIGHT(I34,1)="E",1,-1))</f>
        <v>-125.3897833</v>
      </c>
    </row>
    <row r="35" ht="15.75" customHeight="1">
      <c r="A35" s="3" t="s">
        <v>87</v>
      </c>
      <c r="B35" s="11" t="s">
        <v>57</v>
      </c>
      <c r="C35" s="12" t="s">
        <v>88</v>
      </c>
      <c r="D35" s="12">
        <v>2.0</v>
      </c>
      <c r="E35" s="13">
        <v>42192.0</v>
      </c>
      <c r="F35" s="14">
        <v>0.8659722222222223</v>
      </c>
      <c r="G35" s="19"/>
      <c r="H35" s="12" t="s">
        <v>39</v>
      </c>
      <c r="I35" s="12" t="s">
        <v>40</v>
      </c>
      <c r="J35" s="12">
        <v>195.0</v>
      </c>
      <c r="K35" s="19" t="s">
        <v>41</v>
      </c>
      <c r="L35" s="38" t="s">
        <v>89</v>
      </c>
      <c r="M35" s="10" t="str">
        <f t="shared" si="7"/>
        <v>44.52896667</v>
      </c>
      <c r="N35" s="10" t="str">
        <f t="shared" si="8"/>
        <v>-125.389665</v>
      </c>
    </row>
    <row r="36" ht="15.75" customHeight="1">
      <c r="A36" s="3" t="s">
        <v>90</v>
      </c>
      <c r="B36" s="11" t="s">
        <v>60</v>
      </c>
      <c r="C36" s="12" t="s">
        <v>91</v>
      </c>
      <c r="D36" s="12">
        <v>2.0</v>
      </c>
      <c r="E36" s="13">
        <v>42192.0</v>
      </c>
      <c r="F36" s="14">
        <v>0.8659722222222223</v>
      </c>
      <c r="G36" s="19"/>
      <c r="H36" s="12" t="s">
        <v>39</v>
      </c>
      <c r="I36" s="12" t="s">
        <v>40</v>
      </c>
      <c r="J36" s="12">
        <v>195.0</v>
      </c>
      <c r="K36" s="19" t="s">
        <v>41</v>
      </c>
      <c r="L36" s="38" t="s">
        <v>89</v>
      </c>
      <c r="M36" s="10" t="str">
        <f t="shared" si="7"/>
        <v>44.52896667</v>
      </c>
      <c r="N36" s="10" t="str">
        <f t="shared" si="8"/>
        <v>-125.389665</v>
      </c>
    </row>
    <row r="37" ht="15.75" customHeight="1">
      <c r="A37" s="3" t="s">
        <v>92</v>
      </c>
      <c r="B37" s="11" t="s">
        <v>63</v>
      </c>
      <c r="C37" s="12">
        <v>617.0</v>
      </c>
      <c r="D37" s="12">
        <v>2.0</v>
      </c>
      <c r="E37" s="13">
        <v>42192.0</v>
      </c>
      <c r="F37" s="14">
        <v>0.8659722222222223</v>
      </c>
      <c r="G37" s="19"/>
      <c r="H37" s="12" t="s">
        <v>39</v>
      </c>
      <c r="I37" s="12" t="s">
        <v>40</v>
      </c>
      <c r="J37" s="12">
        <v>195.0</v>
      </c>
      <c r="K37" s="19" t="s">
        <v>41</v>
      </c>
      <c r="L37" s="38" t="s">
        <v>93</v>
      </c>
      <c r="M37" s="10" t="str">
        <f t="shared" si="7"/>
        <v>44.52896667</v>
      </c>
      <c r="N37" s="10" t="str">
        <f t="shared" si="8"/>
        <v>-125.389665</v>
      </c>
    </row>
    <row r="38" ht="15.75" customHeight="1">
      <c r="A38" s="3" t="s">
        <v>94</v>
      </c>
      <c r="B38" s="11" t="s">
        <v>65</v>
      </c>
      <c r="C38" s="12">
        <v>292.0</v>
      </c>
      <c r="D38" s="12">
        <v>2.0</v>
      </c>
      <c r="E38" s="13">
        <v>42192.0</v>
      </c>
      <c r="F38" s="14">
        <v>0.8659722222222223</v>
      </c>
      <c r="G38" s="19"/>
      <c r="H38" s="12" t="s">
        <v>39</v>
      </c>
      <c r="I38" s="12" t="s">
        <v>40</v>
      </c>
      <c r="J38" s="12">
        <v>195.0</v>
      </c>
      <c r="K38" s="19" t="s">
        <v>41</v>
      </c>
      <c r="L38" s="38" t="s">
        <v>89</v>
      </c>
      <c r="M38" s="10" t="str">
        <f t="shared" si="7"/>
        <v>44.52896667</v>
      </c>
      <c r="N38" s="10" t="str">
        <f t="shared" si="8"/>
        <v>-125.389665</v>
      </c>
    </row>
    <row r="39" ht="15.75" customHeight="1">
      <c r="A39" s="3" t="s">
        <v>95</v>
      </c>
      <c r="B39" s="11" t="s">
        <v>67</v>
      </c>
      <c r="C39" s="12">
        <v>556.0</v>
      </c>
      <c r="D39" s="12">
        <v>2.0</v>
      </c>
      <c r="E39" s="13">
        <v>42192.0</v>
      </c>
      <c r="F39" s="14">
        <v>0.8659722222222223</v>
      </c>
      <c r="G39" s="19"/>
      <c r="H39" s="12" t="s">
        <v>39</v>
      </c>
      <c r="I39" s="12" t="s">
        <v>40</v>
      </c>
      <c r="J39" s="12">
        <v>195.0</v>
      </c>
      <c r="K39" s="19" t="s">
        <v>41</v>
      </c>
      <c r="L39" s="38" t="s">
        <v>89</v>
      </c>
      <c r="M39" s="10" t="str">
        <f t="shared" si="7"/>
        <v>44.52896667</v>
      </c>
      <c r="N39" s="10" t="str">
        <f t="shared" si="8"/>
        <v>-125.389665</v>
      </c>
    </row>
    <row r="40" ht="15.75" customHeight="1">
      <c r="A40" s="3" t="s">
        <v>96</v>
      </c>
      <c r="B40" s="11" t="s">
        <v>69</v>
      </c>
      <c r="C40" s="12">
        <v>244.0</v>
      </c>
      <c r="D40" s="12">
        <v>2.0</v>
      </c>
      <c r="E40" s="13">
        <v>42192.0</v>
      </c>
      <c r="F40" s="14">
        <v>0.8659722222222223</v>
      </c>
      <c r="G40" s="19"/>
      <c r="H40" s="12" t="s">
        <v>39</v>
      </c>
      <c r="I40" s="12" t="s">
        <v>40</v>
      </c>
      <c r="J40" s="12">
        <v>195.0</v>
      </c>
      <c r="K40" s="19" t="s">
        <v>41</v>
      </c>
      <c r="L40" s="38" t="s">
        <v>97</v>
      </c>
      <c r="M40" s="10" t="str">
        <f t="shared" si="7"/>
        <v>44.52896667</v>
      </c>
      <c r="N40" s="10" t="str">
        <f t="shared" si="8"/>
        <v>-125.389665</v>
      </c>
    </row>
    <row r="41" ht="15.75" customHeight="1">
      <c r="A41" s="3" t="s">
        <v>98</v>
      </c>
      <c r="B41" s="11" t="s">
        <v>73</v>
      </c>
      <c r="C41" s="12">
        <v>1292.0</v>
      </c>
      <c r="D41" s="12">
        <v>2.0</v>
      </c>
      <c r="E41" s="13">
        <v>42192.0</v>
      </c>
      <c r="F41" s="14">
        <v>0.8659722222222223</v>
      </c>
      <c r="G41" s="19"/>
      <c r="H41" s="12" t="s">
        <v>39</v>
      </c>
      <c r="I41" s="12" t="s">
        <v>40</v>
      </c>
      <c r="J41" s="12">
        <v>195.0</v>
      </c>
      <c r="K41" s="19" t="s">
        <v>41</v>
      </c>
      <c r="L41" s="38" t="s">
        <v>89</v>
      </c>
      <c r="M41" s="10" t="str">
        <f t="shared" si="7"/>
        <v>44.52896667</v>
      </c>
      <c r="N41" s="10" t="str">
        <f t="shared" si="8"/>
        <v>-125.389665</v>
      </c>
    </row>
    <row r="42" ht="15.75" customHeight="1">
      <c r="A42" s="3" t="s">
        <v>99</v>
      </c>
      <c r="B42" s="11" t="s">
        <v>75</v>
      </c>
      <c r="C42" s="12" t="s">
        <v>100</v>
      </c>
      <c r="D42" s="12">
        <v>2.0</v>
      </c>
      <c r="E42" s="13">
        <v>42192.0</v>
      </c>
      <c r="F42" s="14">
        <v>0.8659722222222223</v>
      </c>
      <c r="G42" s="19"/>
      <c r="H42" s="12" t="s">
        <v>39</v>
      </c>
      <c r="I42" s="12" t="s">
        <v>40</v>
      </c>
      <c r="J42" s="12">
        <v>195.0</v>
      </c>
      <c r="K42" s="19" t="s">
        <v>41</v>
      </c>
      <c r="L42" s="38" t="s">
        <v>101</v>
      </c>
      <c r="M42" s="10" t="str">
        <f t="shared" si="7"/>
        <v>44.52896667</v>
      </c>
      <c r="N42" s="10" t="str">
        <f t="shared" si="8"/>
        <v>-125.389665</v>
      </c>
    </row>
    <row r="43" ht="15.75" customHeight="1">
      <c r="A43" s="3" t="s">
        <v>102</v>
      </c>
      <c r="B43" s="11" t="s">
        <v>78</v>
      </c>
      <c r="C43" s="12" t="s">
        <v>103</v>
      </c>
      <c r="D43" s="12">
        <v>2.0</v>
      </c>
      <c r="E43" s="13">
        <v>42192.0</v>
      </c>
      <c r="F43" s="14">
        <v>0.8659722222222223</v>
      </c>
      <c r="G43" s="19"/>
      <c r="H43" s="12" t="s">
        <v>39</v>
      </c>
      <c r="I43" s="12" t="s">
        <v>40</v>
      </c>
      <c r="J43" s="12">
        <v>195.0</v>
      </c>
      <c r="K43" s="19" t="s">
        <v>41</v>
      </c>
      <c r="L43" s="38" t="s">
        <v>89</v>
      </c>
      <c r="M43" s="10" t="str">
        <f t="shared" si="7"/>
        <v>44.52896667</v>
      </c>
      <c r="N43" s="10" t="str">
        <f t="shared" si="8"/>
        <v>-125.389665</v>
      </c>
    </row>
    <row r="44" ht="15.75" customHeight="1">
      <c r="A44" s="3" t="s">
        <v>104</v>
      </c>
      <c r="B44" s="11" t="s">
        <v>81</v>
      </c>
      <c r="C44" s="12" t="s">
        <v>105</v>
      </c>
      <c r="D44" s="12">
        <v>2.0</v>
      </c>
      <c r="E44" s="13">
        <v>42192.0</v>
      </c>
      <c r="F44" s="14">
        <v>0.8659722222222223</v>
      </c>
      <c r="G44" s="19"/>
      <c r="H44" s="12" t="s">
        <v>39</v>
      </c>
      <c r="I44" s="12" t="s">
        <v>40</v>
      </c>
      <c r="J44" s="12">
        <v>195.0</v>
      </c>
      <c r="K44" s="19" t="s">
        <v>41</v>
      </c>
      <c r="L44" s="38" t="s">
        <v>89</v>
      </c>
      <c r="M44" s="10" t="str">
        <f t="shared" si="7"/>
        <v>44.52896667</v>
      </c>
      <c r="N44" s="10" t="str">
        <f t="shared" si="8"/>
        <v>-125.389665</v>
      </c>
    </row>
    <row r="45" ht="15.75" customHeight="1">
      <c r="A45" s="36"/>
      <c r="B45" s="17"/>
      <c r="C45" s="37"/>
      <c r="D45" s="17"/>
      <c r="E45" s="17"/>
      <c r="F45" s="17"/>
      <c r="G45" s="17"/>
      <c r="H45" s="17"/>
      <c r="I45" s="17"/>
      <c r="J45" s="17"/>
      <c r="K45" s="17"/>
      <c r="L45" s="9"/>
      <c r="M45" s="17"/>
      <c r="N45" s="17"/>
    </row>
    <row r="46" ht="15.75" customHeight="1">
      <c r="A46" s="36"/>
      <c r="B46" s="17"/>
      <c r="C46" s="37"/>
      <c r="D46" s="17"/>
      <c r="E46" s="17"/>
      <c r="F46" s="17"/>
      <c r="G46" s="17"/>
      <c r="H46" s="17"/>
      <c r="I46" s="17"/>
      <c r="J46" s="17"/>
      <c r="K46" s="17"/>
      <c r="L46" s="9"/>
      <c r="M46" s="17"/>
      <c r="N46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9.86"/>
    <col customWidth="1" min="2" max="2" width="21.43"/>
    <col customWidth="1" min="3" max="3" width="13.57"/>
    <col customWidth="1" min="4" max="4" width="11.29"/>
    <col customWidth="1" min="5" max="5" width="18.43"/>
    <col customWidth="1" min="6" max="6" width="17.14"/>
    <col customWidth="1" min="7" max="7" width="40.0"/>
    <col customWidth="1" min="8" max="8" width="33.0"/>
    <col customWidth="1" min="9" max="9" width="43.0"/>
    <col customWidth="1" min="10" max="10" width="14.43"/>
  </cols>
  <sheetData>
    <row r="1" ht="30.0" customHeight="1">
      <c r="A1" s="1" t="s">
        <v>1</v>
      </c>
      <c r="B1" s="1" t="s">
        <v>0</v>
      </c>
      <c r="C1" s="1" t="s">
        <v>106</v>
      </c>
      <c r="D1" s="1" t="s">
        <v>3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</v>
      </c>
      <c r="J1" s="39"/>
    </row>
    <row r="2" ht="15.75" customHeight="1">
      <c r="A2" s="40"/>
      <c r="B2" s="41" t="str">
        <f>IFERROR(__xludf.DUMMYFUNCTION("if(isblank(A2),"""",filter(Moorings!A:A,Moorings!B:B=left(A2,14),Moorings!D:D=D2))"),"")</f>
        <v/>
      </c>
      <c r="C2" s="42" t="str">
        <f>IFERROR(__xludf.DUMMYFUNCTION("if(isblank(A2),"""",filter(Moorings!C:C,Moorings!B:B=left(A2,14),Moorings!D:D=D2))"),"")</f>
        <v/>
      </c>
      <c r="D2" s="40"/>
      <c r="E2" s="43" t="str">
        <f>IFERROR(__xludf.DUMMYFUNCTION("if(isblank(A2),"""",filter(Moorings!A:A,Moorings!B:B=A2,Moorings!D:D=D2))"),"")</f>
        <v/>
      </c>
      <c r="F2" s="44" t="str">
        <f>IFERROR(__xludf.DUMMYFUNCTION("if(isblank(A2),"""",filter(Moorings!C:C,Moorings!B:B=A2,Moorings!D:D=D2))"),"")</f>
        <v/>
      </c>
      <c r="G2" s="40"/>
      <c r="H2" s="40"/>
      <c r="I2" s="40"/>
      <c r="J2" s="45"/>
    </row>
    <row r="3" ht="15.75" customHeight="1">
      <c r="A3" s="46" t="s">
        <v>26</v>
      </c>
      <c r="B3" s="41" t="str">
        <f>IFERROR(__xludf.DUMMYFUNCTION("if(isblank(A3),"""",filter(Moorings!A:A,Moorings!B:B=left(A3,14),Moorings!D:D=D3))"),"ATAPL-69839-001-0101")</f>
        <v>ATAPL-69839-001-0101</v>
      </c>
      <c r="C3" s="47" t="str">
        <f>IFERROR(__xludf.DUMMYFUNCTION("if(isblank(A3),"""",filter(Moorings!C:C,Moorings!B:B=left(A3,14),Moorings!D:D=D3))"),"SN0101")</f>
        <v>SN0101</v>
      </c>
      <c r="D3" s="48">
        <v>1.0</v>
      </c>
      <c r="E3" s="49" t="str">
        <f>IFERROR(__xludf.DUMMYFUNCTION("if(isblank(A3),"""",filter(Moorings!A:A,Moorings!B:B=A3,Moorings!D:D=D3))"),"ATAPL-66662-00001")</f>
        <v>ATAPL-66662-00001</v>
      </c>
      <c r="F3" s="50" t="str">
        <f>IFERROR(__xludf.DUMMYFUNCTION("if(isblank(A3),"""",filter(Moorings!C:C,Moorings!B:B=A3,Moorings!D:D=D3))"),"16P65795-6914")</f>
        <v>16P65795-6914</v>
      </c>
      <c r="G3" s="51" t="s">
        <v>111</v>
      </c>
      <c r="H3" s="46">
        <v>44.5289666666667</v>
      </c>
      <c r="I3" s="52"/>
      <c r="J3" s="39"/>
    </row>
    <row r="4" ht="15.75" customHeight="1">
      <c r="A4" s="46" t="s">
        <v>26</v>
      </c>
      <c r="B4" s="41" t="str">
        <f>IFERROR(__xludf.DUMMYFUNCTION("if(isblank(A4),"""",filter(Moorings!A:A,Moorings!B:B=left(A4,14),Moorings!D:D=D4))"),"ATAPL-69839-001-0101")</f>
        <v>ATAPL-69839-001-0101</v>
      </c>
      <c r="C4" s="47" t="str">
        <f>IFERROR(__xludf.DUMMYFUNCTION("if(isblank(A4),"""",filter(Moorings!C:C,Moorings!B:B=left(A4,14),Moorings!D:D=D4))"),"SN0101")</f>
        <v>SN0101</v>
      </c>
      <c r="D4" s="48">
        <v>1.0</v>
      </c>
      <c r="E4" s="49" t="str">
        <f>IFERROR(__xludf.DUMMYFUNCTION("if(isblank(A4),"""",filter(Moorings!A:A,Moorings!B:B=A4,Moorings!D:D=D4))"),"ATAPL-66662-00001")</f>
        <v>ATAPL-66662-00001</v>
      </c>
      <c r="F4" s="50" t="str">
        <f>IFERROR(__xludf.DUMMYFUNCTION("if(isblank(A4),"""",filter(Moorings!C:C,Moorings!B:B=A4,Moorings!D:D=D4))"),"16P65795-6914")</f>
        <v>16P65795-6914</v>
      </c>
      <c r="G4" s="51" t="s">
        <v>112</v>
      </c>
      <c r="H4" s="46">
        <v>-125.389783333333</v>
      </c>
      <c r="I4" s="52"/>
      <c r="J4" s="39"/>
    </row>
    <row r="5" ht="15.75" customHeight="1">
      <c r="A5" s="46" t="s">
        <v>26</v>
      </c>
      <c r="B5" s="41" t="str">
        <f>IFERROR(__xludf.DUMMYFUNCTION("if(isblank(A5),"""",filter(Moorings!A:A,Moorings!B:B=left(A5,14),Moorings!D:D=D5))"),"ATAPL-69839-001-0101")</f>
        <v>ATAPL-69839-001-0101</v>
      </c>
      <c r="C5" s="47" t="str">
        <f>IFERROR(__xludf.DUMMYFUNCTION("if(isblank(A5),"""",filter(Moorings!C:C,Moorings!B:B=left(A5,14),Moorings!D:D=D5))"),"SN0101")</f>
        <v>SN0101</v>
      </c>
      <c r="D5" s="48">
        <v>1.0</v>
      </c>
      <c r="E5" s="49" t="str">
        <f>IFERROR(__xludf.DUMMYFUNCTION("if(isblank(A5),"""",filter(Moorings!A:A,Moorings!B:B=A5,Moorings!D:D=D5))"),"ATAPL-66662-00001")</f>
        <v>ATAPL-66662-00001</v>
      </c>
      <c r="F5" s="50" t="str">
        <f>IFERROR(__xludf.DUMMYFUNCTION("if(isblank(A5),"""",filter(Moorings!C:C,Moorings!B:B=A5,Moorings!D:D=D5))"),"16P65795-6914")</f>
        <v>16P65795-6914</v>
      </c>
      <c r="G5" s="51" t="s">
        <v>113</v>
      </c>
      <c r="H5" s="46">
        <v>0.001252362</v>
      </c>
      <c r="I5" s="52"/>
      <c r="J5" s="39"/>
    </row>
    <row r="6" ht="15.75" customHeight="1">
      <c r="A6" s="46" t="s">
        <v>26</v>
      </c>
      <c r="B6" s="41" t="str">
        <f>IFERROR(__xludf.DUMMYFUNCTION("if(isblank(A6),"""",filter(Moorings!A:A,Moorings!B:B=left(A6,14),Moorings!D:D=D6))"),"ATAPL-69839-001-0101")</f>
        <v>ATAPL-69839-001-0101</v>
      </c>
      <c r="C6" s="47" t="str">
        <f>IFERROR(__xludf.DUMMYFUNCTION("if(isblank(A6),"""",filter(Moorings!C:C,Moorings!B:B=left(A6,14),Moorings!D:D=D6))"),"SN0101")</f>
        <v>SN0101</v>
      </c>
      <c r="D6" s="48">
        <v>1.0</v>
      </c>
      <c r="E6" s="49" t="str">
        <f>IFERROR(__xludf.DUMMYFUNCTION("if(isblank(A6),"""",filter(Moorings!A:A,Moorings!B:B=A6,Moorings!D:D=D6))"),"ATAPL-66662-00001")</f>
        <v>ATAPL-66662-00001</v>
      </c>
      <c r="F6" s="50" t="str">
        <f>IFERROR(__xludf.DUMMYFUNCTION("if(isblank(A6),"""",filter(Moorings!C:C,Moorings!B:B=A6,Moorings!D:D=D6))"),"16P65795-6914")</f>
        <v>16P65795-6914</v>
      </c>
      <c r="G6" s="51" t="s">
        <v>114</v>
      </c>
      <c r="H6" s="46">
        <v>2.734846E-4</v>
      </c>
      <c r="I6" s="52"/>
      <c r="J6" s="39"/>
    </row>
    <row r="7" ht="15.75" customHeight="1">
      <c r="A7" s="46" t="s">
        <v>26</v>
      </c>
      <c r="B7" s="41" t="str">
        <f>IFERROR(__xludf.DUMMYFUNCTION("if(isblank(A7),"""",filter(Moorings!A:A,Moorings!B:B=left(A7,14),Moorings!D:D=D7))"),"ATAPL-69839-001-0101")</f>
        <v>ATAPL-69839-001-0101</v>
      </c>
      <c r="C7" s="47" t="str">
        <f>IFERROR(__xludf.DUMMYFUNCTION("if(isblank(A7),"""",filter(Moorings!C:C,Moorings!B:B=left(A7,14),Moorings!D:D=D7))"),"SN0101")</f>
        <v>SN0101</v>
      </c>
      <c r="D7" s="48">
        <v>1.0</v>
      </c>
      <c r="E7" s="49" t="str">
        <f>IFERROR(__xludf.DUMMYFUNCTION("if(isblank(A7),"""",filter(Moorings!A:A,Moorings!B:B=A7,Moorings!D:D=D7))"),"ATAPL-66662-00001")</f>
        <v>ATAPL-66662-00001</v>
      </c>
      <c r="F7" s="50" t="str">
        <f>IFERROR(__xludf.DUMMYFUNCTION("if(isblank(A7),"""",filter(Moorings!C:C,Moorings!B:B=A7,Moorings!D:D=D7))"),"16P65795-6914")</f>
        <v>16P65795-6914</v>
      </c>
      <c r="G7" s="51" t="s">
        <v>115</v>
      </c>
      <c r="H7" s="46">
        <v>-8.781176E-7</v>
      </c>
      <c r="I7" s="52"/>
      <c r="J7" s="39"/>
    </row>
    <row r="8" ht="15.75" customHeight="1">
      <c r="A8" s="46" t="s">
        <v>26</v>
      </c>
      <c r="B8" s="41" t="str">
        <f>IFERROR(__xludf.DUMMYFUNCTION("if(isblank(A8),"""",filter(Moorings!A:A,Moorings!B:B=left(A8,14),Moorings!D:D=D8))"),"ATAPL-69839-001-0101")</f>
        <v>ATAPL-69839-001-0101</v>
      </c>
      <c r="C8" s="47" t="str">
        <f>IFERROR(__xludf.DUMMYFUNCTION("if(isblank(A8),"""",filter(Moorings!C:C,Moorings!B:B=left(A8,14),Moorings!D:D=D8))"),"SN0101")</f>
        <v>SN0101</v>
      </c>
      <c r="D8" s="48">
        <v>1.0</v>
      </c>
      <c r="E8" s="49" t="str">
        <f>IFERROR(__xludf.DUMMYFUNCTION("if(isblank(A8),"""",filter(Moorings!A:A,Moorings!B:B=A8,Moorings!D:D=D8))"),"ATAPL-66662-00001")</f>
        <v>ATAPL-66662-00001</v>
      </c>
      <c r="F8" s="50" t="str">
        <f>IFERROR(__xludf.DUMMYFUNCTION("if(isblank(A8),"""",filter(Moorings!C:C,Moorings!B:B=A8,Moorings!D:D=D8))"),"16P65795-6914")</f>
        <v>16P65795-6914</v>
      </c>
      <c r="G8" s="51" t="s">
        <v>116</v>
      </c>
      <c r="H8" s="46">
        <v>1.719492E-7</v>
      </c>
      <c r="I8" s="52"/>
      <c r="J8" s="39"/>
    </row>
    <row r="9" ht="15.75" customHeight="1">
      <c r="A9" s="46" t="s">
        <v>26</v>
      </c>
      <c r="B9" s="41" t="str">
        <f>IFERROR(__xludf.DUMMYFUNCTION("if(isblank(A9),"""",filter(Moorings!A:A,Moorings!B:B=left(A9,14),Moorings!D:D=D9))"),"ATAPL-69839-001-0101")</f>
        <v>ATAPL-69839-001-0101</v>
      </c>
      <c r="C9" s="47" t="str">
        <f>IFERROR(__xludf.DUMMYFUNCTION("if(isblank(A9),"""",filter(Moorings!C:C,Moorings!B:B=left(A9,14),Moorings!D:D=D9))"),"SN0101")</f>
        <v>SN0101</v>
      </c>
      <c r="D9" s="48">
        <v>1.0</v>
      </c>
      <c r="E9" s="49" t="str">
        <f>IFERROR(__xludf.DUMMYFUNCTION("if(isblank(A9),"""",filter(Moorings!A:A,Moorings!B:B=A9,Moorings!D:D=D9))"),"ATAPL-66662-00001")</f>
        <v>ATAPL-66662-00001</v>
      </c>
      <c r="F9" s="50" t="str">
        <f>IFERROR(__xludf.DUMMYFUNCTION("if(isblank(A9),"""",filter(Moorings!C:C,Moorings!B:B=A9,Moorings!D:D=D9))"),"16P65795-6914")</f>
        <v>16P65795-6914</v>
      </c>
      <c r="G9" s="51" t="s">
        <v>117</v>
      </c>
      <c r="H9" s="46">
        <v>-9.57E-8</v>
      </c>
      <c r="I9" s="52"/>
      <c r="J9" s="39"/>
    </row>
    <row r="10" ht="15.75" customHeight="1">
      <c r="A10" s="46" t="s">
        <v>26</v>
      </c>
      <c r="B10" s="41" t="str">
        <f>IFERROR(__xludf.DUMMYFUNCTION("if(isblank(A10),"""",filter(Moorings!A:A,Moorings!B:B=left(A10,14),Moorings!D:D=D10))"),"ATAPL-69839-001-0101")</f>
        <v>ATAPL-69839-001-0101</v>
      </c>
      <c r="C10" s="47" t="str">
        <f>IFERROR(__xludf.DUMMYFUNCTION("if(isblank(A10),"""",filter(Moorings!C:C,Moorings!B:B=left(A10,14),Moorings!D:D=D10))"),"SN0101")</f>
        <v>SN0101</v>
      </c>
      <c r="D10" s="48">
        <v>1.0</v>
      </c>
      <c r="E10" s="49" t="str">
        <f>IFERROR(__xludf.DUMMYFUNCTION("if(isblank(A10),"""",filter(Moorings!A:A,Moorings!B:B=A10,Moorings!D:D=D10))"),"ATAPL-66662-00001")</f>
        <v>ATAPL-66662-00001</v>
      </c>
      <c r="F10" s="50" t="str">
        <f>IFERROR(__xludf.DUMMYFUNCTION("if(isblank(A10),"""",filter(Moorings!C:C,Moorings!B:B=A10,Moorings!D:D=D10))"),"16P65795-6914")</f>
        <v>16P65795-6914</v>
      </c>
      <c r="G10" s="51" t="s">
        <v>118</v>
      </c>
      <c r="H10" s="46">
        <v>3.25E-6</v>
      </c>
      <c r="I10" s="52"/>
      <c r="J10" s="39"/>
    </row>
    <row r="11" ht="15.75" customHeight="1">
      <c r="A11" s="46" t="s">
        <v>26</v>
      </c>
      <c r="B11" s="41" t="str">
        <f>IFERROR(__xludf.DUMMYFUNCTION("if(isblank(A11),"""",filter(Moorings!A:A,Moorings!B:B=left(A11,14),Moorings!D:D=D11))"),"ATAPL-69839-001-0101")</f>
        <v>ATAPL-69839-001-0101</v>
      </c>
      <c r="C11" s="47" t="str">
        <f>IFERROR(__xludf.DUMMYFUNCTION("if(isblank(A11),"""",filter(Moorings!C:C,Moorings!B:B=left(A11,14),Moorings!D:D=D11))"),"SN0101")</f>
        <v>SN0101</v>
      </c>
      <c r="D11" s="48">
        <v>1.0</v>
      </c>
      <c r="E11" s="49" t="str">
        <f>IFERROR(__xludf.DUMMYFUNCTION("if(isblank(A11),"""",filter(Moorings!A:A,Moorings!B:B=A11,Moorings!D:D=D11))"),"ATAPL-66662-00001")</f>
        <v>ATAPL-66662-00001</v>
      </c>
      <c r="F11" s="50" t="str">
        <f>IFERROR(__xludf.DUMMYFUNCTION("if(isblank(A11),"""",filter(Moorings!C:C,Moorings!B:B=A11,Moorings!D:D=D11))"),"16P65795-6914")</f>
        <v>16P65795-6914</v>
      </c>
      <c r="G11" s="51" t="s">
        <v>119</v>
      </c>
      <c r="H11" s="46">
        <v>-0.9825938</v>
      </c>
      <c r="I11" s="52"/>
      <c r="J11" s="39"/>
    </row>
    <row r="12" ht="15.75" customHeight="1">
      <c r="A12" s="46" t="s">
        <v>26</v>
      </c>
      <c r="B12" s="41" t="str">
        <f>IFERROR(__xludf.DUMMYFUNCTION("if(isblank(A12),"""",filter(Moorings!A:A,Moorings!B:B=left(A12,14),Moorings!D:D=D12))"),"ATAPL-69839-001-0101")</f>
        <v>ATAPL-69839-001-0101</v>
      </c>
      <c r="C12" s="47" t="str">
        <f>IFERROR(__xludf.DUMMYFUNCTION("if(isblank(A12),"""",filter(Moorings!C:C,Moorings!B:B=left(A12,14),Moorings!D:D=D12))"),"SN0101")</f>
        <v>SN0101</v>
      </c>
      <c r="D12" s="48">
        <v>1.0</v>
      </c>
      <c r="E12" s="49" t="str">
        <f>IFERROR(__xludf.DUMMYFUNCTION("if(isblank(A12),"""",filter(Moorings!A:A,Moorings!B:B=A12,Moorings!D:D=D12))"),"ATAPL-66662-00001")</f>
        <v>ATAPL-66662-00001</v>
      </c>
      <c r="F12" s="50" t="str">
        <f>IFERROR(__xludf.DUMMYFUNCTION("if(isblank(A12),"""",filter(Moorings!C:C,Moorings!B:B=A12,Moorings!D:D=D12))"),"16P65795-6914")</f>
        <v>16P65795-6914</v>
      </c>
      <c r="G12" s="51" t="s">
        <v>120</v>
      </c>
      <c r="H12" s="46">
        <v>0.1566691</v>
      </c>
      <c r="I12" s="52"/>
      <c r="J12" s="39"/>
    </row>
    <row r="13" ht="15.75" customHeight="1">
      <c r="A13" s="46" t="s">
        <v>26</v>
      </c>
      <c r="B13" s="41" t="str">
        <f>IFERROR(__xludf.DUMMYFUNCTION("if(isblank(A13),"""",filter(Moorings!A:A,Moorings!B:B=left(A13,14),Moorings!D:D=D13))"),"ATAPL-69839-001-0101")</f>
        <v>ATAPL-69839-001-0101</v>
      </c>
      <c r="C13" s="47" t="str">
        <f>IFERROR(__xludf.DUMMYFUNCTION("if(isblank(A13),"""",filter(Moorings!C:C,Moorings!B:B=left(A13,14),Moorings!D:D=D13))"),"SN0101")</f>
        <v>SN0101</v>
      </c>
      <c r="D13" s="48">
        <v>1.0</v>
      </c>
      <c r="E13" s="49" t="str">
        <f>IFERROR(__xludf.DUMMYFUNCTION("if(isblank(A13),"""",filter(Moorings!A:A,Moorings!B:B=A13,Moorings!D:D=D13))"),"ATAPL-66662-00001")</f>
        <v>ATAPL-66662-00001</v>
      </c>
      <c r="F13" s="50" t="str">
        <f>IFERROR(__xludf.DUMMYFUNCTION("if(isblank(A13),"""",filter(Moorings!C:C,Moorings!B:B=A13,Moorings!D:D=D13))"),"16P65795-6914")</f>
        <v>16P65795-6914</v>
      </c>
      <c r="G13" s="51" t="s">
        <v>121</v>
      </c>
      <c r="H13" s="46">
        <v>-4.345513E-4</v>
      </c>
      <c r="I13" s="52"/>
      <c r="J13" s="39"/>
    </row>
    <row r="14" ht="15.75" customHeight="1">
      <c r="A14" s="46" t="s">
        <v>26</v>
      </c>
      <c r="B14" s="41" t="str">
        <f>IFERROR(__xludf.DUMMYFUNCTION("if(isblank(A14),"""",filter(Moorings!A:A,Moorings!B:B=left(A14,14),Moorings!D:D=D14))"),"ATAPL-69839-001-0101")</f>
        <v>ATAPL-69839-001-0101</v>
      </c>
      <c r="C14" s="47" t="str">
        <f>IFERROR(__xludf.DUMMYFUNCTION("if(isblank(A14),"""",filter(Moorings!C:C,Moorings!B:B=left(A14,14),Moorings!D:D=D14))"),"SN0101")</f>
        <v>SN0101</v>
      </c>
      <c r="D14" s="48">
        <v>1.0</v>
      </c>
      <c r="E14" s="49" t="str">
        <f>IFERROR(__xludf.DUMMYFUNCTION("if(isblank(A14),"""",filter(Moorings!A:A,Moorings!B:B=A14,Moorings!D:D=D14))"),"ATAPL-66662-00001")</f>
        <v>ATAPL-66662-00001</v>
      </c>
      <c r="F14" s="50" t="str">
        <f>IFERROR(__xludf.DUMMYFUNCTION("if(isblank(A14),"""",filter(Moorings!C:C,Moorings!B:B=A14,Moorings!D:D=D14))"),"16P65795-6914")</f>
        <v>16P65795-6914</v>
      </c>
      <c r="G14" s="51" t="s">
        <v>122</v>
      </c>
      <c r="H14" s="46">
        <v>5.820141E-5</v>
      </c>
      <c r="I14" s="52"/>
      <c r="J14" s="39"/>
    </row>
    <row r="15" ht="15.75" customHeight="1">
      <c r="A15" s="46" t="s">
        <v>26</v>
      </c>
      <c r="B15" s="41" t="str">
        <f>IFERROR(__xludf.DUMMYFUNCTION("if(isblank(A15),"""",filter(Moorings!A:A,Moorings!B:B=left(A15,14),Moorings!D:D=D15))"),"ATAPL-69839-001-0101")</f>
        <v>ATAPL-69839-001-0101</v>
      </c>
      <c r="C15" s="47" t="str">
        <f>IFERROR(__xludf.DUMMYFUNCTION("if(isblank(A15),"""",filter(Moorings!C:C,Moorings!B:B=left(A15,14),Moorings!D:D=D15))"),"SN0101")</f>
        <v>SN0101</v>
      </c>
      <c r="D15" s="48">
        <v>1.0</v>
      </c>
      <c r="E15" s="49" t="str">
        <f>IFERROR(__xludf.DUMMYFUNCTION("if(isblank(A15),"""",filter(Moorings!A:A,Moorings!B:B=A15,Moorings!D:D=D15))"),"ATAPL-66662-00001")</f>
        <v>ATAPL-66662-00001</v>
      </c>
      <c r="F15" s="50" t="str">
        <f>IFERROR(__xludf.DUMMYFUNCTION("if(isblank(A15),"""",filter(Moorings!C:C,Moorings!B:B=A15,Moorings!D:D=D15))"),"16P65795-6914")</f>
        <v>16P65795-6914</v>
      </c>
      <c r="G15" s="51" t="s">
        <v>123</v>
      </c>
      <c r="H15" s="46">
        <v>-0.05594771</v>
      </c>
      <c r="I15" s="52"/>
      <c r="J15" s="39"/>
    </row>
    <row r="16" ht="15.75" customHeight="1">
      <c r="A16" s="46" t="s">
        <v>26</v>
      </c>
      <c r="B16" s="41" t="str">
        <f>IFERROR(__xludf.DUMMYFUNCTION("if(isblank(A16),"""",filter(Moorings!A:A,Moorings!B:B=left(A16,14),Moorings!D:D=D16))"),"ATAPL-69839-001-0101")</f>
        <v>ATAPL-69839-001-0101</v>
      </c>
      <c r="C16" s="47" t="str">
        <f>IFERROR(__xludf.DUMMYFUNCTION("if(isblank(A16),"""",filter(Moorings!C:C,Moorings!B:B=left(A16,14),Moorings!D:D=D16))"),"SN0101")</f>
        <v>SN0101</v>
      </c>
      <c r="D16" s="48">
        <v>1.0</v>
      </c>
      <c r="E16" s="49" t="str">
        <f>IFERROR(__xludf.DUMMYFUNCTION("if(isblank(A16),"""",filter(Moorings!A:A,Moorings!B:B=A16,Moorings!D:D=D16))"),"ATAPL-66662-00001")</f>
        <v>ATAPL-66662-00001</v>
      </c>
      <c r="F16" s="50" t="str">
        <f>IFERROR(__xludf.DUMMYFUNCTION("if(isblank(A16),"""",filter(Moorings!C:C,Moorings!B:B=A16,Moorings!D:D=D16))"),"16P65795-6914")</f>
        <v>16P65795-6914</v>
      </c>
      <c r="G16" s="51" t="s">
        <v>124</v>
      </c>
      <c r="H16" s="46">
        <v>0.0015454</v>
      </c>
      <c r="I16" s="52"/>
      <c r="J16" s="39"/>
    </row>
    <row r="17" ht="15.75" customHeight="1">
      <c r="A17" s="46" t="s">
        <v>26</v>
      </c>
      <c r="B17" s="41" t="str">
        <f>IFERROR(__xludf.DUMMYFUNCTION("if(isblank(A17),"""",filter(Moorings!A:A,Moorings!B:B=left(A17,14),Moorings!D:D=D17))"),"ATAPL-69839-001-0101")</f>
        <v>ATAPL-69839-001-0101</v>
      </c>
      <c r="C17" s="47" t="str">
        <f>IFERROR(__xludf.DUMMYFUNCTION("if(isblank(A17),"""",filter(Moorings!C:C,Moorings!B:B=left(A17,14),Moorings!D:D=D17))"),"SN0101")</f>
        <v>SN0101</v>
      </c>
      <c r="D17" s="48">
        <v>1.0</v>
      </c>
      <c r="E17" s="49" t="str">
        <f>IFERROR(__xludf.DUMMYFUNCTION("if(isblank(A17),"""",filter(Moorings!A:A,Moorings!B:B=A17,Moorings!D:D=D17))"),"ATAPL-66662-00001")</f>
        <v>ATAPL-66662-00001</v>
      </c>
      <c r="F17" s="50" t="str">
        <f>IFERROR(__xludf.DUMMYFUNCTION("if(isblank(A17),"""",filter(Moorings!C:C,Moorings!B:B=A17,Moorings!D:D=D17))"),"16P65795-6914")</f>
        <v>16P65795-6914</v>
      </c>
      <c r="G17" s="51" t="s">
        <v>125</v>
      </c>
      <c r="H17" s="53">
        <v>8.230924E-12</v>
      </c>
      <c r="I17" s="52"/>
      <c r="J17" s="39"/>
    </row>
    <row r="18" ht="15.75" customHeight="1">
      <c r="A18" s="46" t="s">
        <v>26</v>
      </c>
      <c r="B18" s="41" t="str">
        <f>IFERROR(__xludf.DUMMYFUNCTION("if(isblank(A18),"""",filter(Moorings!A:A,Moorings!B:B=left(A18,14),Moorings!D:D=D18))"),"ATAPL-69839-001-0101")</f>
        <v>ATAPL-69839-001-0101</v>
      </c>
      <c r="C18" s="47" t="str">
        <f>IFERROR(__xludf.DUMMYFUNCTION("if(isblank(A18),"""",filter(Moorings!C:C,Moorings!B:B=left(A18,14),Moorings!D:D=D18))"),"SN0101")</f>
        <v>SN0101</v>
      </c>
      <c r="D18" s="48">
        <v>1.0</v>
      </c>
      <c r="E18" s="49" t="str">
        <f>IFERROR(__xludf.DUMMYFUNCTION("if(isblank(A18),"""",filter(Moorings!A:A,Moorings!B:B=A18,Moorings!D:D=D18))"),"ATAPL-66662-00001")</f>
        <v>ATAPL-66662-00001</v>
      </c>
      <c r="F18" s="50" t="str">
        <f>IFERROR(__xludf.DUMMYFUNCTION("if(isblank(A18),"""",filter(Moorings!C:C,Moorings!B:B=A18,Moorings!D:D=D18))"),"16P65795-6914")</f>
        <v>16P65795-6914</v>
      </c>
      <c r="G18" s="51" t="s">
        <v>126</v>
      </c>
      <c r="H18" s="46">
        <v>-57.5697</v>
      </c>
      <c r="I18" s="52"/>
      <c r="J18" s="39"/>
    </row>
    <row r="19" ht="15.75" customHeight="1">
      <c r="A19" s="46" t="s">
        <v>26</v>
      </c>
      <c r="B19" s="41" t="str">
        <f>IFERROR(__xludf.DUMMYFUNCTION("if(isblank(A19),"""",filter(Moorings!A:A,Moorings!B:B=left(A19,14),Moorings!D:D=D19))"),"ATAPL-69839-001-0101")</f>
        <v>ATAPL-69839-001-0101</v>
      </c>
      <c r="C19" s="47" t="str">
        <f>IFERROR(__xludf.DUMMYFUNCTION("if(isblank(A19),"""",filter(Moorings!C:C,Moorings!B:B=left(A19,14),Moorings!D:D=D19))"),"SN0101")</f>
        <v>SN0101</v>
      </c>
      <c r="D19" s="48">
        <v>1.0</v>
      </c>
      <c r="E19" s="49" t="str">
        <f>IFERROR(__xludf.DUMMYFUNCTION("if(isblank(A19),"""",filter(Moorings!A:A,Moorings!B:B=A19,Moorings!D:D=D19))"),"ATAPL-66662-00001")</f>
        <v>ATAPL-66662-00001</v>
      </c>
      <c r="F19" s="50" t="str">
        <f>IFERROR(__xludf.DUMMYFUNCTION("if(isblank(A19),"""",filter(Moorings!C:C,Moorings!B:B=A19,Moorings!D:D=D19))"),"16P65795-6914")</f>
        <v>16P65795-6914</v>
      </c>
      <c r="G19" s="51" t="s">
        <v>127</v>
      </c>
      <c r="H19" s="46">
        <v>55.44</v>
      </c>
      <c r="I19" s="52"/>
      <c r="J19" s="39"/>
    </row>
    <row r="20" ht="15.75" customHeight="1">
      <c r="A20" s="46" t="s">
        <v>26</v>
      </c>
      <c r="B20" s="41" t="str">
        <f>IFERROR(__xludf.DUMMYFUNCTION("if(isblank(A20),"""",filter(Moorings!A:A,Moorings!B:B=left(A20,14),Moorings!D:D=D20))"),"ATAPL-69839-001-0101")</f>
        <v>ATAPL-69839-001-0101</v>
      </c>
      <c r="C20" s="47" t="str">
        <f>IFERROR(__xludf.DUMMYFUNCTION("if(isblank(A20),"""",filter(Moorings!C:C,Moorings!B:B=left(A20,14),Moorings!D:D=D20))"),"SN0101")</f>
        <v>SN0101</v>
      </c>
      <c r="D20" s="48">
        <v>1.0</v>
      </c>
      <c r="E20" s="49" t="str">
        <f>IFERROR(__xludf.DUMMYFUNCTION("if(isblank(A20),"""",filter(Moorings!A:A,Moorings!B:B=A20,Moorings!D:D=D20))"),"ATAPL-66662-00001")</f>
        <v>ATAPL-66662-00001</v>
      </c>
      <c r="F20" s="50" t="str">
        <f>IFERROR(__xludf.DUMMYFUNCTION("if(isblank(A20),"""",filter(Moorings!C:C,Moorings!B:B=A20,Moorings!D:D=D20))"),"16P65795-6914")</f>
        <v>16P65795-6914</v>
      </c>
      <c r="G20" s="51" t="s">
        <v>128</v>
      </c>
      <c r="H20" s="46">
        <v>-0.6586441</v>
      </c>
      <c r="I20" s="52"/>
      <c r="J20" s="39"/>
    </row>
    <row r="21" ht="15.75" customHeight="1">
      <c r="A21" s="46" t="s">
        <v>26</v>
      </c>
      <c r="B21" s="41" t="str">
        <f>IFERROR(__xludf.DUMMYFUNCTION("if(isblank(A21),"""",filter(Moorings!A:A,Moorings!B:B=left(A21,14),Moorings!D:D=D21))"),"ATAPL-69839-001-0101")</f>
        <v>ATAPL-69839-001-0101</v>
      </c>
      <c r="C21" s="47" t="str">
        <f>IFERROR(__xludf.DUMMYFUNCTION("if(isblank(A21),"""",filter(Moorings!C:C,Moorings!B:B=left(A21,14),Moorings!D:D=D21))"),"SN0101")</f>
        <v>SN0101</v>
      </c>
      <c r="D21" s="48">
        <v>1.0</v>
      </c>
      <c r="E21" s="49" t="str">
        <f>IFERROR(__xludf.DUMMYFUNCTION("if(isblank(A21),"""",filter(Moorings!A:A,Moorings!B:B=A21,Moorings!D:D=D21))"),"ATAPL-66662-00001")</f>
        <v>ATAPL-66662-00001</v>
      </c>
      <c r="F21" s="50" t="str">
        <f>IFERROR(__xludf.DUMMYFUNCTION("if(isblank(A21),"""",filter(Moorings!C:C,Moorings!B:B=A21,Moorings!D:D=D21))"),"16P65795-6914")</f>
        <v>16P65795-6914</v>
      </c>
      <c r="G21" s="51" t="s">
        <v>129</v>
      </c>
      <c r="H21" s="46">
        <v>524889.9</v>
      </c>
      <c r="I21" s="52"/>
      <c r="J21" s="39"/>
    </row>
    <row r="22" ht="15.75" customHeight="1">
      <c r="A22" s="46" t="s">
        <v>26</v>
      </c>
      <c r="B22" s="41" t="str">
        <f>IFERROR(__xludf.DUMMYFUNCTION("if(isblank(A22),"""",filter(Moorings!A:A,Moorings!B:B=left(A22,14),Moorings!D:D=D22))"),"ATAPL-69839-001-0101")</f>
        <v>ATAPL-69839-001-0101</v>
      </c>
      <c r="C22" s="47" t="str">
        <f>IFERROR(__xludf.DUMMYFUNCTION("if(isblank(A22),"""",filter(Moorings!C:C,Moorings!B:B=left(A22,14),Moorings!D:D=D22))"),"SN0101")</f>
        <v>SN0101</v>
      </c>
      <c r="D22" s="48">
        <v>1.0</v>
      </c>
      <c r="E22" s="49" t="str">
        <f>IFERROR(__xludf.DUMMYFUNCTION("if(isblank(A22),"""",filter(Moorings!A:A,Moorings!B:B=A22,Moorings!D:D=D22))"),"ATAPL-66662-00001")</f>
        <v>ATAPL-66662-00001</v>
      </c>
      <c r="F22" s="50" t="str">
        <f>IFERROR(__xludf.DUMMYFUNCTION("if(isblank(A22),"""",filter(Moorings!C:C,Moorings!B:B=A22,Moorings!D:D=D22))"),"16P65795-6914")</f>
        <v>16P65795-6914</v>
      </c>
      <c r="G22" s="51" t="s">
        <v>130</v>
      </c>
      <c r="H22" s="46">
        <v>0.3167424</v>
      </c>
      <c r="I22" s="52"/>
      <c r="J22" s="39"/>
    </row>
    <row r="23" ht="15.75" customHeight="1">
      <c r="A23" s="46" t="s">
        <v>26</v>
      </c>
      <c r="B23" s="41" t="str">
        <f>IFERROR(__xludf.DUMMYFUNCTION("if(isblank(A23),"""",filter(Moorings!A:A,Moorings!B:B=left(A23,14),Moorings!D:D=D23))"),"ATAPL-69839-001-0101")</f>
        <v>ATAPL-69839-001-0101</v>
      </c>
      <c r="C23" s="47" t="str">
        <f>IFERROR(__xludf.DUMMYFUNCTION("if(isblank(A23),"""",filter(Moorings!C:C,Moorings!B:B=left(A23,14),Moorings!D:D=D23))"),"SN0101")</f>
        <v>SN0101</v>
      </c>
      <c r="D23" s="48">
        <v>1.0</v>
      </c>
      <c r="E23" s="49" t="str">
        <f>IFERROR(__xludf.DUMMYFUNCTION("if(isblank(A23),"""",filter(Moorings!A:A,Moorings!B:B=A23,Moorings!D:D=D23))"),"ATAPL-66662-00001")</f>
        <v>ATAPL-66662-00001</v>
      </c>
      <c r="F23" s="50" t="str">
        <f>IFERROR(__xludf.DUMMYFUNCTION("if(isblank(A23),"""",filter(Moorings!C:C,Moorings!B:B=A23,Moorings!D:D=D23))"),"16P65795-6914")</f>
        <v>16P65795-6914</v>
      </c>
      <c r="G23" s="51" t="s">
        <v>131</v>
      </c>
      <c r="H23" s="46">
        <v>-0.09483807</v>
      </c>
      <c r="I23" s="52"/>
      <c r="J23" s="39"/>
    </row>
    <row r="24" ht="15.75" customHeight="1">
      <c r="A24" s="46" t="s">
        <v>26</v>
      </c>
      <c r="B24" s="41" t="str">
        <f>IFERROR(__xludf.DUMMYFUNCTION("if(isblank(A24),"""",filter(Moorings!A:A,Moorings!B:B=left(A24,14),Moorings!D:D=D24))"),"ATAPL-69839-001-0101")</f>
        <v>ATAPL-69839-001-0101</v>
      </c>
      <c r="C24" s="47" t="str">
        <f>IFERROR(__xludf.DUMMYFUNCTION("if(isblank(A24),"""",filter(Moorings!C:C,Moorings!B:B=left(A24,14),Moorings!D:D=D24))"),"SN0101")</f>
        <v>SN0101</v>
      </c>
      <c r="D24" s="48">
        <v>1.0</v>
      </c>
      <c r="E24" s="49" t="str">
        <f>IFERROR(__xludf.DUMMYFUNCTION("if(isblank(A24),"""",filter(Moorings!A:A,Moorings!B:B=A24,Moorings!D:D=D24))"),"ATAPL-66662-00001")</f>
        <v>ATAPL-66662-00001</v>
      </c>
      <c r="F24" s="50" t="str">
        <f>IFERROR(__xludf.DUMMYFUNCTION("if(isblank(A24),"""",filter(Moorings!C:C,Moorings!B:B=A24,Moorings!D:D=D24))"),"16P65795-6914")</f>
        <v>16P65795-6914</v>
      </c>
      <c r="G24" s="51" t="s">
        <v>132</v>
      </c>
      <c r="H24" s="46">
        <v>25.01288</v>
      </c>
      <c r="I24" s="52"/>
      <c r="J24" s="39"/>
    </row>
    <row r="25" ht="15.75" customHeight="1">
      <c r="A25" s="46" t="s">
        <v>26</v>
      </c>
      <c r="B25" s="41" t="str">
        <f>IFERROR(__xludf.DUMMYFUNCTION("if(isblank(A25),"""",filter(Moorings!A:A,Moorings!B:B=left(A25,14),Moorings!D:D=D25))"),"ATAPL-69839-001-0101")</f>
        <v>ATAPL-69839-001-0101</v>
      </c>
      <c r="C25" s="47" t="str">
        <f>IFERROR(__xludf.DUMMYFUNCTION("if(isblank(A25),"""",filter(Moorings!C:C,Moorings!B:B=left(A25,14),Moorings!D:D=D25))"),"SN0101")</f>
        <v>SN0101</v>
      </c>
      <c r="D25" s="48">
        <v>1.0</v>
      </c>
      <c r="E25" s="49" t="str">
        <f>IFERROR(__xludf.DUMMYFUNCTION("if(isblank(A25),"""",filter(Moorings!A:A,Moorings!B:B=A25,Moorings!D:D=D25))"),"ATAPL-66662-00001")</f>
        <v>ATAPL-66662-00001</v>
      </c>
      <c r="F25" s="50" t="str">
        <f>IFERROR(__xludf.DUMMYFUNCTION("if(isblank(A25),"""",filter(Moorings!C:C,Moorings!B:B=A25,Moorings!D:D=D25))"),"16P65795-6914")</f>
        <v>16P65795-6914</v>
      </c>
      <c r="G25" s="51" t="s">
        <v>133</v>
      </c>
      <c r="H25" s="46">
        <v>-2.25E-4</v>
      </c>
      <c r="I25" s="52"/>
      <c r="J25" s="39"/>
    </row>
    <row r="26" ht="15.75" customHeight="1">
      <c r="A26" s="46" t="s">
        <v>26</v>
      </c>
      <c r="B26" s="41" t="str">
        <f>IFERROR(__xludf.DUMMYFUNCTION("if(isblank(A26),"""",filter(Moorings!A:A,Moorings!B:B=left(A26,14),Moorings!D:D=D26))"),"ATAPL-69839-001-0101")</f>
        <v>ATAPL-69839-001-0101</v>
      </c>
      <c r="C26" s="47" t="str">
        <f>IFERROR(__xludf.DUMMYFUNCTION("if(isblank(A26),"""",filter(Moorings!C:C,Moorings!B:B=left(A26,14),Moorings!D:D=D26))"),"SN0101")</f>
        <v>SN0101</v>
      </c>
      <c r="D26" s="48">
        <v>1.0</v>
      </c>
      <c r="E26" s="49" t="str">
        <f>IFERROR(__xludf.DUMMYFUNCTION("if(isblank(A26),"""",filter(Moorings!A:A,Moorings!B:B=A26,Moorings!D:D=D26))"),"ATAPL-66662-00001")</f>
        <v>ATAPL-66662-00001</v>
      </c>
      <c r="F26" s="50" t="str">
        <f>IFERROR(__xludf.DUMMYFUNCTION("if(isblank(A26),"""",filter(Moorings!C:C,Moorings!B:B=A26,Moorings!D:D=D26))"),"16P65795-6914")</f>
        <v>16P65795-6914</v>
      </c>
      <c r="G26" s="51" t="s">
        <v>134</v>
      </c>
      <c r="H26" s="46">
        <v>0.0</v>
      </c>
      <c r="I26" s="52"/>
      <c r="J26" s="39"/>
    </row>
    <row r="27" ht="15.75" customHeight="1">
      <c r="A27" s="52"/>
      <c r="B27" s="41" t="str">
        <f>IFERROR(__xludf.DUMMYFUNCTION("if(isblank(A27),"""",filter(Moorings!A:A,Moorings!B:B=left(A27,14),Moorings!D:D=D27))"),"")</f>
        <v/>
      </c>
      <c r="C27" s="42" t="str">
        <f>IFERROR(__xludf.DUMMYFUNCTION("if(isblank(A27),"""",filter(Moorings!C:C,Moorings!B:B=left(A27,14),Moorings!D:D=D27))"),"")</f>
        <v/>
      </c>
      <c r="D27" s="52"/>
      <c r="E27" s="43" t="str">
        <f>IFERROR(__xludf.DUMMYFUNCTION("if(isblank(A27),"""",filter(Moorings!A:A,Moorings!B:B=A27,Moorings!D:D=D27))"),"")</f>
        <v/>
      </c>
      <c r="F27" s="44" t="str">
        <f>IFERROR(__xludf.DUMMYFUNCTION("if(isblank(A27),"""",filter(Moorings!C:C,Moorings!B:B=A27,Moorings!D:D=D27))"),"")</f>
        <v/>
      </c>
      <c r="G27" s="52"/>
      <c r="H27" s="52"/>
      <c r="I27" s="52"/>
      <c r="J27" s="39"/>
    </row>
    <row r="28" ht="15.75" customHeight="1">
      <c r="A28" s="54" t="s">
        <v>24</v>
      </c>
      <c r="B28" s="41" t="str">
        <f>IFERROR(__xludf.DUMMYFUNCTION("if(isblank(A28),"""",filter(Moorings!A:A,Moorings!B:B=left(A28,14),Moorings!D:D=D28))"),"ATAPL-69839-001-0101")</f>
        <v>ATAPL-69839-001-0101</v>
      </c>
      <c r="C28" s="47" t="str">
        <f>IFERROR(__xludf.DUMMYFUNCTION("if(isblank(A28),"""",filter(Moorings!C:C,Moorings!B:B=left(A28,14),Moorings!D:D=D28))"),"SN0101")</f>
        <v>SN0101</v>
      </c>
      <c r="D28" s="55">
        <v>1.0</v>
      </c>
      <c r="E28" s="49" t="str">
        <f>IFERROR(__xludf.DUMMYFUNCTION("if(isblank(A28),"""",filter(Moorings!A:A,Moorings!B:B=A28,Moorings!D:D=D28))"),"ATAPL-58320-00005")</f>
        <v>ATAPL-58320-00005</v>
      </c>
      <c r="F28" s="50" t="str">
        <f>IFERROR(__xludf.DUMMYFUNCTION("if(isblank(A28),"""",filter(Moorings!C:C,Moorings!B:B=A28,Moorings!D:D=D28))"),"275")</f>
        <v>275</v>
      </c>
      <c r="G28" s="54" t="s">
        <v>111</v>
      </c>
      <c r="H28" s="46">
        <v>44.5289666666667</v>
      </c>
      <c r="I28" s="52"/>
      <c r="J28" s="39"/>
    </row>
    <row r="29" ht="15.75" customHeight="1">
      <c r="A29" s="54" t="s">
        <v>24</v>
      </c>
      <c r="B29" s="41" t="str">
        <f>IFERROR(__xludf.DUMMYFUNCTION("if(isblank(A29),"""",filter(Moorings!A:A,Moorings!B:B=left(A29,14),Moorings!D:D=D29))"),"ATAPL-69839-001-0101")</f>
        <v>ATAPL-69839-001-0101</v>
      </c>
      <c r="C29" s="47" t="str">
        <f>IFERROR(__xludf.DUMMYFUNCTION("if(isblank(A29),"""",filter(Moorings!C:C,Moorings!B:B=left(A29,14),Moorings!D:D=D29))"),"SN0101")</f>
        <v>SN0101</v>
      </c>
      <c r="D29" s="55">
        <v>1.0</v>
      </c>
      <c r="E29" s="49" t="str">
        <f>IFERROR(__xludf.DUMMYFUNCTION("if(isblank(A29),"""",filter(Moorings!A:A,Moorings!B:B=A29,Moorings!D:D=D29))"),"ATAPL-58320-00005")</f>
        <v>ATAPL-58320-00005</v>
      </c>
      <c r="F29" s="50" t="str">
        <f>IFERROR(__xludf.DUMMYFUNCTION("if(isblank(A29),"""",filter(Moorings!C:C,Moorings!B:B=A29,Moorings!D:D=D29))"),"275")</f>
        <v>275</v>
      </c>
      <c r="G29" s="54" t="s">
        <v>112</v>
      </c>
      <c r="H29" s="46">
        <v>-125.389783333333</v>
      </c>
      <c r="I29" s="52"/>
      <c r="J29" s="39"/>
    </row>
    <row r="30" ht="15.75" customHeight="1">
      <c r="A30" s="52"/>
      <c r="B30" s="41" t="str">
        <f>IFERROR(__xludf.DUMMYFUNCTION("if(isblank(A30),"""",filter(Moorings!A:A,Moorings!B:B=left(A30,14),Moorings!D:D=D30))"),"")</f>
        <v/>
      </c>
      <c r="C30" s="42" t="str">
        <f>IFERROR(__xludf.DUMMYFUNCTION("if(isblank(A30),"""",filter(Moorings!C:C,Moorings!B:B=left(A30,14),Moorings!D:D=D30))"),"")</f>
        <v/>
      </c>
      <c r="D30" s="52"/>
      <c r="E30" s="43" t="str">
        <f>IFERROR(__xludf.DUMMYFUNCTION("if(isblank(A30),"""",filter(Moorings!A:A,Moorings!B:B=A30,Moorings!D:D=D30))"),"")</f>
        <v/>
      </c>
      <c r="F30" s="44" t="str">
        <f>IFERROR(__xludf.DUMMYFUNCTION("if(isblank(A30),"""",filter(Moorings!C:C,Moorings!B:B=A30,Moorings!D:D=D30))"),"")</f>
        <v/>
      </c>
      <c r="G30" s="52"/>
      <c r="H30" s="52"/>
      <c r="I30" s="52"/>
      <c r="J30" s="39"/>
    </row>
    <row r="31" ht="15.75" customHeight="1">
      <c r="A31" s="46" t="s">
        <v>21</v>
      </c>
      <c r="B31" s="41" t="str">
        <f>IFERROR(__xludf.DUMMYFUNCTION("if(isblank(A31),"""",filter(Moorings!A:A,Moorings!B:B=left(A31,14),Moorings!D:D=D31))"),"ATAPL-69839-001-0101")</f>
        <v>ATAPL-69839-001-0101</v>
      </c>
      <c r="C31" s="47" t="str">
        <f>IFERROR(__xludf.DUMMYFUNCTION("if(isblank(A31),"""",filter(Moorings!C:C,Moorings!B:B=left(A31,14),Moorings!D:D=D31))"),"SN0101")</f>
        <v>SN0101</v>
      </c>
      <c r="D31" s="48">
        <v>1.0</v>
      </c>
      <c r="E31" s="49" t="str">
        <f>IFERROR(__xludf.DUMMYFUNCTION("if(isblank(A31),"""",filter(Moorings!A:A,Moorings!B:B=A31,Moorings!D:D=D31))"),"ATAPL-58337-00005")</f>
        <v>ATAPL-58337-00005</v>
      </c>
      <c r="F31" s="50" t="str">
        <f>IFERROR(__xludf.DUMMYFUNCTION("if(isblank(A31),"""",filter(Moorings!C:C,Moorings!B:B=A31,Moorings!D:D=D31))"),"SAMI2-P0113")</f>
        <v>SAMI2-P0113</v>
      </c>
      <c r="G31" s="51" t="s">
        <v>135</v>
      </c>
      <c r="H31" s="46">
        <v>17533.0</v>
      </c>
      <c r="I31" s="52"/>
      <c r="J31" s="39"/>
    </row>
    <row r="32" ht="15.75" customHeight="1">
      <c r="A32" s="46" t="s">
        <v>21</v>
      </c>
      <c r="B32" s="41" t="str">
        <f>IFERROR(__xludf.DUMMYFUNCTION("if(isblank(A32),"""",filter(Moorings!A:A,Moorings!B:B=left(A32,14),Moorings!D:D=D32))"),"ATAPL-69839-001-0101")</f>
        <v>ATAPL-69839-001-0101</v>
      </c>
      <c r="C32" s="47" t="str">
        <f>IFERROR(__xludf.DUMMYFUNCTION("if(isblank(A32),"""",filter(Moorings!C:C,Moorings!B:B=left(A32,14),Moorings!D:D=D32))"),"SN0101")</f>
        <v>SN0101</v>
      </c>
      <c r="D32" s="48">
        <v>1.0</v>
      </c>
      <c r="E32" s="49" t="str">
        <f>IFERROR(__xludf.DUMMYFUNCTION("if(isblank(A32),"""",filter(Moorings!A:A,Moorings!B:B=A32,Moorings!D:D=D32))"),"ATAPL-58337-00005")</f>
        <v>ATAPL-58337-00005</v>
      </c>
      <c r="F32" s="50" t="str">
        <f>IFERROR(__xludf.DUMMYFUNCTION("if(isblank(A32),"""",filter(Moorings!C:C,Moorings!B:B=A32,Moorings!D:D=D32))"),"SAMI2-P0113")</f>
        <v>SAMI2-P0113</v>
      </c>
      <c r="G32" s="51" t="s">
        <v>136</v>
      </c>
      <c r="H32" s="46">
        <v>2229.0</v>
      </c>
      <c r="I32" s="52"/>
      <c r="J32" s="39"/>
    </row>
    <row r="33" ht="15.75" customHeight="1">
      <c r="A33" s="46" t="s">
        <v>21</v>
      </c>
      <c r="B33" s="41" t="str">
        <f>IFERROR(__xludf.DUMMYFUNCTION("if(isblank(A33),"""",filter(Moorings!A:A,Moorings!B:B=left(A33,14),Moorings!D:D=D33))"),"ATAPL-69839-001-0101")</f>
        <v>ATAPL-69839-001-0101</v>
      </c>
      <c r="C33" s="47" t="str">
        <f>IFERROR(__xludf.DUMMYFUNCTION("if(isblank(A33),"""",filter(Moorings!C:C,Moorings!B:B=left(A33,14),Moorings!D:D=D33))"),"SN0101")</f>
        <v>SN0101</v>
      </c>
      <c r="D33" s="48">
        <v>1.0</v>
      </c>
      <c r="E33" s="49" t="str">
        <f>IFERROR(__xludf.DUMMYFUNCTION("if(isblank(A33),"""",filter(Moorings!A:A,Moorings!B:B=A33,Moorings!D:D=D33))"),"ATAPL-58337-00005")</f>
        <v>ATAPL-58337-00005</v>
      </c>
      <c r="F33" s="50" t="str">
        <f>IFERROR(__xludf.DUMMYFUNCTION("if(isblank(A33),"""",filter(Moorings!C:C,Moorings!B:B=A33,Moorings!D:D=D33))"),"SAMI2-P0113")</f>
        <v>SAMI2-P0113</v>
      </c>
      <c r="G33" s="51" t="s">
        <v>137</v>
      </c>
      <c r="H33" s="46">
        <v>101.0</v>
      </c>
      <c r="I33" s="52"/>
      <c r="J33" s="39"/>
    </row>
    <row r="34" ht="15.75" customHeight="1">
      <c r="A34" s="46" t="s">
        <v>21</v>
      </c>
      <c r="B34" s="41" t="str">
        <f>IFERROR(__xludf.DUMMYFUNCTION("if(isblank(A34),"""",filter(Moorings!A:A,Moorings!B:B=left(A34,14),Moorings!D:D=D34))"),"ATAPL-69839-001-0101")</f>
        <v>ATAPL-69839-001-0101</v>
      </c>
      <c r="C34" s="47" t="str">
        <f>IFERROR(__xludf.DUMMYFUNCTION("if(isblank(A34),"""",filter(Moorings!C:C,Moorings!B:B=left(A34,14),Moorings!D:D=D34))"),"SN0101")</f>
        <v>SN0101</v>
      </c>
      <c r="D34" s="48">
        <v>1.0</v>
      </c>
      <c r="E34" s="49" t="str">
        <f>IFERROR(__xludf.DUMMYFUNCTION("if(isblank(A34),"""",filter(Moorings!A:A,Moorings!B:B=A34,Moorings!D:D=D34))"),"ATAPL-58337-00005")</f>
        <v>ATAPL-58337-00005</v>
      </c>
      <c r="F34" s="50" t="str">
        <f>IFERROR(__xludf.DUMMYFUNCTION("if(isblank(A34),"""",filter(Moorings!C:C,Moorings!B:B=A34,Moorings!D:D=D34))"),"SAMI2-P0113")</f>
        <v>SAMI2-P0113</v>
      </c>
      <c r="G34" s="51" t="s">
        <v>138</v>
      </c>
      <c r="H34" s="46">
        <v>38502.0</v>
      </c>
      <c r="I34" s="52"/>
      <c r="J34" s="39"/>
    </row>
    <row r="35" ht="15.75" customHeight="1">
      <c r="A35" s="46" t="s">
        <v>21</v>
      </c>
      <c r="B35" s="41" t="str">
        <f>IFERROR(__xludf.DUMMYFUNCTION("if(isblank(A35),"""",filter(Moorings!A:A,Moorings!B:B=left(A35,14),Moorings!D:D=D35))"),"ATAPL-69839-001-0101")</f>
        <v>ATAPL-69839-001-0101</v>
      </c>
      <c r="C35" s="47" t="str">
        <f>IFERROR(__xludf.DUMMYFUNCTION("if(isblank(A35),"""",filter(Moorings!C:C,Moorings!B:B=left(A35,14),Moorings!D:D=D35))"),"SN0101")</f>
        <v>SN0101</v>
      </c>
      <c r="D35" s="48">
        <v>1.0</v>
      </c>
      <c r="E35" s="49" t="str">
        <f>IFERROR(__xludf.DUMMYFUNCTION("if(isblank(A35),"""",filter(Moorings!A:A,Moorings!B:B=A35,Moorings!D:D=D35))"),"ATAPL-58337-00005")</f>
        <v>ATAPL-58337-00005</v>
      </c>
      <c r="F35" s="50" t="str">
        <f>IFERROR(__xludf.DUMMYFUNCTION("if(isblank(A35),"""",filter(Moorings!C:C,Moorings!B:B=A35,Moorings!D:D=D35))"),"SAMI2-P0113")</f>
        <v>SAMI2-P0113</v>
      </c>
      <c r="G35" s="51" t="s">
        <v>139</v>
      </c>
      <c r="H35" s="46">
        <v>1.0</v>
      </c>
      <c r="I35" s="52"/>
      <c r="J35" s="39"/>
    </row>
    <row r="36" ht="15.75" customHeight="1">
      <c r="A36" s="46" t="s">
        <v>21</v>
      </c>
      <c r="B36" s="41" t="str">
        <f>IFERROR(__xludf.DUMMYFUNCTION("if(isblank(A36),"""",filter(Moorings!A:A,Moorings!B:B=left(A36,14),Moorings!D:D=D36))"),"ATAPL-69839-001-0101")</f>
        <v>ATAPL-69839-001-0101</v>
      </c>
      <c r="C36" s="47" t="str">
        <f>IFERROR(__xludf.DUMMYFUNCTION("if(isblank(A36),"""",filter(Moorings!C:C,Moorings!B:B=left(A36,14),Moorings!D:D=D36))"),"SN0101")</f>
        <v>SN0101</v>
      </c>
      <c r="D36" s="48">
        <v>1.0</v>
      </c>
      <c r="E36" s="49" t="str">
        <f>IFERROR(__xludf.DUMMYFUNCTION("if(isblank(A36),"""",filter(Moorings!A:A,Moorings!B:B=A36,Moorings!D:D=D36))"),"ATAPL-58337-00005")</f>
        <v>ATAPL-58337-00005</v>
      </c>
      <c r="F36" s="50" t="str">
        <f>IFERROR(__xludf.DUMMYFUNCTION("if(isblank(A36),"""",filter(Moorings!C:C,Moorings!B:B=A36,Moorings!D:D=D36))"),"SAMI2-P0113")</f>
        <v>SAMI2-P0113</v>
      </c>
      <c r="G36" s="51" t="s">
        <v>140</v>
      </c>
      <c r="H36" s="46">
        <v>0.0</v>
      </c>
      <c r="I36" s="52"/>
      <c r="J36" s="39"/>
    </row>
    <row r="37" ht="15.75" customHeight="1">
      <c r="A37" s="46" t="s">
        <v>21</v>
      </c>
      <c r="B37" s="41" t="str">
        <f>IFERROR(__xludf.DUMMYFUNCTION("if(isblank(A37),"""",filter(Moorings!A:A,Moorings!B:B=left(A37,14),Moorings!D:D=D37))"),"ATAPL-69839-001-0101")</f>
        <v>ATAPL-69839-001-0101</v>
      </c>
      <c r="C37" s="47" t="str">
        <f>IFERROR(__xludf.DUMMYFUNCTION("if(isblank(A37),"""",filter(Moorings!C:C,Moorings!B:B=left(A37,14),Moorings!D:D=D37))"),"SN0101")</f>
        <v>SN0101</v>
      </c>
      <c r="D37" s="48">
        <v>1.0</v>
      </c>
      <c r="E37" s="49" t="str">
        <f>IFERROR(__xludf.DUMMYFUNCTION("if(isblank(A37),"""",filter(Moorings!A:A,Moorings!B:B=A37,Moorings!D:D=D37))"),"ATAPL-58337-00005")</f>
        <v>ATAPL-58337-00005</v>
      </c>
      <c r="F37" s="50" t="str">
        <f>IFERROR(__xludf.DUMMYFUNCTION("if(isblank(A37),"""",filter(Moorings!C:C,Moorings!B:B=A37,Moorings!D:D=D37))"),"SAMI2-P0113")</f>
        <v>SAMI2-P0113</v>
      </c>
      <c r="G37" s="51" t="s">
        <v>141</v>
      </c>
      <c r="H37" s="46">
        <v>35.0</v>
      </c>
      <c r="I37" s="52"/>
      <c r="J37" s="39"/>
    </row>
    <row r="38" ht="15.75" customHeight="1">
      <c r="A38" s="52"/>
      <c r="B38" s="41" t="str">
        <f>IFERROR(__xludf.DUMMYFUNCTION("if(isblank(A38),"""",filter(Moorings!A:A,Moorings!B:B=left(A38,14),Moorings!D:D=D38))"),"")</f>
        <v/>
      </c>
      <c r="C38" s="42" t="str">
        <f>IFERROR(__xludf.DUMMYFUNCTION("if(isblank(A38),"""",filter(Moorings!C:C,Moorings!B:B=left(A38,14),Moorings!D:D=D38))"),"")</f>
        <v/>
      </c>
      <c r="D38" s="52"/>
      <c r="E38" s="43" t="str">
        <f>IFERROR(__xludf.DUMMYFUNCTION("if(isblank(A38),"""",filter(Moorings!A:A,Moorings!B:B=A38,Moorings!D:D=D38))"),"")</f>
        <v/>
      </c>
      <c r="F38" s="44" t="str">
        <f>IFERROR(__xludf.DUMMYFUNCTION("if(isblank(A38),"""",filter(Moorings!C:C,Moorings!B:B=A38,Moorings!D:D=D38))"),"")</f>
        <v/>
      </c>
      <c r="G38" s="52"/>
      <c r="H38" s="52"/>
      <c r="I38" s="52"/>
      <c r="J38" s="39"/>
    </row>
    <row r="39" ht="15.75" customHeight="1">
      <c r="A39" s="51" t="s">
        <v>19</v>
      </c>
      <c r="B39" s="41" t="str">
        <f>IFERROR(__xludf.DUMMYFUNCTION("if(isblank(A39),"""",filter(Moorings!A:A,Moorings!B:B=left(A39,14),Moorings!D:D=D39))"),"ATAPL-69839-001-0101")</f>
        <v>ATAPL-69839-001-0101</v>
      </c>
      <c r="C39" s="47" t="str">
        <f>IFERROR(__xludf.DUMMYFUNCTION("if(isblank(A39),"""",filter(Moorings!C:C,Moorings!B:B=left(A39,14),Moorings!D:D=D39))"),"SN0101")</f>
        <v>SN0101</v>
      </c>
      <c r="D39" s="48">
        <v>1.0</v>
      </c>
      <c r="E39" s="49" t="str">
        <f>IFERROR(__xludf.DUMMYFUNCTION("if(isblank(A39),"""",filter(Moorings!A:A,Moorings!B:B=A39,Moorings!D:D=D39))"),"ATAPL-58322-00005")</f>
        <v>ATAPL-58322-00005</v>
      </c>
      <c r="F39" s="50" t="str">
        <f>IFERROR(__xludf.DUMMYFUNCTION("if(isblank(A39),"""",filter(Moorings!C:C,Moorings!B:B=A39,Moorings!D:D=D39))"),"1132")</f>
        <v>1132</v>
      </c>
      <c r="G39" s="51" t="s">
        <v>142</v>
      </c>
      <c r="H39" s="46">
        <v>0.039</v>
      </c>
      <c r="I39" s="52"/>
      <c r="J39" s="39"/>
    </row>
    <row r="40" ht="15.75" customHeight="1">
      <c r="A40" s="51" t="s">
        <v>19</v>
      </c>
      <c r="B40" s="41" t="str">
        <f>IFERROR(__xludf.DUMMYFUNCTION("if(isblank(A40),"""",filter(Moorings!A:A,Moorings!B:B=left(A40,14),Moorings!D:D=D40))"),"ATAPL-69839-001-0101")</f>
        <v>ATAPL-69839-001-0101</v>
      </c>
      <c r="C40" s="47" t="str">
        <f>IFERROR(__xludf.DUMMYFUNCTION("if(isblank(A40),"""",filter(Moorings!C:C,Moorings!B:B=left(A40,14),Moorings!D:D=D40))"),"SN0101")</f>
        <v>SN0101</v>
      </c>
      <c r="D40" s="48">
        <v>1.0</v>
      </c>
      <c r="E40" s="49" t="str">
        <f>IFERROR(__xludf.DUMMYFUNCTION("if(isblank(A40),"""",filter(Moorings!A:A,Moorings!B:B=A40,Moorings!D:D=D40))"),"ATAPL-58322-00005")</f>
        <v>ATAPL-58322-00005</v>
      </c>
      <c r="F40" s="50" t="str">
        <f>IFERROR(__xludf.DUMMYFUNCTION("if(isblank(A40),"""",filter(Moorings!C:C,Moorings!B:B=A40,Moorings!D:D=D40))"),"1132")</f>
        <v>1132</v>
      </c>
      <c r="G40" s="51" t="s">
        <v>143</v>
      </c>
      <c r="H40" s="46">
        <v>117.0</v>
      </c>
      <c r="I40" s="52"/>
      <c r="J40" s="39"/>
    </row>
    <row r="41" ht="15.75" customHeight="1">
      <c r="A41" s="51" t="s">
        <v>19</v>
      </c>
      <c r="B41" s="41" t="str">
        <f>IFERROR(__xludf.DUMMYFUNCTION("if(isblank(A41),"""",filter(Moorings!A:A,Moorings!B:B=left(A41,14),Moorings!D:D=D41))"),"ATAPL-69839-001-0101")</f>
        <v>ATAPL-69839-001-0101</v>
      </c>
      <c r="C41" s="47" t="str">
        <f>IFERROR(__xludf.DUMMYFUNCTION("if(isblank(A41),"""",filter(Moorings!C:C,Moorings!B:B=left(A41,14),Moorings!D:D=D41))"),"SN0101")</f>
        <v>SN0101</v>
      </c>
      <c r="D41" s="48">
        <v>1.0</v>
      </c>
      <c r="E41" s="49" t="str">
        <f>IFERROR(__xludf.DUMMYFUNCTION("if(isblank(A41),"""",filter(Moorings!A:A,Moorings!B:B=A41,Moorings!D:D=D41))"),"ATAPL-58322-00005")</f>
        <v>ATAPL-58322-00005</v>
      </c>
      <c r="F41" s="50" t="str">
        <f>IFERROR(__xludf.DUMMYFUNCTION("if(isblank(A41),"""",filter(Moorings!C:C,Moorings!B:B=A41,Moorings!D:D=D41))"),"1132")</f>
        <v>1132</v>
      </c>
      <c r="G41" s="51" t="s">
        <v>144</v>
      </c>
      <c r="H41" s="46">
        <v>700.0</v>
      </c>
      <c r="I41" s="52"/>
      <c r="J41" s="39"/>
    </row>
    <row r="42" ht="15.75" customHeight="1">
      <c r="A42" s="51" t="s">
        <v>19</v>
      </c>
      <c r="B42" s="41" t="str">
        <f>IFERROR(__xludf.DUMMYFUNCTION("if(isblank(A42),"""",filter(Moorings!A:A,Moorings!B:B=left(A42,14),Moorings!D:D=D42))"),"ATAPL-69839-001-0101")</f>
        <v>ATAPL-69839-001-0101</v>
      </c>
      <c r="C42" s="47" t="str">
        <f>IFERROR(__xludf.DUMMYFUNCTION("if(isblank(A42),"""",filter(Moorings!C:C,Moorings!B:B=left(A42,14),Moorings!D:D=D42))"),"SN0101")</f>
        <v>SN0101</v>
      </c>
      <c r="D42" s="48">
        <v>1.0</v>
      </c>
      <c r="E42" s="49" t="str">
        <f>IFERROR(__xludf.DUMMYFUNCTION("if(isblank(A42),"""",filter(Moorings!A:A,Moorings!B:B=A42,Moorings!D:D=D42))"),"ATAPL-58322-00005")</f>
        <v>ATAPL-58322-00005</v>
      </c>
      <c r="F42" s="50" t="str">
        <f>IFERROR(__xludf.DUMMYFUNCTION("if(isblank(A42),"""",filter(Moorings!C:C,Moorings!B:B=A42,Moorings!D:D=D42))"),"1132")</f>
        <v>1132</v>
      </c>
      <c r="G42" s="51" t="s">
        <v>145</v>
      </c>
      <c r="H42" s="46">
        <v>1.08</v>
      </c>
      <c r="I42" s="52"/>
      <c r="J42" s="39"/>
    </row>
    <row r="43" ht="15.75" customHeight="1">
      <c r="A43" s="51" t="s">
        <v>19</v>
      </c>
      <c r="B43" s="41" t="str">
        <f>IFERROR(__xludf.DUMMYFUNCTION("if(isblank(A43),"""",filter(Moorings!A:A,Moorings!B:B=left(A43,14),Moorings!D:D=D43))"),"ATAPL-69839-001-0101")</f>
        <v>ATAPL-69839-001-0101</v>
      </c>
      <c r="C43" s="47" t="str">
        <f>IFERROR(__xludf.DUMMYFUNCTION("if(isblank(A43),"""",filter(Moorings!C:C,Moorings!B:B=left(A43,14),Moorings!D:D=D43))"),"SN0101")</f>
        <v>SN0101</v>
      </c>
      <c r="D43" s="48">
        <v>1.0</v>
      </c>
      <c r="E43" s="49" t="str">
        <f>IFERROR(__xludf.DUMMYFUNCTION("if(isblank(A43),"""",filter(Moorings!A:A,Moorings!B:B=A43,Moorings!D:D=D43))"),"ATAPL-58322-00005")</f>
        <v>ATAPL-58322-00005</v>
      </c>
      <c r="F43" s="50" t="str">
        <f>IFERROR(__xludf.DUMMYFUNCTION("if(isblank(A43),"""",filter(Moorings!C:C,Moorings!B:B=A43,Moorings!D:D=D43))"),"1132")</f>
        <v>1132</v>
      </c>
      <c r="G43" s="51" t="s">
        <v>146</v>
      </c>
      <c r="H43" s="46">
        <v>53.0</v>
      </c>
      <c r="I43" s="51" t="s">
        <v>147</v>
      </c>
      <c r="J43" s="39"/>
    </row>
    <row r="44" ht="15.75" customHeight="1">
      <c r="A44" s="51" t="s">
        <v>19</v>
      </c>
      <c r="B44" s="41" t="str">
        <f>IFERROR(__xludf.DUMMYFUNCTION("if(isblank(A44),"""",filter(Moorings!A:A,Moorings!B:B=left(A44,14),Moorings!D:D=D44))"),"ATAPL-69839-001-0101")</f>
        <v>ATAPL-69839-001-0101</v>
      </c>
      <c r="C44" s="47" t="str">
        <f>IFERROR(__xludf.DUMMYFUNCTION("if(isblank(A44),"""",filter(Moorings!C:C,Moorings!B:B=left(A44,14),Moorings!D:D=D44))"),"SN0101")</f>
        <v>SN0101</v>
      </c>
      <c r="D44" s="48">
        <v>1.0</v>
      </c>
      <c r="E44" s="49" t="str">
        <f>IFERROR(__xludf.DUMMYFUNCTION("if(isblank(A44),"""",filter(Moorings!A:A,Moorings!B:B=A44,Moorings!D:D=D44))"),"ATAPL-58322-00005")</f>
        <v>ATAPL-58322-00005</v>
      </c>
      <c r="F44" s="50" t="str">
        <f>IFERROR(__xludf.DUMMYFUNCTION("if(isblank(A44),"""",filter(Moorings!C:C,Moorings!B:B=A44,Moorings!D:D=D44))"),"1132")</f>
        <v>1132</v>
      </c>
      <c r="G44" s="51" t="s">
        <v>148</v>
      </c>
      <c r="H44" s="56">
        <v>1.802E-6</v>
      </c>
      <c r="I44" s="51" t="s">
        <v>149</v>
      </c>
      <c r="J44" s="39"/>
    </row>
    <row r="45" ht="15.75" customHeight="1">
      <c r="A45" s="51" t="s">
        <v>19</v>
      </c>
      <c r="B45" s="41" t="str">
        <f>IFERROR(__xludf.DUMMYFUNCTION("if(isblank(A45),"""",filter(Moorings!A:A,Moorings!B:B=left(A45,14),Moorings!D:D=D45))"),"ATAPL-69839-001-0101")</f>
        <v>ATAPL-69839-001-0101</v>
      </c>
      <c r="C45" s="47" t="str">
        <f>IFERROR(__xludf.DUMMYFUNCTION("if(isblank(A45),"""",filter(Moorings!C:C,Moorings!B:B=left(A45,14),Moorings!D:D=D45))"),"SN0101")</f>
        <v>SN0101</v>
      </c>
      <c r="D45" s="48">
        <v>1.0</v>
      </c>
      <c r="E45" s="49" t="str">
        <f>IFERROR(__xludf.DUMMYFUNCTION("if(isblank(A45),"""",filter(Moorings!A:A,Moorings!B:B=A45,Moorings!D:D=D45))"),"ATAPL-58322-00005")</f>
        <v>ATAPL-58322-00005</v>
      </c>
      <c r="F45" s="50" t="str">
        <f>IFERROR(__xludf.DUMMYFUNCTION("if(isblank(A45),"""",filter(Moorings!C:C,Moorings!B:B=A45,Moorings!D:D=D45))"),"1132")</f>
        <v>1132</v>
      </c>
      <c r="G45" s="51" t="s">
        <v>150</v>
      </c>
      <c r="H45" s="46">
        <v>58.0</v>
      </c>
      <c r="I45" s="51" t="s">
        <v>147</v>
      </c>
      <c r="J45" s="39"/>
    </row>
    <row r="46" ht="15.75" customHeight="1">
      <c r="A46" s="51" t="s">
        <v>19</v>
      </c>
      <c r="B46" s="41" t="str">
        <f>IFERROR(__xludf.DUMMYFUNCTION("if(isblank(A46),"""",filter(Moorings!A:A,Moorings!B:B=left(A46,14),Moorings!D:D=D46))"),"ATAPL-69839-001-0101")</f>
        <v>ATAPL-69839-001-0101</v>
      </c>
      <c r="C46" s="47" t="str">
        <f>IFERROR(__xludf.DUMMYFUNCTION("if(isblank(A46),"""",filter(Moorings!C:C,Moorings!B:B=left(A46,14),Moorings!D:D=D46))"),"SN0101")</f>
        <v>SN0101</v>
      </c>
      <c r="D46" s="48">
        <v>1.0</v>
      </c>
      <c r="E46" s="49" t="str">
        <f>IFERROR(__xludf.DUMMYFUNCTION("if(isblank(A46),"""",filter(Moorings!A:A,Moorings!B:B=A46,Moorings!D:D=D46))"),"ATAPL-58322-00005")</f>
        <v>ATAPL-58322-00005</v>
      </c>
      <c r="F46" s="50" t="str">
        <f>IFERROR(__xludf.DUMMYFUNCTION("if(isblank(A46),"""",filter(Moorings!C:C,Moorings!B:B=A46,Moorings!D:D=D46))"),"1132")</f>
        <v>1132</v>
      </c>
      <c r="G46" s="51" t="s">
        <v>151</v>
      </c>
      <c r="H46" s="46">
        <v>0.0122</v>
      </c>
      <c r="I46" s="51" t="s">
        <v>152</v>
      </c>
      <c r="J46" s="39"/>
    </row>
    <row r="47" ht="15.75" customHeight="1">
      <c r="A47" s="51" t="s">
        <v>19</v>
      </c>
      <c r="B47" s="41" t="str">
        <f>IFERROR(__xludf.DUMMYFUNCTION("if(isblank(A47),"""",filter(Moorings!A:A,Moorings!B:B=left(A47,14),Moorings!D:D=D47))"),"ATAPL-69839-001-0101")</f>
        <v>ATAPL-69839-001-0101</v>
      </c>
      <c r="C47" s="47" t="str">
        <f>IFERROR(__xludf.DUMMYFUNCTION("if(isblank(A47),"""",filter(Moorings!C:C,Moorings!B:B=left(A47,14),Moorings!D:D=D47))"),"SN0101")</f>
        <v>SN0101</v>
      </c>
      <c r="D47" s="48">
        <v>1.0</v>
      </c>
      <c r="E47" s="49" t="str">
        <f>IFERROR(__xludf.DUMMYFUNCTION("if(isblank(A47),"""",filter(Moorings!A:A,Moorings!B:B=A47,Moorings!D:D=D47))"),"ATAPL-58322-00005")</f>
        <v>ATAPL-58322-00005</v>
      </c>
      <c r="F47" s="50" t="str">
        <f>IFERROR(__xludf.DUMMYFUNCTION("if(isblank(A47),"""",filter(Moorings!C:C,Moorings!B:B=A47,Moorings!D:D=D47))"),"1132")</f>
        <v>1132</v>
      </c>
      <c r="G47" s="51" t="s">
        <v>153</v>
      </c>
      <c r="H47" s="46">
        <v>50.0</v>
      </c>
      <c r="I47" s="51" t="s">
        <v>147</v>
      </c>
      <c r="J47" s="39"/>
    </row>
    <row r="48" ht="15.75" customHeight="1">
      <c r="A48" s="51" t="s">
        <v>19</v>
      </c>
      <c r="B48" s="41" t="str">
        <f>IFERROR(__xludf.DUMMYFUNCTION("if(isblank(A48),"""",filter(Moorings!A:A,Moorings!B:B=left(A48,14),Moorings!D:D=D48))"),"ATAPL-69839-001-0101")</f>
        <v>ATAPL-69839-001-0101</v>
      </c>
      <c r="C48" s="47" t="str">
        <f>IFERROR(__xludf.DUMMYFUNCTION("if(isblank(A48),"""",filter(Moorings!C:C,Moorings!B:B=left(A48,14),Moorings!D:D=D48))"),"SN0101")</f>
        <v>SN0101</v>
      </c>
      <c r="D48" s="48">
        <v>1.0</v>
      </c>
      <c r="E48" s="49" t="str">
        <f>IFERROR(__xludf.DUMMYFUNCTION("if(isblank(A48),"""",filter(Moorings!A:A,Moorings!B:B=A48,Moorings!D:D=D48))"),"ATAPL-58322-00005")</f>
        <v>ATAPL-58322-00005</v>
      </c>
      <c r="F48" s="50" t="str">
        <f>IFERROR(__xludf.DUMMYFUNCTION("if(isblank(A48),"""",filter(Moorings!C:C,Moorings!B:B=A48,Moorings!D:D=D48))"),"1132")</f>
        <v>1132</v>
      </c>
      <c r="G48" s="51" t="s">
        <v>154</v>
      </c>
      <c r="H48" s="46">
        <v>0.0908</v>
      </c>
      <c r="I48" s="51" t="s">
        <v>155</v>
      </c>
      <c r="J48" s="39"/>
    </row>
    <row r="49" ht="15.75" customHeight="1">
      <c r="A49" s="52"/>
      <c r="B49" s="41" t="str">
        <f>IFERROR(__xludf.DUMMYFUNCTION("if(isblank(A49),"""",filter(Moorings!A:A,Moorings!B:B=left(A49,14),Moorings!D:D=D49))"),"")</f>
        <v/>
      </c>
      <c r="C49" s="42" t="str">
        <f>IFERROR(__xludf.DUMMYFUNCTION("if(isblank(A49),"""",filter(Moorings!C:C,Moorings!B:B=left(A49,14),Moorings!D:D=D49))"),"")</f>
        <v/>
      </c>
      <c r="D49" s="52"/>
      <c r="E49" s="43" t="str">
        <f>IFERROR(__xludf.DUMMYFUNCTION("if(isblank(A49),"""",filter(Moorings!A:A,Moorings!B:B=A49,Moorings!D:D=D49))"),"")</f>
        <v/>
      </c>
      <c r="F49" s="44" t="str">
        <f>IFERROR(__xludf.DUMMYFUNCTION("if(isblank(A49),"""",filter(Moorings!C:C,Moorings!B:B=A49,Moorings!D:D=D49))"),"")</f>
        <v/>
      </c>
      <c r="G49" s="52"/>
      <c r="H49" s="52"/>
      <c r="I49" s="52"/>
      <c r="J49" s="39"/>
    </row>
    <row r="50" ht="15.75" customHeight="1">
      <c r="A50" s="46" t="s">
        <v>36</v>
      </c>
      <c r="B50" s="41" t="str">
        <f>IFERROR(__xludf.DUMMYFUNCTION("if(isblank(A50),"""",filter(Moorings!A:A,Moorings!B:B=left(A50,14),Moorings!D:D=D50))"),"ATAPL-69839-001-0101")</f>
        <v>ATAPL-69839-001-0101</v>
      </c>
      <c r="C50" s="47" t="str">
        <f>IFERROR(__xludf.DUMMYFUNCTION("if(isblank(A50),"""",filter(Moorings!C:C,Moorings!B:B=left(A50,14),Moorings!D:D=D50))"),"SN0101")</f>
        <v>SN0101</v>
      </c>
      <c r="D50" s="48">
        <v>1.0</v>
      </c>
      <c r="E50" s="49" t="str">
        <f>IFERROR(__xludf.DUMMYFUNCTION("if(isblank(A50),"""",filter(Moorings!A:A,Moorings!B:B=A50,Moorings!D:D=D50))"),"ATAPL-58315-00003")</f>
        <v>ATAPL-58315-00003</v>
      </c>
      <c r="F50" s="50" t="str">
        <f>IFERROR(__xludf.DUMMYFUNCTION("if(isblank(A50),"""",filter(Moorings!C:C,Moorings!B:B=A50,Moorings!D:D=D50))"),"18980")</f>
        <v>18980</v>
      </c>
      <c r="G50" s="51" t="s">
        <v>111</v>
      </c>
      <c r="H50" s="46">
        <v>44.5289666666667</v>
      </c>
      <c r="I50" s="52"/>
      <c r="J50" s="39"/>
    </row>
    <row r="51" ht="15.75" customHeight="1">
      <c r="A51" s="46" t="s">
        <v>36</v>
      </c>
      <c r="B51" s="41" t="str">
        <f>IFERROR(__xludf.DUMMYFUNCTION("if(isblank(A51),"""",filter(Moorings!A:A,Moorings!B:B=left(A51,14),Moorings!D:D=D51))"),"ATAPL-69839-001-0101")</f>
        <v>ATAPL-69839-001-0101</v>
      </c>
      <c r="C51" s="47" t="str">
        <f>IFERROR(__xludf.DUMMYFUNCTION("if(isblank(A51),"""",filter(Moorings!C:C,Moorings!B:B=left(A51,14),Moorings!D:D=D51))"),"SN0101")</f>
        <v>SN0101</v>
      </c>
      <c r="D51" s="48">
        <v>1.0</v>
      </c>
      <c r="E51" s="49" t="str">
        <f>IFERROR(__xludf.DUMMYFUNCTION("if(isblank(A51),"""",filter(Moorings!A:A,Moorings!B:B=A51,Moorings!D:D=D51))"),"ATAPL-58315-00003")</f>
        <v>ATAPL-58315-00003</v>
      </c>
      <c r="F51" s="50" t="str">
        <f>IFERROR(__xludf.DUMMYFUNCTION("if(isblank(A51),"""",filter(Moorings!C:C,Moorings!B:B=A51,Moorings!D:D=D51))"),"18980")</f>
        <v>18980</v>
      </c>
      <c r="G51" s="51" t="s">
        <v>112</v>
      </c>
      <c r="H51" s="46">
        <v>-125.389783333333</v>
      </c>
      <c r="I51" s="52"/>
      <c r="J51" s="39"/>
    </row>
    <row r="52" ht="15.75" customHeight="1">
      <c r="A52" s="46" t="s">
        <v>36</v>
      </c>
      <c r="B52" s="41" t="str">
        <f>IFERROR(__xludf.DUMMYFUNCTION("if(isblank(A52),"""",filter(Moorings!A:A,Moorings!B:B=left(A52,14),Moorings!D:D=D52))"),"ATAPL-69839-001-0101")</f>
        <v>ATAPL-69839-001-0101</v>
      </c>
      <c r="C52" s="47" t="str">
        <f>IFERROR(__xludf.DUMMYFUNCTION("if(isblank(A52),"""",filter(Moorings!C:C,Moorings!B:B=left(A52,14),Moorings!D:D=D52))"),"SN0101")</f>
        <v>SN0101</v>
      </c>
      <c r="D52" s="48">
        <v>1.0</v>
      </c>
      <c r="E52" s="49" t="str">
        <f>IFERROR(__xludf.DUMMYFUNCTION("if(isblank(A52),"""",filter(Moorings!A:A,Moorings!B:B=A52,Moorings!D:D=D52))"),"ATAPL-58315-00003")</f>
        <v>ATAPL-58315-00003</v>
      </c>
      <c r="F52" s="50" t="str">
        <f>IFERROR(__xludf.DUMMYFUNCTION("if(isblank(A52),"""",filter(Moorings!C:C,Moorings!B:B=A52,Moorings!D:D=D52))"),"18980")</f>
        <v>18980</v>
      </c>
      <c r="G52" s="51" t="s">
        <v>156</v>
      </c>
      <c r="H52" s="46">
        <v>0.45</v>
      </c>
      <c r="I52" s="52"/>
      <c r="J52" s="39"/>
    </row>
    <row r="53" ht="15.75" customHeight="1">
      <c r="A53" s="46" t="s">
        <v>36</v>
      </c>
      <c r="B53" s="41" t="str">
        <f>IFERROR(__xludf.DUMMYFUNCTION("if(isblank(A53),"""",filter(Moorings!A:A,Moorings!B:B=left(A53,14),Moorings!D:D=D53))"),"ATAPL-69839-001-0101")</f>
        <v>ATAPL-69839-001-0101</v>
      </c>
      <c r="C53" s="47" t="str">
        <f>IFERROR(__xludf.DUMMYFUNCTION("if(isblank(A53),"""",filter(Moorings!C:C,Moorings!B:B=left(A53,14),Moorings!D:D=D53))"),"SN0101")</f>
        <v>SN0101</v>
      </c>
      <c r="D53" s="48">
        <v>1.0</v>
      </c>
      <c r="E53" s="49" t="str">
        <f>IFERROR(__xludf.DUMMYFUNCTION("if(isblank(A53),"""",filter(Moorings!A:A,Moorings!B:B=A53,Moorings!D:D=D53))"),"ATAPL-58315-00003")</f>
        <v>ATAPL-58315-00003</v>
      </c>
      <c r="F53" s="50" t="str">
        <f>IFERROR(__xludf.DUMMYFUNCTION("if(isblank(A53),"""",filter(Moorings!C:C,Moorings!B:B=A53,Moorings!D:D=D53))"),"18980")</f>
        <v>18980</v>
      </c>
      <c r="G53" s="51" t="s">
        <v>157</v>
      </c>
      <c r="H53" s="46">
        <v>0.45</v>
      </c>
      <c r="I53" s="52"/>
      <c r="J53" s="39"/>
    </row>
    <row r="54" ht="15.75" customHeight="1">
      <c r="A54" s="46" t="s">
        <v>36</v>
      </c>
      <c r="B54" s="41" t="str">
        <f>IFERROR(__xludf.DUMMYFUNCTION("if(isblank(A54),"""",filter(Moorings!A:A,Moorings!B:B=left(A54,14),Moorings!D:D=D54))"),"ATAPL-69839-001-0101")</f>
        <v>ATAPL-69839-001-0101</v>
      </c>
      <c r="C54" s="47" t="str">
        <f>IFERROR(__xludf.DUMMYFUNCTION("if(isblank(A54),"""",filter(Moorings!C:C,Moorings!B:B=left(A54,14),Moorings!D:D=D54))"),"SN0101")</f>
        <v>SN0101</v>
      </c>
      <c r="D54" s="48">
        <v>1.0</v>
      </c>
      <c r="E54" s="49" t="str">
        <f>IFERROR(__xludf.DUMMYFUNCTION("if(isblank(A54),"""",filter(Moorings!A:A,Moorings!B:B=A54,Moorings!D:D=D54))"),"ATAPL-58315-00003")</f>
        <v>ATAPL-58315-00003</v>
      </c>
      <c r="F54" s="50" t="str">
        <f>IFERROR(__xludf.DUMMYFUNCTION("if(isblank(A54),"""",filter(Moorings!C:C,Moorings!B:B=A54,Moorings!D:D=D54))"),"18980")</f>
        <v>18980</v>
      </c>
      <c r="G54" s="51" t="s">
        <v>158</v>
      </c>
      <c r="H54" s="46">
        <v>0.45</v>
      </c>
      <c r="I54" s="52"/>
      <c r="J54" s="39"/>
    </row>
    <row r="55" ht="15.75" customHeight="1">
      <c r="A55" s="46" t="s">
        <v>36</v>
      </c>
      <c r="B55" s="41" t="str">
        <f>IFERROR(__xludf.DUMMYFUNCTION("if(isblank(A55),"""",filter(Moorings!A:A,Moorings!B:B=left(A55,14),Moorings!D:D=D55))"),"ATAPL-69839-001-0101")</f>
        <v>ATAPL-69839-001-0101</v>
      </c>
      <c r="C55" s="47" t="str">
        <f>IFERROR(__xludf.DUMMYFUNCTION("if(isblank(A55),"""",filter(Moorings!C:C,Moorings!B:B=left(A55,14),Moorings!D:D=D55))"),"SN0101")</f>
        <v>SN0101</v>
      </c>
      <c r="D55" s="48">
        <v>1.0</v>
      </c>
      <c r="E55" s="49" t="str">
        <f>IFERROR(__xludf.DUMMYFUNCTION("if(isblank(A55),"""",filter(Moorings!A:A,Moorings!B:B=A55,Moorings!D:D=D55))"),"ATAPL-58315-00003")</f>
        <v>ATAPL-58315-00003</v>
      </c>
      <c r="F55" s="50" t="str">
        <f>IFERROR(__xludf.DUMMYFUNCTION("if(isblank(A55),"""",filter(Moorings!C:C,Moorings!B:B=A55,Moorings!D:D=D55))"),"18980")</f>
        <v>18980</v>
      </c>
      <c r="G55" s="51" t="s">
        <v>159</v>
      </c>
      <c r="H55" s="46">
        <v>0.45</v>
      </c>
      <c r="I55" s="52"/>
      <c r="J55" s="39"/>
    </row>
    <row r="56" ht="15.75" customHeight="1">
      <c r="A56" s="52"/>
      <c r="B56" s="41" t="str">
        <f>IFERROR(__xludf.DUMMYFUNCTION("if(isblank(A56),"""",filter(Moorings!A:A,Moorings!B:B=left(A56,14),Moorings!D:D=D56))"),"")</f>
        <v/>
      </c>
      <c r="C56" s="42" t="str">
        <f>IFERROR(__xludf.DUMMYFUNCTION("if(isblank(A56),"""",filter(Moorings!C:C,Moorings!B:B=left(A56,14),Moorings!D:D=D56))"),"")</f>
        <v/>
      </c>
      <c r="D56" s="52"/>
      <c r="E56" s="43" t="str">
        <f>IFERROR(__xludf.DUMMYFUNCTION("if(isblank(A56),"""",filter(Moorings!A:A,Moorings!B:B=A56,Moorings!D:D=D56))"),"")</f>
        <v/>
      </c>
      <c r="F56" s="44" t="str">
        <f>IFERROR(__xludf.DUMMYFUNCTION("if(isblank(A56),"""",filter(Moorings!C:C,Moorings!B:B=A56,Moorings!D:D=D56))"),"")</f>
        <v/>
      </c>
      <c r="G56" s="52"/>
      <c r="H56" s="52"/>
      <c r="I56" s="52"/>
      <c r="J56" s="39"/>
    </row>
    <row r="57" ht="15.75" customHeight="1">
      <c r="A57" s="51" t="s">
        <v>34</v>
      </c>
      <c r="B57" s="41" t="str">
        <f>IFERROR(__xludf.DUMMYFUNCTION("if(isblank(A57),"""",filter(Moorings!A:A,Moorings!B:B=left(A57,14),Moorings!D:D=D57))"),"ATAPL-69839-001-0101")</f>
        <v>ATAPL-69839-001-0101</v>
      </c>
      <c r="C57" s="47" t="str">
        <f>IFERROR(__xludf.DUMMYFUNCTION("if(isblank(A57),"""",filter(Moorings!C:C,Moorings!B:B=left(A57,14),Moorings!D:D=D57))"),"SN0101")</f>
        <v>SN0101</v>
      </c>
      <c r="D57" s="48">
        <v>1.0</v>
      </c>
      <c r="E57" s="49" t="str">
        <f>IFERROR(__xludf.DUMMYFUNCTION("if(isblank(A57),"""",filter(Moorings!A:A,Moorings!B:B=A57,Moorings!D:D=D57))"),"ATAPL-58345-00003")</f>
        <v>ATAPL-58345-00003</v>
      </c>
      <c r="F57" s="50" t="str">
        <f>IFERROR(__xludf.DUMMYFUNCTION("if(isblank(A57),"""",filter(Moorings!C:C,Moorings!B:B=A57,Moorings!D:D=D57))"),"19075")</f>
        <v>19075</v>
      </c>
      <c r="G57" s="51" t="s">
        <v>111</v>
      </c>
      <c r="H57" s="46">
        <v>44.5289666666667</v>
      </c>
      <c r="I57" s="52"/>
      <c r="J57" s="39"/>
    </row>
    <row r="58" ht="15.75" customHeight="1">
      <c r="A58" s="51" t="s">
        <v>34</v>
      </c>
      <c r="B58" s="41" t="str">
        <f>IFERROR(__xludf.DUMMYFUNCTION("if(isblank(A58),"""",filter(Moorings!A:A,Moorings!B:B=left(A58,14),Moorings!D:D=D58))"),"ATAPL-69839-001-0101")</f>
        <v>ATAPL-69839-001-0101</v>
      </c>
      <c r="C58" s="47" t="str">
        <f>IFERROR(__xludf.DUMMYFUNCTION("if(isblank(A58),"""",filter(Moorings!C:C,Moorings!B:B=left(A58,14),Moorings!D:D=D58))"),"SN0101")</f>
        <v>SN0101</v>
      </c>
      <c r="D58" s="48">
        <v>1.0</v>
      </c>
      <c r="E58" s="49" t="str">
        <f>IFERROR(__xludf.DUMMYFUNCTION("if(isblank(A58),"""",filter(Moorings!A:A,Moorings!B:B=A58,Moorings!D:D=D58))"),"ATAPL-58345-00003")</f>
        <v>ATAPL-58345-00003</v>
      </c>
      <c r="F58" s="50" t="str">
        <f>IFERROR(__xludf.DUMMYFUNCTION("if(isblank(A58),"""",filter(Moorings!C:C,Moorings!B:B=A58,Moorings!D:D=D58))"),"19075")</f>
        <v>19075</v>
      </c>
      <c r="G58" s="51" t="s">
        <v>112</v>
      </c>
      <c r="H58" s="46">
        <v>-125.389783333333</v>
      </c>
      <c r="I58" s="52"/>
      <c r="J58" s="39"/>
    </row>
    <row r="59" ht="15.75" customHeight="1">
      <c r="A59" s="51" t="s">
        <v>34</v>
      </c>
      <c r="B59" s="41" t="str">
        <f>IFERROR(__xludf.DUMMYFUNCTION("if(isblank(A59),"""",filter(Moorings!A:A,Moorings!B:B=left(A59,14),Moorings!D:D=D59))"),"ATAPL-69839-001-0101")</f>
        <v>ATAPL-69839-001-0101</v>
      </c>
      <c r="C59" s="47" t="str">
        <f>IFERROR(__xludf.DUMMYFUNCTION("if(isblank(A59),"""",filter(Moorings!C:C,Moorings!B:B=left(A59,14),Moorings!D:D=D59))"),"SN0101")</f>
        <v>SN0101</v>
      </c>
      <c r="D59" s="48">
        <v>1.0</v>
      </c>
      <c r="E59" s="49" t="str">
        <f>IFERROR(__xludf.DUMMYFUNCTION("if(isblank(A59),"""",filter(Moorings!A:A,Moorings!B:B=A59,Moorings!D:D=D59))"),"ATAPL-58345-00003")</f>
        <v>ATAPL-58345-00003</v>
      </c>
      <c r="F59" s="50" t="str">
        <f>IFERROR(__xludf.DUMMYFUNCTION("if(isblank(A59),"""",filter(Moorings!C:C,Moorings!B:B=A59,Moorings!D:D=D59))"),"19075")</f>
        <v>19075</v>
      </c>
      <c r="G59" s="51" t="s">
        <v>156</v>
      </c>
      <c r="H59" s="46">
        <v>0.45</v>
      </c>
      <c r="I59" s="52"/>
      <c r="J59" s="39"/>
    </row>
    <row r="60" ht="15.75" customHeight="1">
      <c r="A60" s="51" t="s">
        <v>34</v>
      </c>
      <c r="B60" s="41" t="str">
        <f>IFERROR(__xludf.DUMMYFUNCTION("if(isblank(A60),"""",filter(Moorings!A:A,Moorings!B:B=left(A60,14),Moorings!D:D=D60))"),"ATAPL-69839-001-0101")</f>
        <v>ATAPL-69839-001-0101</v>
      </c>
      <c r="C60" s="47" t="str">
        <f>IFERROR(__xludf.DUMMYFUNCTION("if(isblank(A60),"""",filter(Moorings!C:C,Moorings!B:B=left(A60,14),Moorings!D:D=D60))"),"SN0101")</f>
        <v>SN0101</v>
      </c>
      <c r="D60" s="48">
        <v>1.0</v>
      </c>
      <c r="E60" s="49" t="str">
        <f>IFERROR(__xludf.DUMMYFUNCTION("if(isblank(A60),"""",filter(Moorings!A:A,Moorings!B:B=A60,Moorings!D:D=D60))"),"ATAPL-58345-00003")</f>
        <v>ATAPL-58345-00003</v>
      </c>
      <c r="F60" s="50" t="str">
        <f>IFERROR(__xludf.DUMMYFUNCTION("if(isblank(A60),"""",filter(Moorings!C:C,Moorings!B:B=A60,Moorings!D:D=D60))"),"19075")</f>
        <v>19075</v>
      </c>
      <c r="G60" s="51" t="s">
        <v>157</v>
      </c>
      <c r="H60" s="46">
        <v>0.45</v>
      </c>
      <c r="I60" s="52"/>
      <c r="J60" s="39"/>
    </row>
    <row r="61" ht="15.75" customHeight="1">
      <c r="A61" s="51" t="s">
        <v>34</v>
      </c>
      <c r="B61" s="41" t="str">
        <f>IFERROR(__xludf.DUMMYFUNCTION("if(isblank(A61),"""",filter(Moorings!A:A,Moorings!B:B=left(A61,14),Moorings!D:D=D61))"),"ATAPL-69839-001-0101")</f>
        <v>ATAPL-69839-001-0101</v>
      </c>
      <c r="C61" s="47" t="str">
        <f>IFERROR(__xludf.DUMMYFUNCTION("if(isblank(A61),"""",filter(Moorings!C:C,Moorings!B:B=left(A61,14),Moorings!D:D=D61))"),"SN0101")</f>
        <v>SN0101</v>
      </c>
      <c r="D61" s="48">
        <v>1.0</v>
      </c>
      <c r="E61" s="49" t="str">
        <f>IFERROR(__xludf.DUMMYFUNCTION("if(isblank(A61),"""",filter(Moorings!A:A,Moorings!B:B=A61,Moorings!D:D=D61))"),"ATAPL-58345-00003")</f>
        <v>ATAPL-58345-00003</v>
      </c>
      <c r="F61" s="50" t="str">
        <f>IFERROR(__xludf.DUMMYFUNCTION("if(isblank(A61),"""",filter(Moorings!C:C,Moorings!B:B=A61,Moorings!D:D=D61))"),"19075")</f>
        <v>19075</v>
      </c>
      <c r="G61" s="51" t="s">
        <v>158</v>
      </c>
      <c r="H61" s="46">
        <v>0.45</v>
      </c>
      <c r="I61" s="52"/>
      <c r="J61" s="39"/>
    </row>
    <row r="62" ht="15.75" customHeight="1">
      <c r="A62" s="51" t="s">
        <v>34</v>
      </c>
      <c r="B62" s="41" t="str">
        <f>IFERROR(__xludf.DUMMYFUNCTION("if(isblank(A62),"""",filter(Moorings!A:A,Moorings!B:B=left(A62,14),Moorings!D:D=D62))"),"ATAPL-69839-001-0101")</f>
        <v>ATAPL-69839-001-0101</v>
      </c>
      <c r="C62" s="47" t="str">
        <f>IFERROR(__xludf.DUMMYFUNCTION("if(isblank(A62),"""",filter(Moorings!C:C,Moorings!B:B=left(A62,14),Moorings!D:D=D62))"),"SN0101")</f>
        <v>SN0101</v>
      </c>
      <c r="D62" s="48">
        <v>1.0</v>
      </c>
      <c r="E62" s="49" t="str">
        <f>IFERROR(__xludf.DUMMYFUNCTION("if(isblank(A62),"""",filter(Moorings!A:A,Moorings!B:B=A62,Moorings!D:D=D62))"),"ATAPL-58345-00003")</f>
        <v>ATAPL-58345-00003</v>
      </c>
      <c r="F62" s="50" t="str">
        <f>IFERROR(__xludf.DUMMYFUNCTION("if(isblank(A62),"""",filter(Moorings!C:C,Moorings!B:B=A62,Moorings!D:D=D62))"),"19075")</f>
        <v>19075</v>
      </c>
      <c r="G62" s="51" t="s">
        <v>159</v>
      </c>
      <c r="H62" s="46">
        <v>0.45</v>
      </c>
      <c r="I62" s="52"/>
      <c r="J62" s="39"/>
    </row>
    <row r="63" ht="15.75" customHeight="1">
      <c r="A63" s="52"/>
      <c r="B63" s="41" t="str">
        <f>IFERROR(__xludf.DUMMYFUNCTION("if(isblank(A63),"""",filter(Moorings!A:A,Moorings!B:B=left(A63,14),Moorings!D:D=D63))"),"")</f>
        <v/>
      </c>
      <c r="C63" s="42" t="str">
        <f>IFERROR(__xludf.DUMMYFUNCTION("if(isblank(A63),"""",filter(Moorings!C:C,Moorings!B:B=left(A63,14),Moorings!D:D=D63))"),"")</f>
        <v/>
      </c>
      <c r="D63" s="52"/>
      <c r="E63" s="43" t="str">
        <f>IFERROR(__xludf.DUMMYFUNCTION("if(isblank(A63),"""",filter(Moorings!A:A,Moorings!B:B=A63,Moorings!D:D=D63))"),"")</f>
        <v/>
      </c>
      <c r="F63" s="44" t="str">
        <f>IFERROR(__xludf.DUMMYFUNCTION("if(isblank(A63),"""",filter(Moorings!C:C,Moorings!B:B=A63,Moorings!D:D=D63))"),"")</f>
        <v/>
      </c>
      <c r="G63" s="52"/>
      <c r="H63" s="52"/>
      <c r="I63" s="52"/>
      <c r="J63" s="39"/>
    </row>
    <row r="64" ht="15.75" customHeight="1">
      <c r="A64" s="54" t="s">
        <v>31</v>
      </c>
      <c r="B64" s="41" t="str">
        <f>IFERROR(__xludf.DUMMYFUNCTION("if(isblank(A64),"""",filter(Moorings!A:A,Moorings!B:B=left(A64,14),Moorings!D:D=D64))"),"ATAPL-69839-001-0101")</f>
        <v>ATAPL-69839-001-0101</v>
      </c>
      <c r="C64" s="47" t="str">
        <f>IFERROR(__xludf.DUMMYFUNCTION("if(isblank(A64),"""",filter(Moorings!C:C,Moorings!B:B=left(A64,14),Moorings!D:D=D64))"),"SN0101")</f>
        <v>SN0101</v>
      </c>
      <c r="D64" s="48">
        <v>1.0</v>
      </c>
      <c r="E64" s="49" t="str">
        <f>IFERROR(__xludf.DUMMYFUNCTION("if(isblank(A64),"""",filter(Moorings!A:A,Moorings!B:B=A64,Moorings!D:D=D64))"),"ATAPL-58317-00003")</f>
        <v>ATAPL-58317-00003</v>
      </c>
      <c r="F64" s="50" t="str">
        <f>IFERROR(__xludf.DUMMYFUNCTION("if(isblank(A64),"""",filter(Moorings!C:C,Moorings!B:B=A64,Moorings!D:D=D64))"),"0103")</f>
        <v>0103</v>
      </c>
      <c r="G64" s="52"/>
      <c r="H64" s="52"/>
      <c r="I64" s="46" t="s">
        <v>160</v>
      </c>
      <c r="J64" s="39"/>
    </row>
    <row r="65" ht="15.75" customHeight="1">
      <c r="A65" s="52"/>
      <c r="B65" s="41" t="str">
        <f>IFERROR(__xludf.DUMMYFUNCTION("if(isblank(A65),"""",filter(Moorings!A:A,Moorings!B:B=left(A65,14),Moorings!D:D=D65))"),"")</f>
        <v/>
      </c>
      <c r="C65" s="42" t="str">
        <f>IFERROR(__xludf.DUMMYFUNCTION("if(isblank(A65),"""",filter(Moorings!C:C,Moorings!B:B=left(A65,14),Moorings!D:D=D65))"),"")</f>
        <v/>
      </c>
      <c r="D65" s="52"/>
      <c r="E65" s="43" t="str">
        <f>IFERROR(__xludf.DUMMYFUNCTION("if(isblank(A65),"""",filter(Moorings!A:A,Moorings!B:B=A65,Moorings!D:D=D65))"),"")</f>
        <v/>
      </c>
      <c r="F65" s="44" t="str">
        <f>IFERROR(__xludf.DUMMYFUNCTION("if(isblank(A65),"""",filter(Moorings!C:C,Moorings!B:B=A65,Moorings!D:D=D65))"),"")</f>
        <v/>
      </c>
      <c r="G65" s="52"/>
      <c r="H65" s="52"/>
      <c r="I65" s="52"/>
      <c r="J65" s="39"/>
    </row>
    <row r="66" ht="15.75" customHeight="1">
      <c r="A66" s="46" t="s">
        <v>29</v>
      </c>
      <c r="B66" s="41" t="str">
        <f>IFERROR(__xludf.DUMMYFUNCTION("if(isblank(A66),"""",filter(Moorings!A:A,Moorings!B:B=left(A66,14),Moorings!D:D=D66))"),"ATAPL-69839-001-0101")</f>
        <v>ATAPL-69839-001-0101</v>
      </c>
      <c r="C66" s="47" t="str">
        <f>IFERROR(__xludf.DUMMYFUNCTION("if(isblank(A66),"""",filter(Moorings!C:C,Moorings!B:B=left(A66,14),Moorings!D:D=D66))"),"SN0101")</f>
        <v>SN0101</v>
      </c>
      <c r="D66" s="48">
        <v>1.0</v>
      </c>
      <c r="E66" s="49" t="str">
        <f>IFERROR(__xludf.DUMMYFUNCTION("if(isblank(A66),"""",filter(Moorings!A:A,Moorings!B:B=A66,Moorings!D:D=D66))"),"ATAPL-58324-00005")</f>
        <v>ATAPL-58324-00005</v>
      </c>
      <c r="F66" s="50" t="str">
        <f>IFERROR(__xludf.DUMMYFUNCTION("if(isblank(A66),"""",filter(Moorings!C:C,Moorings!B:B=A66,Moorings!D:D=D66))"),"1273")</f>
        <v>1273</v>
      </c>
      <c r="G66" s="51" t="s">
        <v>161</v>
      </c>
      <c r="H66" s="57">
        <v>6.0</v>
      </c>
      <c r="I66" s="52"/>
      <c r="J66" s="39"/>
    </row>
    <row r="67" ht="15.75" customHeight="1">
      <c r="A67" s="52"/>
      <c r="B67" s="41" t="str">
        <f>IFERROR(__xludf.DUMMYFUNCTION("if(isblank(A67),"""",filter(Moorings!A:A,Moorings!B:B=left(A67,14),Moorings!D:D=D67))"),"")</f>
        <v/>
      </c>
      <c r="C67" s="42" t="str">
        <f>IFERROR(__xludf.DUMMYFUNCTION("if(isblank(A67),"""",filter(Moorings!C:C,Moorings!B:B=left(A67,14),Moorings!D:D=D67))"),"")</f>
        <v/>
      </c>
      <c r="D67" s="52"/>
      <c r="E67" s="43" t="str">
        <f>IFERROR(__xludf.DUMMYFUNCTION("if(isblank(A67),"""",filter(Moorings!A:A,Moorings!B:B=A67,Moorings!D:D=D67))"),"")</f>
        <v/>
      </c>
      <c r="F67" s="44" t="str">
        <f>IFERROR(__xludf.DUMMYFUNCTION("if(isblank(A67),"""",filter(Moorings!C:C,Moorings!B:B=A67,Moorings!D:D=D67))"),"")</f>
        <v/>
      </c>
      <c r="G67" s="52"/>
      <c r="H67" s="52"/>
      <c r="I67" s="52"/>
      <c r="J67" s="39"/>
    </row>
    <row r="68" ht="15.75" customHeight="1">
      <c r="A68" s="46" t="s">
        <v>81</v>
      </c>
      <c r="B68" s="41" t="str">
        <f>IFERROR(__xludf.DUMMYFUNCTION("if(isblank(A68),"""",filter(Moorings!A:A,Moorings!B:B=left(A68,14),Moorings!D:D=D68))"),"ATAPL-68870-001-0140")</f>
        <v>ATAPL-68870-001-0140</v>
      </c>
      <c r="C68" s="47" t="str">
        <f>IFERROR(__xludf.DUMMYFUNCTION("if(isblank(A68),"""",filter(Moorings!C:C,Moorings!B:B=left(A68,14),Moorings!D:D=D68))"),"SN0140")</f>
        <v>SN0140</v>
      </c>
      <c r="D68" s="48">
        <v>1.0</v>
      </c>
      <c r="E68" s="49" t="str">
        <f>IFERROR(__xludf.DUMMYFUNCTION("if(isblank(A68),"""",filter(Moorings!A:A,Moorings!B:B=A68,Moorings!D:D=D68))"),"ATAPL-66662-00002")</f>
        <v>ATAPL-66662-00002</v>
      </c>
      <c r="F68" s="50" t="str">
        <f>IFERROR(__xludf.DUMMYFUNCTION("if(isblank(A68),"""",filter(Moorings!C:C,Moorings!B:B=A68,Moorings!D:D=D68))"),"16P71179-7205")</f>
        <v>16P71179-7205</v>
      </c>
      <c r="G68" s="51" t="s">
        <v>111</v>
      </c>
      <c r="H68" s="46">
        <v>44.5289666666667</v>
      </c>
      <c r="I68" s="52"/>
      <c r="J68" s="39"/>
    </row>
    <row r="69" ht="15.75" customHeight="1">
      <c r="A69" s="46" t="s">
        <v>81</v>
      </c>
      <c r="B69" s="41" t="str">
        <f>IFERROR(__xludf.DUMMYFUNCTION("if(isblank(A69),"""",filter(Moorings!A:A,Moorings!B:B=left(A69,14),Moorings!D:D=D69))"),"ATAPL-68870-001-0140")</f>
        <v>ATAPL-68870-001-0140</v>
      </c>
      <c r="C69" s="47" t="str">
        <f>IFERROR(__xludf.DUMMYFUNCTION("if(isblank(A69),"""",filter(Moorings!C:C,Moorings!B:B=left(A69,14),Moorings!D:D=D69))"),"SN0140")</f>
        <v>SN0140</v>
      </c>
      <c r="D69" s="48">
        <v>1.0</v>
      </c>
      <c r="E69" s="49" t="str">
        <f>IFERROR(__xludf.DUMMYFUNCTION("if(isblank(A69),"""",filter(Moorings!A:A,Moorings!B:B=A69,Moorings!D:D=D69))"),"ATAPL-66662-00002")</f>
        <v>ATAPL-66662-00002</v>
      </c>
      <c r="F69" s="50" t="str">
        <f>IFERROR(__xludf.DUMMYFUNCTION("if(isblank(A69),"""",filter(Moorings!C:C,Moorings!B:B=A69,Moorings!D:D=D69))"),"16P71179-7205")</f>
        <v>16P71179-7205</v>
      </c>
      <c r="G69" s="51" t="s">
        <v>112</v>
      </c>
      <c r="H69" s="46">
        <v>-125.389783333333</v>
      </c>
      <c r="I69" s="52"/>
      <c r="J69" s="39"/>
    </row>
    <row r="70" ht="15.75" customHeight="1">
      <c r="A70" s="46" t="s">
        <v>81</v>
      </c>
      <c r="B70" s="41" t="str">
        <f>IFERROR(__xludf.DUMMYFUNCTION("if(isblank(A70),"""",filter(Moorings!A:A,Moorings!B:B=left(A70,14),Moorings!D:D=D70))"),"ATAPL-68870-001-0140")</f>
        <v>ATAPL-68870-001-0140</v>
      </c>
      <c r="C70" s="47" t="str">
        <f>IFERROR(__xludf.DUMMYFUNCTION("if(isblank(A70),"""",filter(Moorings!C:C,Moorings!B:B=left(A70,14),Moorings!D:D=D70))"),"SN0140")</f>
        <v>SN0140</v>
      </c>
      <c r="D70" s="48">
        <v>1.0</v>
      </c>
      <c r="E70" s="49" t="str">
        <f>IFERROR(__xludf.DUMMYFUNCTION("if(isblank(A70),"""",filter(Moorings!A:A,Moorings!B:B=A70,Moorings!D:D=D70))"),"ATAPL-66662-00002")</f>
        <v>ATAPL-66662-00002</v>
      </c>
      <c r="F70" s="50" t="str">
        <f>IFERROR(__xludf.DUMMYFUNCTION("if(isblank(A70),"""",filter(Moorings!C:C,Moorings!B:B=A70,Moorings!D:D=D70))"),"16P71179-7205")</f>
        <v>16P71179-7205</v>
      </c>
      <c r="G70" s="51" t="s">
        <v>113</v>
      </c>
      <c r="H70" s="46">
        <v>0.001253718</v>
      </c>
      <c r="I70" s="52"/>
      <c r="J70" s="39"/>
    </row>
    <row r="71" ht="15.75" customHeight="1">
      <c r="A71" s="46" t="s">
        <v>81</v>
      </c>
      <c r="B71" s="41" t="str">
        <f>IFERROR(__xludf.DUMMYFUNCTION("if(isblank(A71),"""",filter(Moorings!A:A,Moorings!B:B=left(A71,14),Moorings!D:D=D71))"),"ATAPL-68870-001-0140")</f>
        <v>ATAPL-68870-001-0140</v>
      </c>
      <c r="C71" s="47" t="str">
        <f>IFERROR(__xludf.DUMMYFUNCTION("if(isblank(A71),"""",filter(Moorings!C:C,Moorings!B:B=left(A71,14),Moorings!D:D=D71))"),"SN0140")</f>
        <v>SN0140</v>
      </c>
      <c r="D71" s="48">
        <v>1.0</v>
      </c>
      <c r="E71" s="49" t="str">
        <f>IFERROR(__xludf.DUMMYFUNCTION("if(isblank(A71),"""",filter(Moorings!A:A,Moorings!B:B=A71,Moorings!D:D=D71))"),"ATAPL-66662-00002")</f>
        <v>ATAPL-66662-00002</v>
      </c>
      <c r="F71" s="50" t="str">
        <f>IFERROR(__xludf.DUMMYFUNCTION("if(isblank(A71),"""",filter(Moorings!C:C,Moorings!B:B=A71,Moorings!D:D=D71))"),"16P71179-7205")</f>
        <v>16P71179-7205</v>
      </c>
      <c r="G71" s="51" t="s">
        <v>114</v>
      </c>
      <c r="H71" s="46">
        <v>2.770087E-4</v>
      </c>
      <c r="I71" s="52"/>
      <c r="J71" s="39"/>
    </row>
    <row r="72" ht="15.75" customHeight="1">
      <c r="A72" s="46" t="s">
        <v>81</v>
      </c>
      <c r="B72" s="41" t="str">
        <f>IFERROR(__xludf.DUMMYFUNCTION("if(isblank(A72),"""",filter(Moorings!A:A,Moorings!B:B=left(A72,14),Moorings!D:D=D72))"),"ATAPL-68870-001-0140")</f>
        <v>ATAPL-68870-001-0140</v>
      </c>
      <c r="C72" s="47" t="str">
        <f>IFERROR(__xludf.DUMMYFUNCTION("if(isblank(A72),"""",filter(Moorings!C:C,Moorings!B:B=left(A72,14),Moorings!D:D=D72))"),"SN0140")</f>
        <v>SN0140</v>
      </c>
      <c r="D72" s="48">
        <v>1.0</v>
      </c>
      <c r="E72" s="49" t="str">
        <f>IFERROR(__xludf.DUMMYFUNCTION("if(isblank(A72),"""",filter(Moorings!A:A,Moorings!B:B=A72,Moorings!D:D=D72))"),"ATAPL-66662-00002")</f>
        <v>ATAPL-66662-00002</v>
      </c>
      <c r="F72" s="50" t="str">
        <f>IFERROR(__xludf.DUMMYFUNCTION("if(isblank(A72),"""",filter(Moorings!C:C,Moorings!B:B=A72,Moorings!D:D=D72))"),"16P71179-7205")</f>
        <v>16P71179-7205</v>
      </c>
      <c r="G72" s="51" t="s">
        <v>115</v>
      </c>
      <c r="H72" s="46">
        <v>-1.515109E-6</v>
      </c>
      <c r="I72" s="52"/>
      <c r="J72" s="39"/>
    </row>
    <row r="73" ht="15.75" customHeight="1">
      <c r="A73" s="46" t="s">
        <v>81</v>
      </c>
      <c r="B73" s="41" t="str">
        <f>IFERROR(__xludf.DUMMYFUNCTION("if(isblank(A73),"""",filter(Moorings!A:A,Moorings!B:B=left(A73,14),Moorings!D:D=D73))"),"ATAPL-68870-001-0140")</f>
        <v>ATAPL-68870-001-0140</v>
      </c>
      <c r="C73" s="47" t="str">
        <f>IFERROR(__xludf.DUMMYFUNCTION("if(isblank(A73),"""",filter(Moorings!C:C,Moorings!B:B=left(A73,14),Moorings!D:D=D73))"),"SN0140")</f>
        <v>SN0140</v>
      </c>
      <c r="D73" s="48">
        <v>1.0</v>
      </c>
      <c r="E73" s="49" t="str">
        <f>IFERROR(__xludf.DUMMYFUNCTION("if(isblank(A73),"""",filter(Moorings!A:A,Moorings!B:B=A73,Moorings!D:D=D73))"),"ATAPL-66662-00002")</f>
        <v>ATAPL-66662-00002</v>
      </c>
      <c r="F73" s="50" t="str">
        <f>IFERROR(__xludf.DUMMYFUNCTION("if(isblank(A73),"""",filter(Moorings!C:C,Moorings!B:B=A73,Moorings!D:D=D73))"),"16P71179-7205")</f>
        <v>16P71179-7205</v>
      </c>
      <c r="G73" s="51" t="s">
        <v>116</v>
      </c>
      <c r="H73" s="46">
        <v>1.945202E-7</v>
      </c>
      <c r="I73" s="52"/>
      <c r="J73" s="39"/>
    </row>
    <row r="74" ht="15.75" customHeight="1">
      <c r="A74" s="46" t="s">
        <v>81</v>
      </c>
      <c r="B74" s="41" t="str">
        <f>IFERROR(__xludf.DUMMYFUNCTION("if(isblank(A74),"""",filter(Moorings!A:A,Moorings!B:B=left(A74,14),Moorings!D:D=D74))"),"ATAPL-68870-001-0140")</f>
        <v>ATAPL-68870-001-0140</v>
      </c>
      <c r="C74" s="47" t="str">
        <f>IFERROR(__xludf.DUMMYFUNCTION("if(isblank(A74),"""",filter(Moorings!C:C,Moorings!B:B=left(A74,14),Moorings!D:D=D74))"),"SN0140")</f>
        <v>SN0140</v>
      </c>
      <c r="D74" s="48">
        <v>1.0</v>
      </c>
      <c r="E74" s="49" t="str">
        <f>IFERROR(__xludf.DUMMYFUNCTION("if(isblank(A74),"""",filter(Moorings!A:A,Moorings!B:B=A74,Moorings!D:D=D74))"),"ATAPL-66662-00002")</f>
        <v>ATAPL-66662-00002</v>
      </c>
      <c r="F74" s="50" t="str">
        <f>IFERROR(__xludf.DUMMYFUNCTION("if(isblank(A74),"""",filter(Moorings!C:C,Moorings!B:B=A74,Moorings!D:D=D74))"),"16P71179-7205")</f>
        <v>16P71179-7205</v>
      </c>
      <c r="G74" s="51" t="s">
        <v>117</v>
      </c>
      <c r="H74" s="46">
        <v>-9.57E-8</v>
      </c>
      <c r="I74" s="52"/>
      <c r="J74" s="39"/>
    </row>
    <row r="75" ht="15.75" customHeight="1">
      <c r="A75" s="46" t="s">
        <v>81</v>
      </c>
      <c r="B75" s="41" t="str">
        <f>IFERROR(__xludf.DUMMYFUNCTION("if(isblank(A75),"""",filter(Moorings!A:A,Moorings!B:B=left(A75,14),Moorings!D:D=D75))"),"ATAPL-68870-001-0140")</f>
        <v>ATAPL-68870-001-0140</v>
      </c>
      <c r="C75" s="47" t="str">
        <f>IFERROR(__xludf.DUMMYFUNCTION("if(isblank(A75),"""",filter(Moorings!C:C,Moorings!B:B=left(A75,14),Moorings!D:D=D75))"),"SN0140")</f>
        <v>SN0140</v>
      </c>
      <c r="D75" s="48">
        <v>1.0</v>
      </c>
      <c r="E75" s="49" t="str">
        <f>IFERROR(__xludf.DUMMYFUNCTION("if(isblank(A75),"""",filter(Moorings!A:A,Moorings!B:B=A75,Moorings!D:D=D75))"),"ATAPL-66662-00002")</f>
        <v>ATAPL-66662-00002</v>
      </c>
      <c r="F75" s="50" t="str">
        <f>IFERROR(__xludf.DUMMYFUNCTION("if(isblank(A75),"""",filter(Moorings!C:C,Moorings!B:B=A75,Moorings!D:D=D75))"),"16P71179-7205")</f>
        <v>16P71179-7205</v>
      </c>
      <c r="G75" s="51" t="s">
        <v>118</v>
      </c>
      <c r="H75" s="46">
        <v>3.25E-6</v>
      </c>
      <c r="I75" s="52"/>
      <c r="J75" s="39"/>
    </row>
    <row r="76" ht="15.75" customHeight="1">
      <c r="A76" s="46" t="s">
        <v>81</v>
      </c>
      <c r="B76" s="41" t="str">
        <f>IFERROR(__xludf.DUMMYFUNCTION("if(isblank(A76),"""",filter(Moorings!A:A,Moorings!B:B=left(A76,14),Moorings!D:D=D76))"),"ATAPL-68870-001-0140")</f>
        <v>ATAPL-68870-001-0140</v>
      </c>
      <c r="C76" s="47" t="str">
        <f>IFERROR(__xludf.DUMMYFUNCTION("if(isblank(A76),"""",filter(Moorings!C:C,Moorings!B:B=left(A76,14),Moorings!D:D=D76))"),"SN0140")</f>
        <v>SN0140</v>
      </c>
      <c r="D76" s="48">
        <v>1.0</v>
      </c>
      <c r="E76" s="49" t="str">
        <f>IFERROR(__xludf.DUMMYFUNCTION("if(isblank(A76),"""",filter(Moorings!A:A,Moorings!B:B=A76,Moorings!D:D=D76))"),"ATAPL-66662-00002")</f>
        <v>ATAPL-66662-00002</v>
      </c>
      <c r="F76" s="50" t="str">
        <f>IFERROR(__xludf.DUMMYFUNCTION("if(isblank(A76),"""",filter(Moorings!C:C,Moorings!B:B=A76,Moorings!D:D=D76))"),"16P71179-7205")</f>
        <v>16P71179-7205</v>
      </c>
      <c r="G76" s="51" t="s">
        <v>119</v>
      </c>
      <c r="H76" s="46">
        <v>-0.9861639</v>
      </c>
      <c r="I76" s="52"/>
      <c r="J76" s="39"/>
    </row>
    <row r="77" ht="15.75" customHeight="1">
      <c r="A77" s="46" t="s">
        <v>81</v>
      </c>
      <c r="B77" s="41" t="str">
        <f>IFERROR(__xludf.DUMMYFUNCTION("if(isblank(A77),"""",filter(Moorings!A:A,Moorings!B:B=left(A77,14),Moorings!D:D=D77))"),"ATAPL-68870-001-0140")</f>
        <v>ATAPL-68870-001-0140</v>
      </c>
      <c r="C77" s="47" t="str">
        <f>IFERROR(__xludf.DUMMYFUNCTION("if(isblank(A77),"""",filter(Moorings!C:C,Moorings!B:B=left(A77,14),Moorings!D:D=D77))"),"SN0140")</f>
        <v>SN0140</v>
      </c>
      <c r="D77" s="48">
        <v>1.0</v>
      </c>
      <c r="E77" s="49" t="str">
        <f>IFERROR(__xludf.DUMMYFUNCTION("if(isblank(A77),"""",filter(Moorings!A:A,Moorings!B:B=A77,Moorings!D:D=D77))"),"ATAPL-66662-00002")</f>
        <v>ATAPL-66662-00002</v>
      </c>
      <c r="F77" s="50" t="str">
        <f>IFERROR(__xludf.DUMMYFUNCTION("if(isblank(A77),"""",filter(Moorings!C:C,Moorings!B:B=A77,Moorings!D:D=D77))"),"16P71179-7205")</f>
        <v>16P71179-7205</v>
      </c>
      <c r="G77" s="51" t="s">
        <v>120</v>
      </c>
      <c r="H77" s="46">
        <v>0.1387175</v>
      </c>
      <c r="I77" s="52"/>
      <c r="J77" s="39"/>
    </row>
    <row r="78" ht="15.75" customHeight="1">
      <c r="A78" s="46" t="s">
        <v>81</v>
      </c>
      <c r="B78" s="41" t="str">
        <f>IFERROR(__xludf.DUMMYFUNCTION("if(isblank(A78),"""",filter(Moorings!A:A,Moorings!B:B=left(A78,14),Moorings!D:D=D78))"),"ATAPL-68870-001-0140")</f>
        <v>ATAPL-68870-001-0140</v>
      </c>
      <c r="C78" s="47" t="str">
        <f>IFERROR(__xludf.DUMMYFUNCTION("if(isblank(A78),"""",filter(Moorings!C:C,Moorings!B:B=left(A78,14),Moorings!D:D=D78))"),"SN0140")</f>
        <v>SN0140</v>
      </c>
      <c r="D78" s="48">
        <v>1.0</v>
      </c>
      <c r="E78" s="49" t="str">
        <f>IFERROR(__xludf.DUMMYFUNCTION("if(isblank(A78),"""",filter(Moorings!A:A,Moorings!B:B=A78,Moorings!D:D=D78))"),"ATAPL-66662-00002")</f>
        <v>ATAPL-66662-00002</v>
      </c>
      <c r="F78" s="50" t="str">
        <f>IFERROR(__xludf.DUMMYFUNCTION("if(isblank(A78),"""",filter(Moorings!C:C,Moorings!B:B=A78,Moorings!D:D=D78))"),"16P71179-7205")</f>
        <v>16P71179-7205</v>
      </c>
      <c r="G78" s="51" t="s">
        <v>121</v>
      </c>
      <c r="H78" s="46">
        <v>-3.735547E-4</v>
      </c>
      <c r="I78" s="52"/>
      <c r="J78" s="39"/>
    </row>
    <row r="79" ht="15.75" customHeight="1">
      <c r="A79" s="46" t="s">
        <v>81</v>
      </c>
      <c r="B79" s="41" t="str">
        <f>IFERROR(__xludf.DUMMYFUNCTION("if(isblank(A79),"""",filter(Moorings!A:A,Moorings!B:B=left(A79,14),Moorings!D:D=D79))"),"ATAPL-68870-001-0140")</f>
        <v>ATAPL-68870-001-0140</v>
      </c>
      <c r="C79" s="47" t="str">
        <f>IFERROR(__xludf.DUMMYFUNCTION("if(isblank(A79),"""",filter(Moorings!C:C,Moorings!B:B=left(A79,14),Moorings!D:D=D79))"),"SN0140")</f>
        <v>SN0140</v>
      </c>
      <c r="D79" s="48">
        <v>1.0</v>
      </c>
      <c r="E79" s="49" t="str">
        <f>IFERROR(__xludf.DUMMYFUNCTION("if(isblank(A79),"""",filter(Moorings!A:A,Moorings!B:B=A79,Moorings!D:D=D79))"),"ATAPL-66662-00002")</f>
        <v>ATAPL-66662-00002</v>
      </c>
      <c r="F79" s="50" t="str">
        <f>IFERROR(__xludf.DUMMYFUNCTION("if(isblank(A79),"""",filter(Moorings!C:C,Moorings!B:B=A79,Moorings!D:D=D79))"),"16P71179-7205")</f>
        <v>16P71179-7205</v>
      </c>
      <c r="G79" s="51" t="s">
        <v>122</v>
      </c>
      <c r="H79" s="46">
        <v>4.660706E-5</v>
      </c>
      <c r="I79" s="52"/>
      <c r="J79" s="39"/>
    </row>
    <row r="80" ht="15.75" customHeight="1">
      <c r="A80" s="46" t="s">
        <v>81</v>
      </c>
      <c r="B80" s="41" t="str">
        <f>IFERROR(__xludf.DUMMYFUNCTION("if(isblank(A80),"""",filter(Moorings!A:A,Moorings!B:B=left(A80,14),Moorings!D:D=D80))"),"ATAPL-68870-001-0140")</f>
        <v>ATAPL-68870-001-0140</v>
      </c>
      <c r="C80" s="47" t="str">
        <f>IFERROR(__xludf.DUMMYFUNCTION("if(isblank(A80),"""",filter(Moorings!C:C,Moorings!B:B=left(A80,14),Moorings!D:D=D80))"),"SN0140")</f>
        <v>SN0140</v>
      </c>
      <c r="D80" s="48">
        <v>1.0</v>
      </c>
      <c r="E80" s="49" t="str">
        <f>IFERROR(__xludf.DUMMYFUNCTION("if(isblank(A80),"""",filter(Moorings!A:A,Moorings!B:B=A80,Moorings!D:D=D80))"),"ATAPL-66662-00002")</f>
        <v>ATAPL-66662-00002</v>
      </c>
      <c r="F80" s="50" t="str">
        <f>IFERROR(__xludf.DUMMYFUNCTION("if(isblank(A80),"""",filter(Moorings!C:C,Moorings!B:B=A80,Moorings!D:D=D80))"),"16P71179-7205")</f>
        <v>16P71179-7205</v>
      </c>
      <c r="G80" s="51" t="s">
        <v>123</v>
      </c>
      <c r="H80" s="46">
        <v>0.0493313</v>
      </c>
      <c r="I80" s="52"/>
      <c r="J80" s="39"/>
    </row>
    <row r="81" ht="15.75" customHeight="1">
      <c r="A81" s="46" t="s">
        <v>81</v>
      </c>
      <c r="B81" s="41" t="str">
        <f>IFERROR(__xludf.DUMMYFUNCTION("if(isblank(A81),"""",filter(Moorings!A:A,Moorings!B:B=left(A81,14),Moorings!D:D=D81))"),"ATAPL-68870-001-0140")</f>
        <v>ATAPL-68870-001-0140</v>
      </c>
      <c r="C81" s="47" t="str">
        <f>IFERROR(__xludf.DUMMYFUNCTION("if(isblank(A81),"""",filter(Moorings!C:C,Moorings!B:B=left(A81,14),Moorings!D:D=D81))"),"SN0140")</f>
        <v>SN0140</v>
      </c>
      <c r="D81" s="48">
        <v>1.0</v>
      </c>
      <c r="E81" s="49" t="str">
        <f>IFERROR(__xludf.DUMMYFUNCTION("if(isblank(A81),"""",filter(Moorings!A:A,Moorings!B:B=A81,Moorings!D:D=D81))"),"ATAPL-66662-00002")</f>
        <v>ATAPL-66662-00002</v>
      </c>
      <c r="F81" s="50" t="str">
        <f>IFERROR(__xludf.DUMMYFUNCTION("if(isblank(A81),"""",filter(Moorings!C:C,Moorings!B:B=A81,Moorings!D:D=D81))"),"16P71179-7205")</f>
        <v>16P71179-7205</v>
      </c>
      <c r="G81" s="51" t="s">
        <v>124</v>
      </c>
      <c r="H81" s="46">
        <v>0.001552248</v>
      </c>
      <c r="I81" s="52"/>
      <c r="J81" s="39"/>
    </row>
    <row r="82" ht="15.75" customHeight="1">
      <c r="A82" s="46" t="s">
        <v>81</v>
      </c>
      <c r="B82" s="41" t="str">
        <f>IFERROR(__xludf.DUMMYFUNCTION("if(isblank(A82),"""",filter(Moorings!A:A,Moorings!B:B=left(A82,14),Moorings!D:D=D82))"),"ATAPL-68870-001-0140")</f>
        <v>ATAPL-68870-001-0140</v>
      </c>
      <c r="C82" s="47" t="str">
        <f>IFERROR(__xludf.DUMMYFUNCTION("if(isblank(A82),"""",filter(Moorings!C:C,Moorings!B:B=left(A82,14),Moorings!D:D=D82))"),"SN0140")</f>
        <v>SN0140</v>
      </c>
      <c r="D82" s="48">
        <v>1.0</v>
      </c>
      <c r="E82" s="49" t="str">
        <f>IFERROR(__xludf.DUMMYFUNCTION("if(isblank(A82),"""",filter(Moorings!A:A,Moorings!B:B=A82,Moorings!D:D=D82))"),"ATAPL-66662-00002")</f>
        <v>ATAPL-66662-00002</v>
      </c>
      <c r="F82" s="50" t="str">
        <f>IFERROR(__xludf.DUMMYFUNCTION("if(isblank(A82),"""",filter(Moorings!C:C,Moorings!B:B=A82,Moorings!D:D=D82))"),"16P71179-7205")</f>
        <v>16P71179-7205</v>
      </c>
      <c r="G82" s="51" t="s">
        <v>125</v>
      </c>
      <c r="H82" s="53">
        <v>9.185753E-12</v>
      </c>
      <c r="I82" s="52"/>
      <c r="J82" s="39"/>
    </row>
    <row r="83" ht="15.75" customHeight="1">
      <c r="A83" s="46" t="s">
        <v>81</v>
      </c>
      <c r="B83" s="41" t="str">
        <f>IFERROR(__xludf.DUMMYFUNCTION("if(isblank(A83),"""",filter(Moorings!A:A,Moorings!B:B=left(A83,14),Moorings!D:D=D83))"),"ATAPL-68870-001-0140")</f>
        <v>ATAPL-68870-001-0140</v>
      </c>
      <c r="C83" s="47" t="str">
        <f>IFERROR(__xludf.DUMMYFUNCTION("if(isblank(A83),"""",filter(Moorings!C:C,Moorings!B:B=left(A83,14),Moorings!D:D=D83))"),"SN0140")</f>
        <v>SN0140</v>
      </c>
      <c r="D83" s="48">
        <v>1.0</v>
      </c>
      <c r="E83" s="49" t="str">
        <f>IFERROR(__xludf.DUMMYFUNCTION("if(isblank(A83),"""",filter(Moorings!A:A,Moorings!B:B=A83,Moorings!D:D=D83))"),"ATAPL-66662-00002")</f>
        <v>ATAPL-66662-00002</v>
      </c>
      <c r="F83" s="50" t="str">
        <f>IFERROR(__xludf.DUMMYFUNCTION("if(isblank(A83),"""",filter(Moorings!C:C,Moorings!B:B=A83,Moorings!D:D=D83))"),"16P71179-7205")</f>
        <v>16P71179-7205</v>
      </c>
      <c r="G83" s="51" t="s">
        <v>126</v>
      </c>
      <c r="H83" s="46">
        <v>-55.13786</v>
      </c>
      <c r="I83" s="52"/>
      <c r="J83" s="39"/>
    </row>
    <row r="84" ht="15.75" customHeight="1">
      <c r="A84" s="46" t="s">
        <v>81</v>
      </c>
      <c r="B84" s="41" t="str">
        <f>IFERROR(__xludf.DUMMYFUNCTION("if(isblank(A84),"""",filter(Moorings!A:A,Moorings!B:B=left(A84,14),Moorings!D:D=D84))"),"ATAPL-68870-001-0140")</f>
        <v>ATAPL-68870-001-0140</v>
      </c>
      <c r="C84" s="47" t="str">
        <f>IFERROR(__xludf.DUMMYFUNCTION("if(isblank(A84),"""",filter(Moorings!C:C,Moorings!B:B=left(A84,14),Moorings!D:D=D84))"),"SN0140")</f>
        <v>SN0140</v>
      </c>
      <c r="D84" s="48">
        <v>1.0</v>
      </c>
      <c r="E84" s="49" t="str">
        <f>IFERROR(__xludf.DUMMYFUNCTION("if(isblank(A84),"""",filter(Moorings!A:A,Moorings!B:B=A84,Moorings!D:D=D84))"),"ATAPL-66662-00002")</f>
        <v>ATAPL-66662-00002</v>
      </c>
      <c r="F84" s="50" t="str">
        <f>IFERROR(__xludf.DUMMYFUNCTION("if(isblank(A84),"""",filter(Moorings!C:C,Moorings!B:B=A84,Moorings!D:D=D84))"),"16P71179-7205")</f>
        <v>16P71179-7205</v>
      </c>
      <c r="G84" s="51" t="s">
        <v>127</v>
      </c>
      <c r="H84" s="46">
        <v>56.06231</v>
      </c>
      <c r="I84" s="52"/>
      <c r="J84" s="39"/>
    </row>
    <row r="85" ht="15.75" customHeight="1">
      <c r="A85" s="46" t="s">
        <v>81</v>
      </c>
      <c r="B85" s="41" t="str">
        <f>IFERROR(__xludf.DUMMYFUNCTION("if(isblank(A85),"""",filter(Moorings!A:A,Moorings!B:B=left(A85,14),Moorings!D:D=D85))"),"ATAPL-68870-001-0140")</f>
        <v>ATAPL-68870-001-0140</v>
      </c>
      <c r="C85" s="47" t="str">
        <f>IFERROR(__xludf.DUMMYFUNCTION("if(isblank(A85),"""",filter(Moorings!C:C,Moorings!B:B=left(A85,14),Moorings!D:D=D85))"),"SN0140")</f>
        <v>SN0140</v>
      </c>
      <c r="D85" s="48">
        <v>1.0</v>
      </c>
      <c r="E85" s="49" t="str">
        <f>IFERROR(__xludf.DUMMYFUNCTION("if(isblank(A85),"""",filter(Moorings!A:A,Moorings!B:B=A85,Moorings!D:D=D85))"),"ATAPL-66662-00002")</f>
        <v>ATAPL-66662-00002</v>
      </c>
      <c r="F85" s="50" t="str">
        <f>IFERROR(__xludf.DUMMYFUNCTION("if(isblank(A85),"""",filter(Moorings!C:C,Moorings!B:B=A85,Moorings!D:D=D85))"),"16P71179-7205")</f>
        <v>16P71179-7205</v>
      </c>
      <c r="G85" s="51" t="s">
        <v>128</v>
      </c>
      <c r="H85" s="46">
        <v>-0.6657409</v>
      </c>
      <c r="I85" s="52"/>
      <c r="J85" s="39"/>
    </row>
    <row r="86" ht="15.75" customHeight="1">
      <c r="A86" s="46" t="s">
        <v>81</v>
      </c>
      <c r="B86" s="41" t="str">
        <f>IFERROR(__xludf.DUMMYFUNCTION("if(isblank(A86),"""",filter(Moorings!A:A,Moorings!B:B=left(A86,14),Moorings!D:D=D86))"),"ATAPL-68870-001-0140")</f>
        <v>ATAPL-68870-001-0140</v>
      </c>
      <c r="C86" s="47" t="str">
        <f>IFERROR(__xludf.DUMMYFUNCTION("if(isblank(A86),"""",filter(Moorings!C:C,Moorings!B:B=left(A86,14),Moorings!D:D=D86))"),"SN0140")</f>
        <v>SN0140</v>
      </c>
      <c r="D86" s="48">
        <v>1.0</v>
      </c>
      <c r="E86" s="49" t="str">
        <f>IFERROR(__xludf.DUMMYFUNCTION("if(isblank(A86),"""",filter(Moorings!A:A,Moorings!B:B=A86,Moorings!D:D=D86))"),"ATAPL-66662-00002")</f>
        <v>ATAPL-66662-00002</v>
      </c>
      <c r="F86" s="50" t="str">
        <f>IFERROR(__xludf.DUMMYFUNCTION("if(isblank(A86),"""",filter(Moorings!C:C,Moorings!B:B=A86,Moorings!D:D=D86))"),"16P71179-7205")</f>
        <v>16P71179-7205</v>
      </c>
      <c r="G86" s="51" t="s">
        <v>129</v>
      </c>
      <c r="H86" s="46">
        <v>525716.2</v>
      </c>
      <c r="I86" s="52"/>
      <c r="J86" s="39"/>
    </row>
    <row r="87" ht="15.75" customHeight="1">
      <c r="A87" s="46" t="s">
        <v>81</v>
      </c>
      <c r="B87" s="41" t="str">
        <f>IFERROR(__xludf.DUMMYFUNCTION("if(isblank(A87),"""",filter(Moorings!A:A,Moorings!B:B=left(A87,14),Moorings!D:D=D87))"),"ATAPL-68870-001-0140")</f>
        <v>ATAPL-68870-001-0140</v>
      </c>
      <c r="C87" s="47" t="str">
        <f>IFERROR(__xludf.DUMMYFUNCTION("if(isblank(A87),"""",filter(Moorings!C:C,Moorings!B:B=left(A87,14),Moorings!D:D=D87))"),"SN0140")</f>
        <v>SN0140</v>
      </c>
      <c r="D87" s="48">
        <v>1.0</v>
      </c>
      <c r="E87" s="49" t="str">
        <f>IFERROR(__xludf.DUMMYFUNCTION("if(isblank(A87),"""",filter(Moorings!A:A,Moorings!B:B=A87,Moorings!D:D=D87))"),"ATAPL-66662-00002")</f>
        <v>ATAPL-66662-00002</v>
      </c>
      <c r="F87" s="50" t="str">
        <f>IFERROR(__xludf.DUMMYFUNCTION("if(isblank(A87),"""",filter(Moorings!C:C,Moorings!B:B=A87,Moorings!D:D=D87))"),"16P71179-7205")</f>
        <v>16P71179-7205</v>
      </c>
      <c r="G87" s="51" t="s">
        <v>130</v>
      </c>
      <c r="H87" s="46">
        <v>3.61796</v>
      </c>
      <c r="I87" s="52"/>
      <c r="J87" s="39"/>
    </row>
    <row r="88" ht="15.75" customHeight="1">
      <c r="A88" s="46" t="s">
        <v>81</v>
      </c>
      <c r="B88" s="41" t="str">
        <f>IFERROR(__xludf.DUMMYFUNCTION("if(isblank(A88),"""",filter(Moorings!A:A,Moorings!B:B=left(A88,14),Moorings!D:D=D88))"),"ATAPL-68870-001-0140")</f>
        <v>ATAPL-68870-001-0140</v>
      </c>
      <c r="C88" s="47" t="str">
        <f>IFERROR(__xludf.DUMMYFUNCTION("if(isblank(A88),"""",filter(Moorings!C:C,Moorings!B:B=left(A88,14),Moorings!D:D=D88))"),"SN0140")</f>
        <v>SN0140</v>
      </c>
      <c r="D88" s="48">
        <v>1.0</v>
      </c>
      <c r="E88" s="49" t="str">
        <f>IFERROR(__xludf.DUMMYFUNCTION("if(isblank(A88),"""",filter(Moorings!A:A,Moorings!B:B=A88,Moorings!D:D=D88))"),"ATAPL-66662-00002")</f>
        <v>ATAPL-66662-00002</v>
      </c>
      <c r="F88" s="50" t="str">
        <f>IFERROR(__xludf.DUMMYFUNCTION("if(isblank(A88),"""",filter(Moorings!C:C,Moorings!B:B=A88,Moorings!D:D=D88))"),"16P71179-7205")</f>
        <v>16P71179-7205</v>
      </c>
      <c r="G88" s="51" t="s">
        <v>131</v>
      </c>
      <c r="H88" s="46">
        <v>-0.09985313</v>
      </c>
      <c r="I88" s="52"/>
      <c r="J88" s="39"/>
    </row>
    <row r="89" ht="15.75" customHeight="1">
      <c r="A89" s="46" t="s">
        <v>81</v>
      </c>
      <c r="B89" s="41" t="str">
        <f>IFERROR(__xludf.DUMMYFUNCTION("if(isblank(A89),"""",filter(Moorings!A:A,Moorings!B:B=left(A89,14),Moorings!D:D=D89))"),"ATAPL-68870-001-0140")</f>
        <v>ATAPL-68870-001-0140</v>
      </c>
      <c r="C89" s="47" t="str">
        <f>IFERROR(__xludf.DUMMYFUNCTION("if(isblank(A89),"""",filter(Moorings!C:C,Moorings!B:B=left(A89,14),Moorings!D:D=D89))"),"SN0140")</f>
        <v>SN0140</v>
      </c>
      <c r="D89" s="48">
        <v>1.0</v>
      </c>
      <c r="E89" s="49" t="str">
        <f>IFERROR(__xludf.DUMMYFUNCTION("if(isblank(A89),"""",filter(Moorings!A:A,Moorings!B:B=A89,Moorings!D:D=D89))"),"ATAPL-66662-00002")</f>
        <v>ATAPL-66662-00002</v>
      </c>
      <c r="F89" s="50" t="str">
        <f>IFERROR(__xludf.DUMMYFUNCTION("if(isblank(A89),"""",filter(Moorings!C:C,Moorings!B:B=A89,Moorings!D:D=D89))"),"16P71179-7205")</f>
        <v>16P71179-7205</v>
      </c>
      <c r="G89" s="51" t="s">
        <v>132</v>
      </c>
      <c r="H89" s="46">
        <v>25.0435</v>
      </c>
      <c r="I89" s="52"/>
      <c r="J89" s="39"/>
    </row>
    <row r="90" ht="15.75" customHeight="1">
      <c r="A90" s="46" t="s">
        <v>81</v>
      </c>
      <c r="B90" s="41" t="str">
        <f>IFERROR(__xludf.DUMMYFUNCTION("if(isblank(A90),"""",filter(Moorings!A:A,Moorings!B:B=left(A90,14),Moorings!D:D=D90))"),"ATAPL-68870-001-0140")</f>
        <v>ATAPL-68870-001-0140</v>
      </c>
      <c r="C90" s="47" t="str">
        <f>IFERROR(__xludf.DUMMYFUNCTION("if(isblank(A90),"""",filter(Moorings!C:C,Moorings!B:B=left(A90,14),Moorings!D:D=D90))"),"SN0140")</f>
        <v>SN0140</v>
      </c>
      <c r="D90" s="48">
        <v>1.0</v>
      </c>
      <c r="E90" s="49" t="str">
        <f>IFERROR(__xludf.DUMMYFUNCTION("if(isblank(A90),"""",filter(Moorings!A:A,Moorings!B:B=A90,Moorings!D:D=D90))"),"ATAPL-66662-00002")</f>
        <v>ATAPL-66662-00002</v>
      </c>
      <c r="F90" s="50" t="str">
        <f>IFERROR(__xludf.DUMMYFUNCTION("if(isblank(A90),"""",filter(Moorings!C:C,Moorings!B:B=A90,Moorings!D:D=D90))"),"16P71179-7205")</f>
        <v>16P71179-7205</v>
      </c>
      <c r="G90" s="51" t="s">
        <v>133</v>
      </c>
      <c r="H90" s="46">
        <v>-1.0E-4</v>
      </c>
      <c r="I90" s="52"/>
      <c r="J90" s="39"/>
    </row>
    <row r="91" ht="15.75" customHeight="1">
      <c r="A91" s="46" t="s">
        <v>81</v>
      </c>
      <c r="B91" s="41" t="str">
        <f>IFERROR(__xludf.DUMMYFUNCTION("if(isblank(A91),"""",filter(Moorings!A:A,Moorings!B:B=left(A91,14),Moorings!D:D=D91))"),"ATAPL-68870-001-0140")</f>
        <v>ATAPL-68870-001-0140</v>
      </c>
      <c r="C91" s="47" t="str">
        <f>IFERROR(__xludf.DUMMYFUNCTION("if(isblank(A91),"""",filter(Moorings!C:C,Moorings!B:B=left(A91,14),Moorings!D:D=D91))"),"SN0140")</f>
        <v>SN0140</v>
      </c>
      <c r="D91" s="48">
        <v>1.0</v>
      </c>
      <c r="E91" s="49" t="str">
        <f>IFERROR(__xludf.DUMMYFUNCTION("if(isblank(A91),"""",filter(Moorings!A:A,Moorings!B:B=A91,Moorings!D:D=D91))"),"ATAPL-66662-00002")</f>
        <v>ATAPL-66662-00002</v>
      </c>
      <c r="F91" s="50" t="str">
        <f>IFERROR(__xludf.DUMMYFUNCTION("if(isblank(A91),"""",filter(Moorings!C:C,Moorings!B:B=A91,Moorings!D:D=D91))"),"16P71179-7205")</f>
        <v>16P71179-7205</v>
      </c>
      <c r="G91" s="51" t="s">
        <v>134</v>
      </c>
      <c r="H91" s="46">
        <v>0.0</v>
      </c>
      <c r="I91" s="52"/>
      <c r="J91" s="39"/>
    </row>
    <row r="92" ht="15.75" customHeight="1">
      <c r="A92" s="52"/>
      <c r="B92" s="41" t="str">
        <f>IFERROR(__xludf.DUMMYFUNCTION("if(isblank(A92),"""",filter(Moorings!A:A,Moorings!B:B=left(A92,14),Moorings!D:D=D92))"),"")</f>
        <v/>
      </c>
      <c r="C92" s="42" t="str">
        <f>IFERROR(__xludf.DUMMYFUNCTION("if(isblank(A92),"""",filter(Moorings!C:C,Moorings!B:B=left(A92,14),Moorings!D:D=D92))"),"")</f>
        <v/>
      </c>
      <c r="D92" s="52"/>
      <c r="E92" s="43" t="str">
        <f>IFERROR(__xludf.DUMMYFUNCTION("if(isblank(A92),"""",filter(Moorings!A:A,Moorings!B:B=A92,Moorings!D:D=D92))"),"")</f>
        <v/>
      </c>
      <c r="F92" s="44" t="str">
        <f>IFERROR(__xludf.DUMMYFUNCTION("if(isblank(A92),"""",filter(Moorings!C:C,Moorings!B:B=A92,Moorings!D:D=D92))"),"")</f>
        <v/>
      </c>
      <c r="G92" s="52"/>
      <c r="H92" s="52"/>
      <c r="I92" s="52"/>
      <c r="J92" s="39"/>
    </row>
    <row r="93" ht="15.75" customHeight="1">
      <c r="A93" s="46" t="s">
        <v>81</v>
      </c>
      <c r="B93" s="41" t="str">
        <f>IFERROR(__xludf.DUMMYFUNCTION("if(isblank(A93),"""",filter(Moorings!A:A,Moorings!B:B=left(A93,14),Moorings!D:D=D93))"),"ATAPL-68870-001-0140")</f>
        <v>ATAPL-68870-001-0140</v>
      </c>
      <c r="C93" s="47" t="str">
        <f>IFERROR(__xludf.DUMMYFUNCTION("if(isblank(A93),"""",filter(Moorings!C:C,Moorings!B:B=left(A93,14),Moorings!D:D=D93))"),"SN0140")</f>
        <v>SN0140</v>
      </c>
      <c r="D93" s="48">
        <v>1.0</v>
      </c>
      <c r="E93" s="49" t="str">
        <f>IFERROR(__xludf.DUMMYFUNCTION("if(isblank(A93),"""",filter(Moorings!A:A,Moorings!B:B=A93,Moorings!D:D=D93))"),"ATAPL-66662-00002")</f>
        <v>ATAPL-66662-00002</v>
      </c>
      <c r="F93" s="50" t="str">
        <f>IFERROR(__xludf.DUMMYFUNCTION("if(isblank(A93),"""",filter(Moorings!C:C,Moorings!B:B=A93,Moorings!D:D=D93))"),"16P71179-7205")</f>
        <v>16P71179-7205</v>
      </c>
      <c r="G93" s="51" t="s">
        <v>162</v>
      </c>
      <c r="H93" s="46">
        <v>44.5289666666667</v>
      </c>
      <c r="I93" s="46" t="s">
        <v>78</v>
      </c>
      <c r="J93" s="39"/>
    </row>
    <row r="94" ht="15.75" customHeight="1">
      <c r="A94" s="46" t="s">
        <v>81</v>
      </c>
      <c r="B94" s="41" t="str">
        <f>IFERROR(__xludf.DUMMYFUNCTION("if(isblank(A94),"""",filter(Moorings!A:A,Moorings!B:B=left(A94,14),Moorings!D:D=D94))"),"ATAPL-68870-001-0140")</f>
        <v>ATAPL-68870-001-0140</v>
      </c>
      <c r="C94" s="47" t="str">
        <f>IFERROR(__xludf.DUMMYFUNCTION("if(isblank(A94),"""",filter(Moorings!C:C,Moorings!B:B=left(A94,14),Moorings!D:D=D94))"),"SN0140")</f>
        <v>SN0140</v>
      </c>
      <c r="D94" s="48">
        <v>1.0</v>
      </c>
      <c r="E94" s="49" t="str">
        <f>IFERROR(__xludf.DUMMYFUNCTION("if(isblank(A94),"""",filter(Moorings!A:A,Moorings!B:B=A94,Moorings!D:D=D94))"),"ATAPL-66662-00002")</f>
        <v>ATAPL-66662-00002</v>
      </c>
      <c r="F94" s="50" t="str">
        <f>IFERROR(__xludf.DUMMYFUNCTION("if(isblank(A94),"""",filter(Moorings!C:C,Moorings!B:B=A94,Moorings!D:D=D94))"),"16P71179-7205")</f>
        <v>16P71179-7205</v>
      </c>
      <c r="G94" s="51" t="s">
        <v>163</v>
      </c>
      <c r="H94" s="46">
        <v>-125.389783333333</v>
      </c>
      <c r="I94" s="52"/>
      <c r="J94" s="39"/>
    </row>
    <row r="95" ht="15.75" customHeight="1">
      <c r="A95" s="46" t="s">
        <v>81</v>
      </c>
      <c r="B95" s="41" t="str">
        <f>IFERROR(__xludf.DUMMYFUNCTION("if(isblank(A95),"""",filter(Moorings!A:A,Moorings!B:B=left(A95,14),Moorings!D:D=D95))"),"ATAPL-68870-001-0140")</f>
        <v>ATAPL-68870-001-0140</v>
      </c>
      <c r="C95" s="47" t="str">
        <f>IFERROR(__xludf.DUMMYFUNCTION("if(isblank(A95),"""",filter(Moorings!C:C,Moorings!B:B=left(A95,14),Moorings!D:D=D95))"),"SN0140")</f>
        <v>SN0140</v>
      </c>
      <c r="D95" s="48">
        <v>1.0</v>
      </c>
      <c r="E95" s="49" t="str">
        <f>IFERROR(__xludf.DUMMYFUNCTION("if(isblank(A95),"""",filter(Moorings!A:A,Moorings!B:B=A95,Moorings!D:D=D95))"),"ATAPL-66662-00002")</f>
        <v>ATAPL-66662-00002</v>
      </c>
      <c r="F95" s="50" t="str">
        <f>IFERROR(__xludf.DUMMYFUNCTION("if(isblank(A95),"""",filter(Moorings!C:C,Moorings!B:B=A95,Moorings!D:D=D95))"),"16P71179-7205")</f>
        <v>16P71179-7205</v>
      </c>
      <c r="G95" s="51" t="s">
        <v>164</v>
      </c>
      <c r="H95" s="46">
        <v>0.036</v>
      </c>
      <c r="I95" s="52"/>
      <c r="J95" s="39"/>
    </row>
    <row r="96" ht="15.75" customHeight="1">
      <c r="A96" s="46" t="s">
        <v>81</v>
      </c>
      <c r="B96" s="41" t="str">
        <f>IFERROR(__xludf.DUMMYFUNCTION("if(isblank(A96),"""",filter(Moorings!A:A,Moorings!B:B=left(A96,14),Moorings!D:D=D96))"),"ATAPL-68870-001-0140")</f>
        <v>ATAPL-68870-001-0140</v>
      </c>
      <c r="C96" s="47" t="str">
        <f>IFERROR(__xludf.DUMMYFUNCTION("if(isblank(A96),"""",filter(Moorings!C:C,Moorings!B:B=left(A96,14),Moorings!D:D=D96))"),"SN0140")</f>
        <v>SN0140</v>
      </c>
      <c r="D96" s="48">
        <v>1.0</v>
      </c>
      <c r="E96" s="49" t="str">
        <f>IFERROR(__xludf.DUMMYFUNCTION("if(isblank(A96),"""",filter(Moorings!A:A,Moorings!B:B=A96,Moorings!D:D=D96))"),"ATAPL-66662-00002")</f>
        <v>ATAPL-66662-00002</v>
      </c>
      <c r="F96" s="50" t="str">
        <f>IFERROR(__xludf.DUMMYFUNCTION("if(isblank(A96),"""",filter(Moorings!C:C,Moorings!B:B=A96,Moorings!D:D=D96))"),"16P71179-7205")</f>
        <v>16P71179-7205</v>
      </c>
      <c r="G96" s="51" t="s">
        <v>165</v>
      </c>
      <c r="H96" s="46">
        <v>-3.3014E-6</v>
      </c>
      <c r="I96" s="52"/>
      <c r="J96" s="39"/>
    </row>
    <row r="97" ht="15.75" customHeight="1">
      <c r="A97" s="46" t="s">
        <v>81</v>
      </c>
      <c r="B97" s="41" t="str">
        <f>IFERROR(__xludf.DUMMYFUNCTION("if(isblank(A97),"""",filter(Moorings!A:A,Moorings!B:B=left(A97,14),Moorings!D:D=D97))"),"ATAPL-68870-001-0140")</f>
        <v>ATAPL-68870-001-0140</v>
      </c>
      <c r="C97" s="47" t="str">
        <f>IFERROR(__xludf.DUMMYFUNCTION("if(isblank(A97),"""",filter(Moorings!C:C,Moorings!B:B=left(A97,14),Moorings!D:D=D97))"),"SN0140")</f>
        <v>SN0140</v>
      </c>
      <c r="D97" s="48">
        <v>1.0</v>
      </c>
      <c r="E97" s="49" t="str">
        <f>IFERROR(__xludf.DUMMYFUNCTION("if(isblank(A97),"""",filter(Moorings!A:A,Moorings!B:B=A97,Moorings!D:D=D97))"),"ATAPL-66662-00002")</f>
        <v>ATAPL-66662-00002</v>
      </c>
      <c r="F97" s="50" t="str">
        <f>IFERROR(__xludf.DUMMYFUNCTION("if(isblank(A97),"""",filter(Moorings!C:C,Moorings!B:B=A97,Moorings!D:D=D97))"),"16P71179-7205")</f>
        <v>16P71179-7205</v>
      </c>
      <c r="G97" s="51" t="s">
        <v>166</v>
      </c>
      <c r="H97" s="46">
        <v>-0.4307</v>
      </c>
      <c r="I97" s="52"/>
      <c r="J97" s="39"/>
    </row>
    <row r="98" ht="15.75" customHeight="1">
      <c r="A98" s="46" t="s">
        <v>81</v>
      </c>
      <c r="B98" s="41" t="str">
        <f>IFERROR(__xludf.DUMMYFUNCTION("if(isblank(A98),"""",filter(Moorings!A:A,Moorings!B:B=left(A98,14),Moorings!D:D=D98))"),"ATAPL-68870-001-0140")</f>
        <v>ATAPL-68870-001-0140</v>
      </c>
      <c r="C98" s="47" t="str">
        <f>IFERROR(__xludf.DUMMYFUNCTION("if(isblank(A98),"""",filter(Moorings!C:C,Moorings!B:B=left(A98,14),Moorings!D:D=D98))"),"SN0140")</f>
        <v>SN0140</v>
      </c>
      <c r="D98" s="48">
        <v>1.0</v>
      </c>
      <c r="E98" s="49" t="str">
        <f>IFERROR(__xludf.DUMMYFUNCTION("if(isblank(A98),"""",filter(Moorings!A:A,Moorings!B:B=A98,Moorings!D:D=D98))"),"ATAPL-66662-00002")</f>
        <v>ATAPL-66662-00002</v>
      </c>
      <c r="F98" s="50" t="str">
        <f>IFERROR(__xludf.DUMMYFUNCTION("if(isblank(A98),"""",filter(Moorings!C:C,Moorings!B:B=A98,Moorings!D:D=D98))"),"16P71179-7205")</f>
        <v>16P71179-7205</v>
      </c>
      <c r="G98" s="51" t="s">
        <v>167</v>
      </c>
      <c r="H98" s="46">
        <v>0.4741</v>
      </c>
      <c r="I98" s="52"/>
      <c r="J98" s="39"/>
    </row>
    <row r="99" ht="15.75" customHeight="1">
      <c r="A99" s="46" t="s">
        <v>81</v>
      </c>
      <c r="B99" s="41" t="str">
        <f>IFERROR(__xludf.DUMMYFUNCTION("if(isblank(A99),"""",filter(Moorings!A:A,Moorings!B:B=left(A99,14),Moorings!D:D=D99))"),"ATAPL-68870-001-0140")</f>
        <v>ATAPL-68870-001-0140</v>
      </c>
      <c r="C99" s="47" t="str">
        <f>IFERROR(__xludf.DUMMYFUNCTION("if(isblank(A99),"""",filter(Moorings!C:C,Moorings!B:B=left(A99,14),Moorings!D:D=D99))"),"SN0140")</f>
        <v>SN0140</v>
      </c>
      <c r="D99" s="48">
        <v>1.0</v>
      </c>
      <c r="E99" s="49" t="str">
        <f>IFERROR(__xludf.DUMMYFUNCTION("if(isblank(A99),"""",filter(Moorings!A:A,Moorings!B:B=A99,Moorings!D:D=D99))"),"ATAPL-66662-00002")</f>
        <v>ATAPL-66662-00002</v>
      </c>
      <c r="F99" s="50" t="str">
        <f>IFERROR(__xludf.DUMMYFUNCTION("if(isblank(A99),"""",filter(Moorings!C:C,Moorings!B:B=A99,Moorings!D:D=D99))"),"16P71179-7205")</f>
        <v>16P71179-7205</v>
      </c>
      <c r="G99" s="51" t="s">
        <v>168</v>
      </c>
      <c r="H99" s="46">
        <v>-0.0030279</v>
      </c>
      <c r="I99" s="52"/>
      <c r="J99" s="39"/>
    </row>
    <row r="100" ht="15.75" customHeight="1">
      <c r="A100" s="46" t="s">
        <v>81</v>
      </c>
      <c r="B100" s="41" t="str">
        <f>IFERROR(__xludf.DUMMYFUNCTION("if(isblank(A100),"""",filter(Moorings!A:A,Moorings!B:B=left(A100,14),Moorings!D:D=D100))"),"ATAPL-68870-001-0140")</f>
        <v>ATAPL-68870-001-0140</v>
      </c>
      <c r="C100" s="47" t="str">
        <f>IFERROR(__xludf.DUMMYFUNCTION("if(isblank(A100),"""",filter(Moorings!C:C,Moorings!B:B=left(A100,14),Moorings!D:D=D100))"),"SN0140")</f>
        <v>SN0140</v>
      </c>
      <c r="D100" s="48">
        <v>1.0</v>
      </c>
      <c r="E100" s="49" t="str">
        <f>IFERROR(__xludf.DUMMYFUNCTION("if(isblank(A100),"""",filter(Moorings!A:A,Moorings!B:B=A100,Moorings!D:D=D100))"),"ATAPL-66662-00002")</f>
        <v>ATAPL-66662-00002</v>
      </c>
      <c r="F100" s="50" t="str">
        <f>IFERROR(__xludf.DUMMYFUNCTION("if(isblank(A100),"""",filter(Moorings!C:C,Moorings!B:B=A100,Moorings!D:D=D100))"),"16P71179-7205")</f>
        <v>16P71179-7205</v>
      </c>
      <c r="G100" s="51" t="s">
        <v>169</v>
      </c>
      <c r="H100" s="57">
        <v>1.9242E-4</v>
      </c>
      <c r="I100" s="52"/>
      <c r="J100" s="39"/>
    </row>
    <row r="101" ht="15.75" customHeight="1">
      <c r="A101" s="52"/>
      <c r="B101" s="41" t="str">
        <f>IFERROR(__xludf.DUMMYFUNCTION("if(isblank(A101),"""",filter(Moorings!A:A,Moorings!B:B=left(A101,14),Moorings!D:D=D101))"),"")</f>
        <v/>
      </c>
      <c r="C101" s="42" t="str">
        <f>IFERROR(__xludf.DUMMYFUNCTION("if(isblank(A101),"""",filter(Moorings!C:C,Moorings!B:B=left(A101,14),Moorings!D:D=D101))"),"")</f>
        <v/>
      </c>
      <c r="D101" s="52"/>
      <c r="E101" s="43" t="str">
        <f>IFERROR(__xludf.DUMMYFUNCTION("if(isblank(A101),"""",filter(Moorings!A:A,Moorings!B:B=A101,Moorings!D:D=D101))"),"")</f>
        <v/>
      </c>
      <c r="F101" s="44" t="str">
        <f>IFERROR(__xludf.DUMMYFUNCTION("if(isblank(A101),"""",filter(Moorings!C:C,Moorings!B:B=A101,Moorings!D:D=D101))"),"")</f>
        <v/>
      </c>
      <c r="G101" s="52"/>
      <c r="H101" s="52"/>
      <c r="I101" s="52"/>
      <c r="J101" s="39"/>
    </row>
    <row r="102" ht="15.75" customHeight="1">
      <c r="A102" s="51" t="s">
        <v>75</v>
      </c>
      <c r="B102" s="41" t="str">
        <f>IFERROR(__xludf.DUMMYFUNCTION("if(isblank(A102),"""",filter(Moorings!A:A,Moorings!B:B=left(A102,14),Moorings!D:D=D102))"),"ATAPL-68870-001-0140")</f>
        <v>ATAPL-68870-001-0140</v>
      </c>
      <c r="C102" s="47" t="str">
        <f>IFERROR(__xludf.DUMMYFUNCTION("if(isblank(A102),"""",filter(Moorings!C:C,Moorings!B:B=left(A102,14),Moorings!D:D=D102))"),"SN0140")</f>
        <v>SN0140</v>
      </c>
      <c r="D102" s="48">
        <v>1.0</v>
      </c>
      <c r="E102" s="49" t="str">
        <f>IFERROR(__xludf.DUMMYFUNCTION("if(isblank(A102),"""",filter(Moorings!A:A,Moorings!B:B=A102,Moorings!D:D=D102))"),"ATAPL-58337-00003")</f>
        <v>ATAPL-58337-00003</v>
      </c>
      <c r="F102" s="50" t="str">
        <f>IFERROR(__xludf.DUMMYFUNCTION("if(isblank(A102),"""",filter(Moorings!C:C,Moorings!B:B=A102,Moorings!D:D=D102))"),"P0111")</f>
        <v>P0111</v>
      </c>
      <c r="G102" s="51" t="s">
        <v>135</v>
      </c>
      <c r="H102" s="46">
        <v>17533.0</v>
      </c>
      <c r="I102" s="52"/>
      <c r="J102" s="39"/>
    </row>
    <row r="103" ht="15.75" customHeight="1">
      <c r="A103" s="51" t="s">
        <v>75</v>
      </c>
      <c r="B103" s="41" t="str">
        <f>IFERROR(__xludf.DUMMYFUNCTION("if(isblank(A103),"""",filter(Moorings!A:A,Moorings!B:B=left(A103,14),Moorings!D:D=D103))"),"ATAPL-68870-001-0140")</f>
        <v>ATAPL-68870-001-0140</v>
      </c>
      <c r="C103" s="47" t="str">
        <f>IFERROR(__xludf.DUMMYFUNCTION("if(isblank(A103),"""",filter(Moorings!C:C,Moorings!B:B=left(A103,14),Moorings!D:D=D103))"),"SN0140")</f>
        <v>SN0140</v>
      </c>
      <c r="D103" s="48">
        <v>1.0</v>
      </c>
      <c r="E103" s="49" t="str">
        <f>IFERROR(__xludf.DUMMYFUNCTION("if(isblank(A103),"""",filter(Moorings!A:A,Moorings!B:B=A103,Moorings!D:D=D103))"),"ATAPL-58337-00003")</f>
        <v>ATAPL-58337-00003</v>
      </c>
      <c r="F103" s="50" t="str">
        <f>IFERROR(__xludf.DUMMYFUNCTION("if(isblank(A103),"""",filter(Moorings!C:C,Moorings!B:B=A103,Moorings!D:D=D103))"),"P0111")</f>
        <v>P0111</v>
      </c>
      <c r="G103" s="51" t="s">
        <v>136</v>
      </c>
      <c r="H103" s="46">
        <v>2229.0</v>
      </c>
      <c r="I103" s="52"/>
      <c r="J103" s="39"/>
    </row>
    <row r="104" ht="15.75" customHeight="1">
      <c r="A104" s="51" t="s">
        <v>75</v>
      </c>
      <c r="B104" s="41" t="str">
        <f>IFERROR(__xludf.DUMMYFUNCTION("if(isblank(A104),"""",filter(Moorings!A:A,Moorings!B:B=left(A104,14),Moorings!D:D=D104))"),"ATAPL-68870-001-0140")</f>
        <v>ATAPL-68870-001-0140</v>
      </c>
      <c r="C104" s="47" t="str">
        <f>IFERROR(__xludf.DUMMYFUNCTION("if(isblank(A104),"""",filter(Moorings!C:C,Moorings!B:B=left(A104,14),Moorings!D:D=D104))"),"SN0140")</f>
        <v>SN0140</v>
      </c>
      <c r="D104" s="48">
        <v>1.0</v>
      </c>
      <c r="E104" s="49" t="str">
        <f>IFERROR(__xludf.DUMMYFUNCTION("if(isblank(A104),"""",filter(Moorings!A:A,Moorings!B:B=A104,Moorings!D:D=D104))"),"ATAPL-58337-00003")</f>
        <v>ATAPL-58337-00003</v>
      </c>
      <c r="F104" s="50" t="str">
        <f>IFERROR(__xludf.DUMMYFUNCTION("if(isblank(A104),"""",filter(Moorings!C:C,Moorings!B:B=A104,Moorings!D:D=D104))"),"P0111")</f>
        <v>P0111</v>
      </c>
      <c r="G104" s="51" t="s">
        <v>137</v>
      </c>
      <c r="H104" s="46">
        <v>101.0</v>
      </c>
      <c r="I104" s="52"/>
      <c r="J104" s="39"/>
    </row>
    <row r="105" ht="15.75" customHeight="1">
      <c r="A105" s="51" t="s">
        <v>75</v>
      </c>
      <c r="B105" s="41" t="str">
        <f>IFERROR(__xludf.DUMMYFUNCTION("if(isblank(A105),"""",filter(Moorings!A:A,Moorings!B:B=left(A105,14),Moorings!D:D=D105))"),"ATAPL-68870-001-0140")</f>
        <v>ATAPL-68870-001-0140</v>
      </c>
      <c r="C105" s="47" t="str">
        <f>IFERROR(__xludf.DUMMYFUNCTION("if(isblank(A105),"""",filter(Moorings!C:C,Moorings!B:B=left(A105,14),Moorings!D:D=D105))"),"SN0140")</f>
        <v>SN0140</v>
      </c>
      <c r="D105" s="48">
        <v>1.0</v>
      </c>
      <c r="E105" s="49" t="str">
        <f>IFERROR(__xludf.DUMMYFUNCTION("if(isblank(A105),"""",filter(Moorings!A:A,Moorings!B:B=A105,Moorings!D:D=D105))"),"ATAPL-58337-00003")</f>
        <v>ATAPL-58337-00003</v>
      </c>
      <c r="F105" s="50" t="str">
        <f>IFERROR(__xludf.DUMMYFUNCTION("if(isblank(A105),"""",filter(Moorings!C:C,Moorings!B:B=A105,Moorings!D:D=D105))"),"P0111")</f>
        <v>P0111</v>
      </c>
      <c r="G105" s="51" t="s">
        <v>138</v>
      </c>
      <c r="H105" s="46">
        <v>38502.0</v>
      </c>
      <c r="I105" s="52"/>
      <c r="J105" s="39"/>
    </row>
    <row r="106" ht="15.75" customHeight="1">
      <c r="A106" s="51" t="s">
        <v>75</v>
      </c>
      <c r="B106" s="41" t="str">
        <f>IFERROR(__xludf.DUMMYFUNCTION("if(isblank(A106),"""",filter(Moorings!A:A,Moorings!B:B=left(A106,14),Moorings!D:D=D106))"),"ATAPL-68870-001-0140")</f>
        <v>ATAPL-68870-001-0140</v>
      </c>
      <c r="C106" s="47" t="str">
        <f>IFERROR(__xludf.DUMMYFUNCTION("if(isblank(A106),"""",filter(Moorings!C:C,Moorings!B:B=left(A106,14),Moorings!D:D=D106))"),"SN0140")</f>
        <v>SN0140</v>
      </c>
      <c r="D106" s="48">
        <v>1.0</v>
      </c>
      <c r="E106" s="49" t="str">
        <f>IFERROR(__xludf.DUMMYFUNCTION("if(isblank(A106),"""",filter(Moorings!A:A,Moorings!B:B=A106,Moorings!D:D=D106))"),"ATAPL-58337-00003")</f>
        <v>ATAPL-58337-00003</v>
      </c>
      <c r="F106" s="50" t="str">
        <f>IFERROR(__xludf.DUMMYFUNCTION("if(isblank(A106),"""",filter(Moorings!C:C,Moorings!B:B=A106,Moorings!D:D=D106))"),"P0111")</f>
        <v>P0111</v>
      </c>
      <c r="G106" s="51" t="s">
        <v>139</v>
      </c>
      <c r="H106" s="46">
        <v>1.0</v>
      </c>
      <c r="I106" s="52"/>
      <c r="J106" s="39"/>
    </row>
    <row r="107" ht="15.75" customHeight="1">
      <c r="A107" s="51" t="s">
        <v>75</v>
      </c>
      <c r="B107" s="41" t="str">
        <f>IFERROR(__xludf.DUMMYFUNCTION("if(isblank(A107),"""",filter(Moorings!A:A,Moorings!B:B=left(A107,14),Moorings!D:D=D107))"),"ATAPL-68870-001-0140")</f>
        <v>ATAPL-68870-001-0140</v>
      </c>
      <c r="C107" s="47" t="str">
        <f>IFERROR(__xludf.DUMMYFUNCTION("if(isblank(A107),"""",filter(Moorings!C:C,Moorings!B:B=left(A107,14),Moorings!D:D=D107))"),"SN0140")</f>
        <v>SN0140</v>
      </c>
      <c r="D107" s="48">
        <v>1.0</v>
      </c>
      <c r="E107" s="49" t="str">
        <f>IFERROR(__xludf.DUMMYFUNCTION("if(isblank(A107),"""",filter(Moorings!A:A,Moorings!B:B=A107,Moorings!D:D=D107))"),"ATAPL-58337-00003")</f>
        <v>ATAPL-58337-00003</v>
      </c>
      <c r="F107" s="50" t="str">
        <f>IFERROR(__xludf.DUMMYFUNCTION("if(isblank(A107),"""",filter(Moorings!C:C,Moorings!B:B=A107,Moorings!D:D=D107))"),"P0111")</f>
        <v>P0111</v>
      </c>
      <c r="G107" s="51" t="s">
        <v>140</v>
      </c>
      <c r="H107" s="46">
        <v>0.0</v>
      </c>
      <c r="I107" s="52"/>
      <c r="J107" s="39"/>
    </row>
    <row r="108" ht="15.75" customHeight="1">
      <c r="A108" s="51" t="s">
        <v>75</v>
      </c>
      <c r="B108" s="41" t="str">
        <f>IFERROR(__xludf.DUMMYFUNCTION("if(isblank(A108),"""",filter(Moorings!A:A,Moorings!B:B=left(A108,14),Moorings!D:D=D108))"),"ATAPL-68870-001-0140")</f>
        <v>ATAPL-68870-001-0140</v>
      </c>
      <c r="C108" s="47" t="str">
        <f>IFERROR(__xludf.DUMMYFUNCTION("if(isblank(A108),"""",filter(Moorings!C:C,Moorings!B:B=left(A108,14),Moorings!D:D=D108))"),"SN0140")</f>
        <v>SN0140</v>
      </c>
      <c r="D108" s="48">
        <v>1.0</v>
      </c>
      <c r="E108" s="49" t="str">
        <f>IFERROR(__xludf.DUMMYFUNCTION("if(isblank(A108),"""",filter(Moorings!A:A,Moorings!B:B=A108,Moorings!D:D=D108))"),"ATAPL-58337-00003")</f>
        <v>ATAPL-58337-00003</v>
      </c>
      <c r="F108" s="50" t="str">
        <f>IFERROR(__xludf.DUMMYFUNCTION("if(isblank(A108),"""",filter(Moorings!C:C,Moorings!B:B=A108,Moorings!D:D=D108))"),"P0111")</f>
        <v>P0111</v>
      </c>
      <c r="G108" s="51" t="s">
        <v>141</v>
      </c>
      <c r="H108" s="46">
        <v>35.0</v>
      </c>
      <c r="I108" s="52"/>
      <c r="J108" s="39"/>
    </row>
    <row r="109" ht="15.75" customHeight="1">
      <c r="A109" s="52"/>
      <c r="B109" s="41" t="str">
        <f>IFERROR(__xludf.DUMMYFUNCTION("if(isblank(A109),"""",filter(Moorings!A:A,Moorings!B:B=left(A109,14),Moorings!D:D=D109))"),"")</f>
        <v/>
      </c>
      <c r="C109" s="42" t="str">
        <f>IFERROR(__xludf.DUMMYFUNCTION("if(isblank(A109),"""",filter(Moorings!C:C,Moorings!B:B=left(A109,14),Moorings!D:D=D109))"),"")</f>
        <v/>
      </c>
      <c r="D109" s="52"/>
      <c r="E109" s="43" t="str">
        <f>IFERROR(__xludf.DUMMYFUNCTION("if(isblank(A109),"""",filter(Moorings!A:A,Moorings!B:B=A109,Moorings!D:D=D109))"),"")</f>
        <v/>
      </c>
      <c r="F109" s="44" t="str">
        <f>IFERROR(__xludf.DUMMYFUNCTION("if(isblank(A109),"""",filter(Moorings!C:C,Moorings!B:B=A109,Moorings!D:D=D109))"),"")</f>
        <v/>
      </c>
      <c r="G109" s="52"/>
      <c r="H109" s="52"/>
      <c r="I109" s="52"/>
      <c r="J109" s="39"/>
    </row>
    <row r="110" ht="15.75" customHeight="1">
      <c r="A110" s="51" t="s">
        <v>73</v>
      </c>
      <c r="B110" s="41" t="str">
        <f>IFERROR(__xludf.DUMMYFUNCTION("if(isblank(A110),"""",filter(Moorings!A:A,Moorings!B:B=left(A110,14),Moorings!D:D=D110))"),"ATAPL-68870-001-0140")</f>
        <v>ATAPL-68870-001-0140</v>
      </c>
      <c r="C110" s="47" t="str">
        <f>IFERROR(__xludf.DUMMYFUNCTION("if(isblank(A110),"""",filter(Moorings!C:C,Moorings!B:B=left(A110,14),Moorings!D:D=D110))"),"SN0140")</f>
        <v>SN0140</v>
      </c>
      <c r="D110" s="48">
        <v>1.0</v>
      </c>
      <c r="E110" s="49" t="str">
        <f>IFERROR(__xludf.DUMMYFUNCTION("if(isblank(A110),"""",filter(Moorings!A:A,Moorings!B:B=A110,Moorings!D:D=D110))"),"ATAPL-58322-00003")</f>
        <v>ATAPL-58322-00003</v>
      </c>
      <c r="F110" s="50" t="str">
        <f>IFERROR(__xludf.DUMMYFUNCTION("if(isblank(A110),"""",filter(Moorings!C:C,Moorings!B:B=A110,Moorings!D:D=D110))"),"1130")</f>
        <v>1130</v>
      </c>
      <c r="G110" s="51" t="s">
        <v>142</v>
      </c>
      <c r="H110" s="46">
        <v>0.039</v>
      </c>
      <c r="I110" s="52"/>
      <c r="J110" s="39"/>
    </row>
    <row r="111" ht="15.75" customHeight="1">
      <c r="A111" s="51" t="s">
        <v>73</v>
      </c>
      <c r="B111" s="41" t="str">
        <f>IFERROR(__xludf.DUMMYFUNCTION("if(isblank(A111),"""",filter(Moorings!A:A,Moorings!B:B=left(A111,14),Moorings!D:D=D111))"),"ATAPL-68870-001-0140")</f>
        <v>ATAPL-68870-001-0140</v>
      </c>
      <c r="C111" s="47" t="str">
        <f>IFERROR(__xludf.DUMMYFUNCTION("if(isblank(A111),"""",filter(Moorings!C:C,Moorings!B:B=left(A111,14),Moorings!D:D=D111))"),"SN0140")</f>
        <v>SN0140</v>
      </c>
      <c r="D111" s="48">
        <v>1.0</v>
      </c>
      <c r="E111" s="49" t="str">
        <f>IFERROR(__xludf.DUMMYFUNCTION("if(isblank(A111),"""",filter(Moorings!A:A,Moorings!B:B=A111,Moorings!D:D=D111))"),"ATAPL-58322-00003")</f>
        <v>ATAPL-58322-00003</v>
      </c>
      <c r="F111" s="50" t="str">
        <f>IFERROR(__xludf.DUMMYFUNCTION("if(isblank(A111),"""",filter(Moorings!C:C,Moorings!B:B=A111,Moorings!D:D=D111))"),"1130")</f>
        <v>1130</v>
      </c>
      <c r="G111" s="51" t="s">
        <v>143</v>
      </c>
      <c r="H111" s="46">
        <v>117.0</v>
      </c>
      <c r="I111" s="52"/>
      <c r="J111" s="39"/>
    </row>
    <row r="112" ht="15.75" customHeight="1">
      <c r="A112" s="51" t="s">
        <v>73</v>
      </c>
      <c r="B112" s="41" t="str">
        <f>IFERROR(__xludf.DUMMYFUNCTION("if(isblank(A112),"""",filter(Moorings!A:A,Moorings!B:B=left(A112,14),Moorings!D:D=D112))"),"ATAPL-68870-001-0140")</f>
        <v>ATAPL-68870-001-0140</v>
      </c>
      <c r="C112" s="47" t="str">
        <f>IFERROR(__xludf.DUMMYFUNCTION("if(isblank(A112),"""",filter(Moorings!C:C,Moorings!B:B=left(A112,14),Moorings!D:D=D112))"),"SN0140")</f>
        <v>SN0140</v>
      </c>
      <c r="D112" s="48">
        <v>1.0</v>
      </c>
      <c r="E112" s="49" t="str">
        <f>IFERROR(__xludf.DUMMYFUNCTION("if(isblank(A112),"""",filter(Moorings!A:A,Moorings!B:B=A112,Moorings!D:D=D112))"),"ATAPL-58322-00003")</f>
        <v>ATAPL-58322-00003</v>
      </c>
      <c r="F112" s="50" t="str">
        <f>IFERROR(__xludf.DUMMYFUNCTION("if(isblank(A112),"""",filter(Moorings!C:C,Moorings!B:B=A112,Moorings!D:D=D112))"),"1130")</f>
        <v>1130</v>
      </c>
      <c r="G112" s="51" t="s">
        <v>144</v>
      </c>
      <c r="H112" s="46">
        <v>700.0</v>
      </c>
      <c r="I112" s="52"/>
      <c r="J112" s="39"/>
    </row>
    <row r="113" ht="15.75" customHeight="1">
      <c r="A113" s="51" t="s">
        <v>73</v>
      </c>
      <c r="B113" s="41" t="str">
        <f>IFERROR(__xludf.DUMMYFUNCTION("if(isblank(A113),"""",filter(Moorings!A:A,Moorings!B:B=left(A113,14),Moorings!D:D=D113))"),"ATAPL-68870-001-0140")</f>
        <v>ATAPL-68870-001-0140</v>
      </c>
      <c r="C113" s="47" t="str">
        <f>IFERROR(__xludf.DUMMYFUNCTION("if(isblank(A113),"""",filter(Moorings!C:C,Moorings!B:B=left(A113,14),Moorings!D:D=D113))"),"SN0140")</f>
        <v>SN0140</v>
      </c>
      <c r="D113" s="48">
        <v>1.0</v>
      </c>
      <c r="E113" s="49" t="str">
        <f>IFERROR(__xludf.DUMMYFUNCTION("if(isblank(A113),"""",filter(Moorings!A:A,Moorings!B:B=A113,Moorings!D:D=D113))"),"ATAPL-58322-00003")</f>
        <v>ATAPL-58322-00003</v>
      </c>
      <c r="F113" s="50" t="str">
        <f>IFERROR(__xludf.DUMMYFUNCTION("if(isblank(A113),"""",filter(Moorings!C:C,Moorings!B:B=A113,Moorings!D:D=D113))"),"1130")</f>
        <v>1130</v>
      </c>
      <c r="G113" s="51" t="s">
        <v>145</v>
      </c>
      <c r="H113" s="46">
        <v>1.08</v>
      </c>
      <c r="I113" s="52"/>
      <c r="J113" s="39"/>
    </row>
    <row r="114" ht="15.75" customHeight="1">
      <c r="A114" s="51" t="s">
        <v>73</v>
      </c>
      <c r="B114" s="41" t="str">
        <f>IFERROR(__xludf.DUMMYFUNCTION("if(isblank(A114),"""",filter(Moorings!A:A,Moorings!B:B=left(A114,14),Moorings!D:D=D114))"),"ATAPL-68870-001-0140")</f>
        <v>ATAPL-68870-001-0140</v>
      </c>
      <c r="C114" s="47" t="str">
        <f>IFERROR(__xludf.DUMMYFUNCTION("if(isblank(A114),"""",filter(Moorings!C:C,Moorings!B:B=left(A114,14),Moorings!D:D=D114))"),"SN0140")</f>
        <v>SN0140</v>
      </c>
      <c r="D114" s="48">
        <v>1.0</v>
      </c>
      <c r="E114" s="49" t="str">
        <f>IFERROR(__xludf.DUMMYFUNCTION("if(isblank(A114),"""",filter(Moorings!A:A,Moorings!B:B=A114,Moorings!D:D=D114))"),"ATAPL-58322-00003")</f>
        <v>ATAPL-58322-00003</v>
      </c>
      <c r="F114" s="50" t="str">
        <f>IFERROR(__xludf.DUMMYFUNCTION("if(isblank(A114),"""",filter(Moorings!C:C,Moorings!B:B=A114,Moorings!D:D=D114))"),"1130")</f>
        <v>1130</v>
      </c>
      <c r="G114" s="51" t="s">
        <v>146</v>
      </c>
      <c r="H114" s="46">
        <v>53.0</v>
      </c>
      <c r="I114" s="51" t="s">
        <v>147</v>
      </c>
      <c r="J114" s="39"/>
    </row>
    <row r="115" ht="15.75" customHeight="1">
      <c r="A115" s="51" t="s">
        <v>73</v>
      </c>
      <c r="B115" s="41" t="str">
        <f>IFERROR(__xludf.DUMMYFUNCTION("if(isblank(A115),"""",filter(Moorings!A:A,Moorings!B:B=left(A115,14),Moorings!D:D=D115))"),"ATAPL-68870-001-0140")</f>
        <v>ATAPL-68870-001-0140</v>
      </c>
      <c r="C115" s="47" t="str">
        <f>IFERROR(__xludf.DUMMYFUNCTION("if(isblank(A115),"""",filter(Moorings!C:C,Moorings!B:B=left(A115,14),Moorings!D:D=D115))"),"SN0140")</f>
        <v>SN0140</v>
      </c>
      <c r="D115" s="48">
        <v>1.0</v>
      </c>
      <c r="E115" s="49" t="str">
        <f>IFERROR(__xludf.DUMMYFUNCTION("if(isblank(A115),"""",filter(Moorings!A:A,Moorings!B:B=A115,Moorings!D:D=D115))"),"ATAPL-58322-00003")</f>
        <v>ATAPL-58322-00003</v>
      </c>
      <c r="F115" s="50" t="str">
        <f>IFERROR(__xludf.DUMMYFUNCTION("if(isblank(A115),"""",filter(Moorings!C:C,Moorings!B:B=A115,Moorings!D:D=D115))"),"1130")</f>
        <v>1130</v>
      </c>
      <c r="G115" s="51" t="s">
        <v>148</v>
      </c>
      <c r="H115" s="56">
        <v>1.811E-6</v>
      </c>
      <c r="I115" s="51" t="s">
        <v>149</v>
      </c>
      <c r="J115" s="39"/>
    </row>
    <row r="116" ht="15.75" customHeight="1">
      <c r="A116" s="51" t="s">
        <v>73</v>
      </c>
      <c r="B116" s="41" t="str">
        <f>IFERROR(__xludf.DUMMYFUNCTION("if(isblank(A116),"""",filter(Moorings!A:A,Moorings!B:B=left(A116,14),Moorings!D:D=D116))"),"ATAPL-68870-001-0140")</f>
        <v>ATAPL-68870-001-0140</v>
      </c>
      <c r="C116" s="47" t="str">
        <f>IFERROR(__xludf.DUMMYFUNCTION("if(isblank(A116),"""",filter(Moorings!C:C,Moorings!B:B=left(A116,14),Moorings!D:D=D116))"),"SN0140")</f>
        <v>SN0140</v>
      </c>
      <c r="D116" s="48">
        <v>1.0</v>
      </c>
      <c r="E116" s="49" t="str">
        <f>IFERROR(__xludf.DUMMYFUNCTION("if(isblank(A116),"""",filter(Moorings!A:A,Moorings!B:B=A116,Moorings!D:D=D116))"),"ATAPL-58322-00003")</f>
        <v>ATAPL-58322-00003</v>
      </c>
      <c r="F116" s="50" t="str">
        <f>IFERROR(__xludf.DUMMYFUNCTION("if(isblank(A116),"""",filter(Moorings!C:C,Moorings!B:B=A116,Moorings!D:D=D116))"),"1130")</f>
        <v>1130</v>
      </c>
      <c r="G116" s="51" t="s">
        <v>150</v>
      </c>
      <c r="H116" s="46">
        <v>58.0</v>
      </c>
      <c r="I116" s="51" t="s">
        <v>147</v>
      </c>
      <c r="J116" s="39"/>
    </row>
    <row r="117" ht="15.75" customHeight="1">
      <c r="A117" s="51" t="s">
        <v>73</v>
      </c>
      <c r="B117" s="41" t="str">
        <f>IFERROR(__xludf.DUMMYFUNCTION("if(isblank(A117),"""",filter(Moorings!A:A,Moorings!B:B=left(A117,14),Moorings!D:D=D117))"),"ATAPL-68870-001-0140")</f>
        <v>ATAPL-68870-001-0140</v>
      </c>
      <c r="C117" s="47" t="str">
        <f>IFERROR(__xludf.DUMMYFUNCTION("if(isblank(A117),"""",filter(Moorings!C:C,Moorings!B:B=left(A117,14),Moorings!D:D=D117))"),"SN0140")</f>
        <v>SN0140</v>
      </c>
      <c r="D117" s="48">
        <v>1.0</v>
      </c>
      <c r="E117" s="49" t="str">
        <f>IFERROR(__xludf.DUMMYFUNCTION("if(isblank(A117),"""",filter(Moorings!A:A,Moorings!B:B=A117,Moorings!D:D=D117))"),"ATAPL-58322-00003")</f>
        <v>ATAPL-58322-00003</v>
      </c>
      <c r="F117" s="50" t="str">
        <f>IFERROR(__xludf.DUMMYFUNCTION("if(isblank(A117),"""",filter(Moorings!C:C,Moorings!B:B=A117,Moorings!D:D=D117))"),"1130")</f>
        <v>1130</v>
      </c>
      <c r="G117" s="51" t="s">
        <v>151</v>
      </c>
      <c r="H117" s="46">
        <v>0.0121</v>
      </c>
      <c r="I117" s="51" t="s">
        <v>152</v>
      </c>
      <c r="J117" s="39"/>
    </row>
    <row r="118" ht="15.75" customHeight="1">
      <c r="A118" s="51" t="s">
        <v>73</v>
      </c>
      <c r="B118" s="41" t="str">
        <f>IFERROR(__xludf.DUMMYFUNCTION("if(isblank(A118),"""",filter(Moorings!A:A,Moorings!B:B=left(A118,14),Moorings!D:D=D118))"),"ATAPL-68870-001-0140")</f>
        <v>ATAPL-68870-001-0140</v>
      </c>
      <c r="C118" s="47" t="str">
        <f>IFERROR(__xludf.DUMMYFUNCTION("if(isblank(A118),"""",filter(Moorings!C:C,Moorings!B:B=left(A118,14),Moorings!D:D=D118))"),"SN0140")</f>
        <v>SN0140</v>
      </c>
      <c r="D118" s="48">
        <v>1.0</v>
      </c>
      <c r="E118" s="49" t="str">
        <f>IFERROR(__xludf.DUMMYFUNCTION("if(isblank(A118),"""",filter(Moorings!A:A,Moorings!B:B=A118,Moorings!D:D=D118))"),"ATAPL-58322-00003")</f>
        <v>ATAPL-58322-00003</v>
      </c>
      <c r="F118" s="50" t="str">
        <f>IFERROR(__xludf.DUMMYFUNCTION("if(isblank(A118),"""",filter(Moorings!C:C,Moorings!B:B=A118,Moorings!D:D=D118))"),"1130")</f>
        <v>1130</v>
      </c>
      <c r="G118" s="51" t="s">
        <v>153</v>
      </c>
      <c r="H118" s="46">
        <v>49.0</v>
      </c>
      <c r="I118" s="51" t="s">
        <v>147</v>
      </c>
      <c r="J118" s="39"/>
    </row>
    <row r="119" ht="15.75" customHeight="1">
      <c r="A119" s="51" t="s">
        <v>73</v>
      </c>
      <c r="B119" s="41" t="str">
        <f>IFERROR(__xludf.DUMMYFUNCTION("if(isblank(A119),"""",filter(Moorings!A:A,Moorings!B:B=left(A119,14),Moorings!D:D=D119))"),"ATAPL-68870-001-0140")</f>
        <v>ATAPL-68870-001-0140</v>
      </c>
      <c r="C119" s="47" t="str">
        <f>IFERROR(__xludf.DUMMYFUNCTION("if(isblank(A119),"""",filter(Moorings!C:C,Moorings!B:B=left(A119,14),Moorings!D:D=D119))"),"SN0140")</f>
        <v>SN0140</v>
      </c>
      <c r="D119" s="48">
        <v>1.0</v>
      </c>
      <c r="E119" s="49" t="str">
        <f>IFERROR(__xludf.DUMMYFUNCTION("if(isblank(A119),"""",filter(Moorings!A:A,Moorings!B:B=A119,Moorings!D:D=D119))"),"ATAPL-58322-00003")</f>
        <v>ATAPL-58322-00003</v>
      </c>
      <c r="F119" s="50" t="str">
        <f>IFERROR(__xludf.DUMMYFUNCTION("if(isblank(A119),"""",filter(Moorings!C:C,Moorings!B:B=A119,Moorings!D:D=D119))"),"1130")</f>
        <v>1130</v>
      </c>
      <c r="G119" s="51" t="s">
        <v>154</v>
      </c>
      <c r="H119" s="46">
        <v>0.0913</v>
      </c>
      <c r="I119" s="51" t="s">
        <v>155</v>
      </c>
      <c r="J119" s="39"/>
    </row>
    <row r="120" ht="15.75" customHeight="1">
      <c r="A120" s="52"/>
      <c r="B120" s="41" t="str">
        <f>IFERROR(__xludf.DUMMYFUNCTION("if(isblank(A120),"""",filter(Moorings!A:A,Moorings!B:B=left(A120,14),Moorings!D:D=D120))"),"")</f>
        <v/>
      </c>
      <c r="C120" s="42" t="str">
        <f>IFERROR(__xludf.DUMMYFUNCTION("if(isblank(A120),"""",filter(Moorings!C:C,Moorings!B:B=left(A120,14),Moorings!D:D=D120))"),"")</f>
        <v/>
      </c>
      <c r="D120" s="52"/>
      <c r="E120" s="43" t="str">
        <f>IFERROR(__xludf.DUMMYFUNCTION("if(isblank(A120),"""",filter(Moorings!A:A,Moorings!B:B=A120,Moorings!D:D=D120))"),"")</f>
        <v/>
      </c>
      <c r="F120" s="44" t="str">
        <f>IFERROR(__xludf.DUMMYFUNCTION("if(isblank(A120),"""",filter(Moorings!C:C,Moorings!B:B=A120,Moorings!D:D=D120))"),"")</f>
        <v/>
      </c>
      <c r="G120" s="52"/>
      <c r="H120" s="52"/>
      <c r="I120" s="52"/>
      <c r="J120" s="39"/>
    </row>
    <row r="121" ht="15.75" customHeight="1">
      <c r="A121" s="58" t="s">
        <v>69</v>
      </c>
      <c r="B121" s="41" t="str">
        <f>IFERROR(__xludf.DUMMYFUNCTION("if(isblank(A121),"""",filter(Moorings!A:A,Moorings!B:B=left(A121,14),Moorings!D:D=D121))"),"ATAPL-68870-001-0140")</f>
        <v>ATAPL-68870-001-0140</v>
      </c>
      <c r="C121" s="47" t="str">
        <f>IFERROR(__xludf.DUMMYFUNCTION("if(isblank(A121),"""",filter(Moorings!C:C,Moorings!B:B=left(A121,14),Moorings!D:D=D121))"),"SN0140")</f>
        <v>SN0140</v>
      </c>
      <c r="D121" s="59">
        <v>1.0</v>
      </c>
      <c r="E121" s="49" t="str">
        <f>IFERROR(__xludf.DUMMYFUNCTION("if(isblank(A121),"""",filter(Moorings!A:A,Moorings!B:B=A121,Moorings!D:D=D121))"),"ATAPL-58332-00001")</f>
        <v>ATAPL-58332-00001</v>
      </c>
      <c r="F121" s="50" t="str">
        <f>IFERROR(__xludf.DUMMYFUNCTION("if(isblank(A121),"""",filter(Moorings!C:C,Moorings!B:B=A121,Moorings!D:D=D121))"),"ACS-134")</f>
        <v>ACS-134</v>
      </c>
      <c r="G121" s="51" t="s">
        <v>170</v>
      </c>
      <c r="H121" s="46" t="s">
        <v>171</v>
      </c>
      <c r="I121" s="52"/>
      <c r="J121" s="39"/>
    </row>
    <row r="122" ht="15.75" customHeight="1">
      <c r="A122" s="58" t="s">
        <v>69</v>
      </c>
      <c r="B122" s="41" t="str">
        <f>IFERROR(__xludf.DUMMYFUNCTION("if(isblank(A122),"""",filter(Moorings!A:A,Moorings!B:B=left(A122,14),Moorings!D:D=D122))"),"ATAPL-68870-001-0140")</f>
        <v>ATAPL-68870-001-0140</v>
      </c>
      <c r="C122" s="47" t="str">
        <f>IFERROR(__xludf.DUMMYFUNCTION("if(isblank(A122),"""",filter(Moorings!C:C,Moorings!B:B=left(A122,14),Moorings!D:D=D122))"),"SN0140")</f>
        <v>SN0140</v>
      </c>
      <c r="D122" s="59">
        <v>1.0</v>
      </c>
      <c r="E122" s="49" t="str">
        <f>IFERROR(__xludf.DUMMYFUNCTION("if(isblank(A122),"""",filter(Moorings!A:A,Moorings!B:B=A122,Moorings!D:D=D122))"),"ATAPL-58332-00001")</f>
        <v>ATAPL-58332-00001</v>
      </c>
      <c r="F122" s="50" t="str">
        <f>IFERROR(__xludf.DUMMYFUNCTION("if(isblank(A122),"""",filter(Moorings!C:C,Moorings!B:B=A122,Moorings!D:D=D122))"),"ACS-134")</f>
        <v>ACS-134</v>
      </c>
      <c r="G122" s="51" t="s">
        <v>172</v>
      </c>
      <c r="H122" s="46" t="s">
        <v>173</v>
      </c>
      <c r="I122" s="52"/>
      <c r="J122" s="39"/>
    </row>
    <row r="123" ht="15.75" customHeight="1">
      <c r="A123" s="58" t="s">
        <v>69</v>
      </c>
      <c r="B123" s="41" t="str">
        <f>IFERROR(__xludf.DUMMYFUNCTION("if(isblank(A123),"""",filter(Moorings!A:A,Moorings!B:B=left(A123,14),Moorings!D:D=D123))"),"ATAPL-68870-001-0140")</f>
        <v>ATAPL-68870-001-0140</v>
      </c>
      <c r="C123" s="47" t="str">
        <f>IFERROR(__xludf.DUMMYFUNCTION("if(isblank(A123),"""",filter(Moorings!C:C,Moorings!B:B=left(A123,14),Moorings!D:D=D123))"),"SN0140")</f>
        <v>SN0140</v>
      </c>
      <c r="D123" s="59">
        <v>1.0</v>
      </c>
      <c r="E123" s="49" t="str">
        <f>IFERROR(__xludf.DUMMYFUNCTION("if(isblank(A123),"""",filter(Moorings!A:A,Moorings!B:B=A123,Moorings!D:D=D123))"),"ATAPL-58332-00001")</f>
        <v>ATAPL-58332-00001</v>
      </c>
      <c r="F123" s="50" t="str">
        <f>IFERROR(__xludf.DUMMYFUNCTION("if(isblank(A123),"""",filter(Moorings!C:C,Moorings!B:B=A123,Moorings!D:D=D123))"),"ACS-134")</f>
        <v>ACS-134</v>
      </c>
      <c r="G123" s="51" t="s">
        <v>174</v>
      </c>
      <c r="H123" s="46">
        <v>22.0</v>
      </c>
      <c r="I123" s="52"/>
      <c r="J123" s="39"/>
    </row>
    <row r="124" ht="15.75" customHeight="1">
      <c r="A124" s="58" t="s">
        <v>69</v>
      </c>
      <c r="B124" s="41" t="str">
        <f>IFERROR(__xludf.DUMMYFUNCTION("if(isblank(A124),"""",filter(Moorings!A:A,Moorings!B:B=left(A124,14),Moorings!D:D=D124))"),"ATAPL-68870-001-0140")</f>
        <v>ATAPL-68870-001-0140</v>
      </c>
      <c r="C124" s="47" t="str">
        <f>IFERROR(__xludf.DUMMYFUNCTION("if(isblank(A124),"""",filter(Moorings!C:C,Moorings!B:B=left(A124,14),Moorings!D:D=D124))"),"SN0140")</f>
        <v>SN0140</v>
      </c>
      <c r="D124" s="59">
        <v>1.0</v>
      </c>
      <c r="E124" s="49" t="str">
        <f>IFERROR(__xludf.DUMMYFUNCTION("if(isblank(A124),"""",filter(Moorings!A:A,Moorings!B:B=A124,Moorings!D:D=D124))"),"ATAPL-58332-00001")</f>
        <v>ATAPL-58332-00001</v>
      </c>
      <c r="F124" s="50" t="str">
        <f>IFERROR(__xludf.DUMMYFUNCTION("if(isblank(A124),"""",filter(Moorings!C:C,Moorings!B:B=A124,Moorings!D:D=D124))"),"ACS-134")</f>
        <v>ACS-134</v>
      </c>
      <c r="G124" s="51" t="s">
        <v>175</v>
      </c>
      <c r="H124" s="46" t="s">
        <v>176</v>
      </c>
      <c r="I124" s="52"/>
      <c r="J124" s="39"/>
    </row>
    <row r="125" ht="15.75" customHeight="1">
      <c r="A125" s="58" t="s">
        <v>69</v>
      </c>
      <c r="B125" s="41" t="str">
        <f>IFERROR(__xludf.DUMMYFUNCTION("if(isblank(A125),"""",filter(Moorings!A:A,Moorings!B:B=left(A125,14),Moorings!D:D=D125))"),"ATAPL-68870-001-0140")</f>
        <v>ATAPL-68870-001-0140</v>
      </c>
      <c r="C125" s="47" t="str">
        <f>IFERROR(__xludf.DUMMYFUNCTION("if(isblank(A125),"""",filter(Moorings!C:C,Moorings!B:B=left(A125,14),Moorings!D:D=D125))"),"SN0140")</f>
        <v>SN0140</v>
      </c>
      <c r="D125" s="59">
        <v>1.0</v>
      </c>
      <c r="E125" s="49" t="str">
        <f>IFERROR(__xludf.DUMMYFUNCTION("if(isblank(A125),"""",filter(Moorings!A:A,Moorings!B:B=A125,Moorings!D:D=D125))"),"ATAPL-58332-00001")</f>
        <v>ATAPL-58332-00001</v>
      </c>
      <c r="F125" s="50" t="str">
        <f>IFERROR(__xludf.DUMMYFUNCTION("if(isblank(A125),"""",filter(Moorings!C:C,Moorings!B:B=A125,Moorings!D:D=D125))"),"ACS-134")</f>
        <v>ACS-134</v>
      </c>
      <c r="G125" s="46" t="s">
        <v>177</v>
      </c>
      <c r="H125" s="46" t="s">
        <v>178</v>
      </c>
      <c r="I125" s="52"/>
      <c r="J125" s="39"/>
    </row>
    <row r="126" ht="15.75" customHeight="1">
      <c r="A126" s="58" t="s">
        <v>69</v>
      </c>
      <c r="B126" s="41" t="str">
        <f>IFERROR(__xludf.DUMMYFUNCTION("if(isblank(A126),"""",filter(Moorings!A:A,Moorings!B:B=left(A126,14),Moorings!D:D=D126))"),"ATAPL-68870-001-0140")</f>
        <v>ATAPL-68870-001-0140</v>
      </c>
      <c r="C126" s="47" t="str">
        <f>IFERROR(__xludf.DUMMYFUNCTION("if(isblank(A126),"""",filter(Moorings!C:C,Moorings!B:B=left(A126,14),Moorings!D:D=D126))"),"SN0140")</f>
        <v>SN0140</v>
      </c>
      <c r="D126" s="59">
        <v>1.0</v>
      </c>
      <c r="E126" s="49" t="str">
        <f>IFERROR(__xludf.DUMMYFUNCTION("if(isblank(A126),"""",filter(Moorings!A:A,Moorings!B:B=A126,Moorings!D:D=D126))"),"ATAPL-58332-00001")</f>
        <v>ATAPL-58332-00001</v>
      </c>
      <c r="F126" s="50" t="str">
        <f>IFERROR(__xludf.DUMMYFUNCTION("if(isblank(A126),"""",filter(Moorings!C:C,Moorings!B:B=A126,Moorings!D:D=D126))"),"ACS-134")</f>
        <v>ACS-134</v>
      </c>
      <c r="G126" s="51" t="s">
        <v>179</v>
      </c>
      <c r="H126" s="46" t="s">
        <v>180</v>
      </c>
      <c r="I126" s="52"/>
      <c r="J126" s="39"/>
    </row>
    <row r="127" ht="15.75" customHeight="1">
      <c r="A127" s="58" t="s">
        <v>69</v>
      </c>
      <c r="B127" s="41" t="str">
        <f>IFERROR(__xludf.DUMMYFUNCTION("if(isblank(A127),"""",filter(Moorings!A:A,Moorings!B:B=left(A127,14),Moorings!D:D=D127))"),"ATAPL-68870-001-0140")</f>
        <v>ATAPL-68870-001-0140</v>
      </c>
      <c r="C127" s="47" t="str">
        <f>IFERROR(__xludf.DUMMYFUNCTION("if(isblank(A127),"""",filter(Moorings!C:C,Moorings!B:B=left(A127,14),Moorings!D:D=D127))"),"SN0140")</f>
        <v>SN0140</v>
      </c>
      <c r="D127" s="59">
        <v>1.0</v>
      </c>
      <c r="E127" s="49" t="str">
        <f>IFERROR(__xludf.DUMMYFUNCTION("if(isblank(A127),"""",filter(Moorings!A:A,Moorings!B:B=A127,Moorings!D:D=D127))"),"ATAPL-58332-00001")</f>
        <v>ATAPL-58332-00001</v>
      </c>
      <c r="F127" s="50" t="str">
        <f>IFERROR(__xludf.DUMMYFUNCTION("if(isblank(A127),"""",filter(Moorings!C:C,Moorings!B:B=A127,Moorings!D:D=D127))"),"ACS-134")</f>
        <v>ACS-134</v>
      </c>
      <c r="G127" s="60" t="s">
        <v>181</v>
      </c>
      <c r="H127" s="57" t="s">
        <v>182</v>
      </c>
      <c r="I127" s="52"/>
      <c r="J127" s="39"/>
    </row>
    <row r="128" ht="15.75" customHeight="1">
      <c r="A128" s="58" t="s">
        <v>69</v>
      </c>
      <c r="B128" s="41" t="str">
        <f>IFERROR(__xludf.DUMMYFUNCTION("if(isblank(A128),"""",filter(Moorings!A:A,Moorings!B:B=left(A128,14),Moorings!D:D=D128))"),"ATAPL-68870-001-0140")</f>
        <v>ATAPL-68870-001-0140</v>
      </c>
      <c r="C128" s="47" t="str">
        <f>IFERROR(__xludf.DUMMYFUNCTION("if(isblank(A128),"""",filter(Moorings!C:C,Moorings!B:B=left(A128,14),Moorings!D:D=D128))"),"SN0140")</f>
        <v>SN0140</v>
      </c>
      <c r="D128" s="59">
        <v>1.0</v>
      </c>
      <c r="E128" s="49" t="str">
        <f>IFERROR(__xludf.DUMMYFUNCTION("if(isblank(A128),"""",filter(Moorings!A:A,Moorings!B:B=A128,Moorings!D:D=D128))"),"ATAPL-58332-00001")</f>
        <v>ATAPL-58332-00001</v>
      </c>
      <c r="F128" s="50" t="str">
        <f>IFERROR(__xludf.DUMMYFUNCTION("if(isblank(A128),"""",filter(Moorings!C:C,Moorings!B:B=A128,Moorings!D:D=D128))"),"ACS-134")</f>
        <v>ACS-134</v>
      </c>
      <c r="G128" s="60" t="s">
        <v>183</v>
      </c>
      <c r="H128" s="57" t="s">
        <v>184</v>
      </c>
      <c r="I128" s="52"/>
      <c r="J128" s="39"/>
    </row>
    <row r="129" ht="15.75" customHeight="1">
      <c r="A129" s="52"/>
      <c r="B129" s="41" t="str">
        <f>IFERROR(__xludf.DUMMYFUNCTION("if(isblank(A129),"""",filter(Moorings!A:A,Moorings!B:B=left(A129,14),Moorings!D:D=D129))"),"")</f>
        <v/>
      </c>
      <c r="C129" s="42" t="str">
        <f>IFERROR(__xludf.DUMMYFUNCTION("if(isblank(A129),"""",filter(Moorings!C:C,Moorings!B:B=left(A129,14),Moorings!D:D=D129))"),"")</f>
        <v/>
      </c>
      <c r="D129" s="52"/>
      <c r="E129" s="43" t="str">
        <f>IFERROR(__xludf.DUMMYFUNCTION("if(isblank(A129),"""",filter(Moorings!A:A,Moorings!B:B=A129,Moorings!D:D=D129))"),"")</f>
        <v/>
      </c>
      <c r="F129" s="44" t="str">
        <f>IFERROR(__xludf.DUMMYFUNCTION("if(isblank(A129),"""",filter(Moorings!C:C,Moorings!B:B=A129,Moorings!D:D=D129))"),"")</f>
        <v/>
      </c>
      <c r="G129" s="52"/>
      <c r="H129" s="52"/>
      <c r="I129" s="52"/>
      <c r="J129" s="39"/>
    </row>
    <row r="130" ht="15.75" customHeight="1">
      <c r="A130" s="46" t="s">
        <v>67</v>
      </c>
      <c r="B130" s="41" t="str">
        <f>IFERROR(__xludf.DUMMYFUNCTION("if(isblank(A130),"""",filter(Moorings!A:A,Moorings!B:B=left(A130,14),Moorings!D:D=D130))"),"ATAPL-68870-001-0140")</f>
        <v>ATAPL-68870-001-0140</v>
      </c>
      <c r="C130" s="47" t="str">
        <f>IFERROR(__xludf.DUMMYFUNCTION("if(isblank(A130),"""",filter(Moorings!C:C,Moorings!B:B=left(A130,14),Moorings!D:D=D130))"),"SN0140")</f>
        <v>SN0140</v>
      </c>
      <c r="D130" s="48">
        <v>1.0</v>
      </c>
      <c r="E130" s="49" t="str">
        <f>IFERROR(__xludf.DUMMYFUNCTION("if(isblank(A130),"""",filter(Moorings!A:A,Moorings!B:B=A130,Moorings!D:D=D130))"),"ATAPL-66645-00003")</f>
        <v>ATAPL-66645-00003</v>
      </c>
      <c r="F130" s="50" t="str">
        <f>IFERROR(__xludf.DUMMYFUNCTION("if(isblank(A130),"""",filter(Moorings!C:C,Moorings!B:B=A130,Moorings!D:D=D130))"),"464")</f>
        <v>464</v>
      </c>
      <c r="G130" s="51" t="s">
        <v>113</v>
      </c>
      <c r="H130" s="46">
        <v>2.1574072518E9</v>
      </c>
      <c r="I130" s="52"/>
      <c r="J130" s="39"/>
    </row>
    <row r="131" ht="15.75" customHeight="1">
      <c r="A131" s="46" t="s">
        <v>67</v>
      </c>
      <c r="B131" s="41" t="str">
        <f>IFERROR(__xludf.DUMMYFUNCTION("if(isblank(A131),"""",filter(Moorings!A:A,Moorings!B:B=left(A131,14),Moorings!D:D=D131))"),"ATAPL-68870-001-0140")</f>
        <v>ATAPL-68870-001-0140</v>
      </c>
      <c r="C131" s="47" t="str">
        <f>IFERROR(__xludf.DUMMYFUNCTION("if(isblank(A131),"""",filter(Moorings!C:C,Moorings!B:B=left(A131,14),Moorings!D:D=D131))"),"SN0140")</f>
        <v>SN0140</v>
      </c>
      <c r="D131" s="48">
        <v>1.0</v>
      </c>
      <c r="E131" s="49" t="str">
        <f>IFERROR(__xludf.DUMMYFUNCTION("if(isblank(A131),"""",filter(Moorings!A:A,Moorings!B:B=A131,Moorings!D:D=D131))"),"ATAPL-66645-00003")</f>
        <v>ATAPL-66645-00003</v>
      </c>
      <c r="F131" s="50" t="str">
        <f>IFERROR(__xludf.DUMMYFUNCTION("if(isblank(A131),"""",filter(Moorings!C:C,Moorings!B:B=A131,Moorings!D:D=D131))"),"464")</f>
        <v>464</v>
      </c>
      <c r="G131" s="51" t="s">
        <v>114</v>
      </c>
      <c r="H131" s="46">
        <v>2.4517782299611E-6</v>
      </c>
      <c r="I131" s="52"/>
      <c r="J131" s="39"/>
    </row>
    <row r="132" ht="15.75" customHeight="1">
      <c r="A132" s="46" t="s">
        <v>67</v>
      </c>
      <c r="B132" s="41" t="str">
        <f>IFERROR(__xludf.DUMMYFUNCTION("if(isblank(A132),"""",filter(Moorings!A:A,Moorings!B:B=left(A132,14),Moorings!D:D=D132))"),"ATAPL-68870-001-0140")</f>
        <v>ATAPL-68870-001-0140</v>
      </c>
      <c r="C132" s="47" t="str">
        <f>IFERROR(__xludf.DUMMYFUNCTION("if(isblank(A132),"""",filter(Moorings!C:C,Moorings!B:B=left(A132,14),Moorings!D:D=D132))"),"SN0140")</f>
        <v>SN0140</v>
      </c>
      <c r="D132" s="48">
        <v>1.0</v>
      </c>
      <c r="E132" s="49" t="str">
        <f>IFERROR(__xludf.DUMMYFUNCTION("if(isblank(A132),"""",filter(Moorings!A:A,Moorings!B:B=A132,Moorings!D:D=D132))"),"ATAPL-66645-00003")</f>
        <v>ATAPL-66645-00003</v>
      </c>
      <c r="F132" s="50" t="str">
        <f>IFERROR(__xludf.DUMMYFUNCTION("if(isblank(A132),"""",filter(Moorings!C:C,Moorings!B:B=A132,Moorings!D:D=D132))"),"464")</f>
        <v>464</v>
      </c>
      <c r="G132" s="46" t="s">
        <v>185</v>
      </c>
      <c r="H132" s="46">
        <v>1.3589</v>
      </c>
      <c r="I132" s="52"/>
      <c r="J132" s="39"/>
    </row>
    <row r="133" ht="15.75" customHeight="1">
      <c r="A133" s="52"/>
      <c r="B133" s="41" t="str">
        <f>IFERROR(__xludf.DUMMYFUNCTION("if(isblank(A133),"""",filter(Moorings!A:A,Moorings!B:B=left(A133,14),Moorings!D:D=D133))"),"")</f>
        <v/>
      </c>
      <c r="C133" s="42" t="str">
        <f>IFERROR(__xludf.DUMMYFUNCTION("if(isblank(A133),"""",filter(Moorings!C:C,Moorings!B:B=left(A133,14),Moorings!D:D=D133))"),"")</f>
        <v/>
      </c>
      <c r="D133" s="52"/>
      <c r="E133" s="43" t="str">
        <f>IFERROR(__xludf.DUMMYFUNCTION("if(isblank(A133),"""",filter(Moorings!A:A,Moorings!B:B=A133,Moorings!D:D=D133))"),"")</f>
        <v/>
      </c>
      <c r="F133" s="44" t="str">
        <f>IFERROR(__xludf.DUMMYFUNCTION("if(isblank(A133),"""",filter(Moorings!C:C,Moorings!B:B=A133,Moorings!D:D=D133))"),"")</f>
        <v/>
      </c>
      <c r="G133" s="52"/>
      <c r="H133" s="52"/>
      <c r="I133" s="52"/>
      <c r="J133" s="39"/>
    </row>
    <row r="134" ht="15.75" customHeight="1">
      <c r="A134" s="46" t="s">
        <v>65</v>
      </c>
      <c r="B134" s="41" t="str">
        <f>IFERROR(__xludf.DUMMYFUNCTION("if(isblank(A134),"""",filter(Moorings!A:A,Moorings!B:B=left(A134,14),Moorings!D:D=D134))"),"ATAPL-68870-001-0140")</f>
        <v>ATAPL-68870-001-0140</v>
      </c>
      <c r="C134" s="47" t="str">
        <f>IFERROR(__xludf.DUMMYFUNCTION("if(isblank(A134),"""",filter(Moorings!C:C,Moorings!B:B=left(A134,14),Moorings!D:D=D134))"),"SN0140")</f>
        <v>SN0140</v>
      </c>
      <c r="D134" s="48">
        <v>1.0</v>
      </c>
      <c r="E134" s="49" t="str">
        <f>IFERROR(__xludf.DUMMYFUNCTION("if(isblank(A134),"""",filter(Moorings!A:A,Moorings!B:B=A134,Moorings!D:D=D134))"),"ATAPL-58341-00003")</f>
        <v>ATAPL-58341-00003</v>
      </c>
      <c r="F134" s="50" t="str">
        <f>IFERROR(__xludf.DUMMYFUNCTION("if(isblank(A134),"""",filter(Moorings!C:C,Moorings!B:B=A134,Moorings!D:D=D134))"),"245")</f>
        <v>245</v>
      </c>
      <c r="G134" s="51" t="s">
        <v>186</v>
      </c>
      <c r="H134" s="46" t="s">
        <v>187</v>
      </c>
      <c r="I134" s="52"/>
      <c r="J134" s="39"/>
    </row>
    <row r="135" ht="15.75" customHeight="1">
      <c r="A135" s="46" t="s">
        <v>65</v>
      </c>
      <c r="B135" s="41" t="str">
        <f>IFERROR(__xludf.DUMMYFUNCTION("if(isblank(A135),"""",filter(Moorings!A:A,Moorings!B:B=left(A135,14),Moorings!D:D=D135))"),"ATAPL-68870-001-0140")</f>
        <v>ATAPL-68870-001-0140</v>
      </c>
      <c r="C135" s="47" t="str">
        <f>IFERROR(__xludf.DUMMYFUNCTION("if(isblank(A135),"""",filter(Moorings!C:C,Moorings!B:B=left(A135,14),Moorings!D:D=D135))"),"SN0140")</f>
        <v>SN0140</v>
      </c>
      <c r="D135" s="48">
        <v>1.0</v>
      </c>
      <c r="E135" s="49" t="str">
        <f>IFERROR(__xludf.DUMMYFUNCTION("if(isblank(A135),"""",filter(Moorings!A:A,Moorings!B:B=A135,Moorings!D:D=D135))"),"ATAPL-58341-00003")</f>
        <v>ATAPL-58341-00003</v>
      </c>
      <c r="F135" s="50" t="str">
        <f>IFERROR(__xludf.DUMMYFUNCTION("if(isblank(A135),"""",filter(Moorings!C:C,Moorings!B:B=A135,Moorings!D:D=D135))"),"245")</f>
        <v>245</v>
      </c>
      <c r="G135" s="51" t="s">
        <v>188</v>
      </c>
      <c r="H135" s="46" t="s">
        <v>189</v>
      </c>
      <c r="I135" s="52"/>
      <c r="J135" s="39"/>
    </row>
    <row r="136" ht="15.75" customHeight="1">
      <c r="A136" s="46" t="s">
        <v>65</v>
      </c>
      <c r="B136" s="41" t="str">
        <f>IFERROR(__xludf.DUMMYFUNCTION("if(isblank(A136),"""",filter(Moorings!A:A,Moorings!B:B=left(A136,14),Moorings!D:D=D136))"),"ATAPL-68870-001-0140")</f>
        <v>ATAPL-68870-001-0140</v>
      </c>
      <c r="C136" s="47" t="str">
        <f>IFERROR(__xludf.DUMMYFUNCTION("if(isblank(A136),"""",filter(Moorings!C:C,Moorings!B:B=left(A136,14),Moorings!D:D=D136))"),"SN0140")</f>
        <v>SN0140</v>
      </c>
      <c r="D136" s="48">
        <v>1.0</v>
      </c>
      <c r="E136" s="49" t="str">
        <f>IFERROR(__xludf.DUMMYFUNCTION("if(isblank(A136),"""",filter(Moorings!A:A,Moorings!B:B=A136,Moorings!D:D=D136))"),"ATAPL-58341-00003")</f>
        <v>ATAPL-58341-00003</v>
      </c>
      <c r="F136" s="50" t="str">
        <f>IFERROR(__xludf.DUMMYFUNCTION("if(isblank(A136),"""",filter(Moorings!C:C,Moorings!B:B=A136,Moorings!D:D=D136))"),"245")</f>
        <v>245</v>
      </c>
      <c r="G136" s="51" t="s">
        <v>190</v>
      </c>
      <c r="H136" s="46" t="s">
        <v>191</v>
      </c>
      <c r="I136" s="52"/>
      <c r="J136" s="39"/>
    </row>
    <row r="137" ht="15.75" customHeight="1">
      <c r="A137" s="52"/>
      <c r="B137" s="41" t="str">
        <f>IFERROR(__xludf.DUMMYFUNCTION("if(isblank(A137),"""",filter(Moorings!A:A,Moorings!B:B=left(A137,14),Moorings!D:D=D137))"),"")</f>
        <v/>
      </c>
      <c r="C137" s="42" t="str">
        <f>IFERROR(__xludf.DUMMYFUNCTION("if(isblank(A137),"""",filter(Moorings!C:C,Moorings!B:B=left(A137,14),Moorings!D:D=D137))"),"")</f>
        <v/>
      </c>
      <c r="D137" s="52"/>
      <c r="E137" s="43" t="str">
        <f>IFERROR(__xludf.DUMMYFUNCTION("if(isblank(A137),"""",filter(Moorings!A:A,Moorings!B:B=A137,Moorings!D:D=D137))"),"")</f>
        <v/>
      </c>
      <c r="F137" s="44" t="str">
        <f>IFERROR(__xludf.DUMMYFUNCTION("if(isblank(A137),"""",filter(Moorings!C:C,Moorings!B:B=A137,Moorings!D:D=D137))"),"")</f>
        <v/>
      </c>
      <c r="G137" s="52"/>
      <c r="H137" s="52"/>
      <c r="I137" s="52"/>
      <c r="J137" s="39"/>
    </row>
    <row r="138" ht="15.75" customHeight="1">
      <c r="A138" s="46" t="s">
        <v>63</v>
      </c>
      <c r="B138" s="41" t="str">
        <f>IFERROR(__xludf.DUMMYFUNCTION("if(isblank(A138),"""",filter(Moorings!A:A,Moorings!B:B=left(A138,14),Moorings!D:D=D138))"),"ATAPL-68870-001-0140")</f>
        <v>ATAPL-68870-001-0140</v>
      </c>
      <c r="C138" s="47" t="str">
        <f>IFERROR(__xludf.DUMMYFUNCTION("if(isblank(A138),"""",filter(Moorings!C:C,Moorings!B:B=left(A138,14),Moorings!D:D=D138))"),"SN0140")</f>
        <v>SN0140</v>
      </c>
      <c r="D138" s="48">
        <v>1.0</v>
      </c>
      <c r="E138" s="49" t="str">
        <f>IFERROR(__xludf.DUMMYFUNCTION("if(isblank(A138),"""",filter(Moorings!A:A,Moorings!B:B=A138,Moorings!D:D=D138))"),"ATAPL-68020-00003")</f>
        <v>ATAPL-68020-00003</v>
      </c>
      <c r="F138" s="50" t="str">
        <f>IFERROR(__xludf.DUMMYFUNCTION("if(isblank(A138),"""",filter(Moorings!C:C,Moorings!B:B=A138,Moorings!D:D=D138))"),"380")</f>
        <v>380</v>
      </c>
      <c r="G138" s="51" t="s">
        <v>192</v>
      </c>
      <c r="H138" s="46">
        <v>20.02</v>
      </c>
      <c r="I138" s="52"/>
      <c r="J138" s="39"/>
    </row>
    <row r="139" ht="15.75" customHeight="1">
      <c r="A139" s="46" t="s">
        <v>63</v>
      </c>
      <c r="B139" s="41" t="str">
        <f>IFERROR(__xludf.DUMMYFUNCTION("if(isblank(A139),"""",filter(Moorings!A:A,Moorings!B:B=left(A139,14),Moorings!D:D=D139))"),"ATAPL-68870-001-0140")</f>
        <v>ATAPL-68870-001-0140</v>
      </c>
      <c r="C139" s="47" t="str">
        <f>IFERROR(__xludf.DUMMYFUNCTION("if(isblank(A139),"""",filter(Moorings!C:C,Moorings!B:B=left(A139,14),Moorings!D:D=D139))"),"SN0140")</f>
        <v>SN0140</v>
      </c>
      <c r="D139" s="48">
        <v>1.0</v>
      </c>
      <c r="E139" s="49" t="str">
        <f>IFERROR(__xludf.DUMMYFUNCTION("if(isblank(A139),"""",filter(Moorings!A:A,Moorings!B:B=A139,Moorings!D:D=D139))"),"ATAPL-68020-00003")</f>
        <v>ATAPL-68020-00003</v>
      </c>
      <c r="F139" s="50" t="str">
        <f>IFERROR(__xludf.DUMMYFUNCTION("if(isblank(A139),"""",filter(Moorings!C:C,Moorings!B:B=A139,Moorings!D:D=D139))"),"380")</f>
        <v>380</v>
      </c>
      <c r="G139" s="51" t="s">
        <v>193</v>
      </c>
      <c r="H139" s="46" t="s">
        <v>194</v>
      </c>
      <c r="I139" s="52"/>
      <c r="J139" s="39"/>
    </row>
    <row r="140" ht="15.75" customHeight="1">
      <c r="A140" s="46" t="s">
        <v>63</v>
      </c>
      <c r="B140" s="41" t="str">
        <f>IFERROR(__xludf.DUMMYFUNCTION("if(isblank(A140),"""",filter(Moorings!A:A,Moorings!B:B=left(A140,14),Moorings!D:D=D140))"),"ATAPL-68870-001-0140")</f>
        <v>ATAPL-68870-001-0140</v>
      </c>
      <c r="C140" s="47" t="str">
        <f>IFERROR(__xludf.DUMMYFUNCTION("if(isblank(A140),"""",filter(Moorings!C:C,Moorings!B:B=left(A140,14),Moorings!D:D=D140))"),"SN0140")</f>
        <v>SN0140</v>
      </c>
      <c r="D140" s="48">
        <v>1.0</v>
      </c>
      <c r="E140" s="49" t="str">
        <f>IFERROR(__xludf.DUMMYFUNCTION("if(isblank(A140),"""",filter(Moorings!A:A,Moorings!B:B=A140,Moorings!D:D=D140))"),"ATAPL-68020-00003")</f>
        <v>ATAPL-68020-00003</v>
      </c>
      <c r="F140" s="50" t="str">
        <f>IFERROR(__xludf.DUMMYFUNCTION("if(isblank(A140),"""",filter(Moorings!C:C,Moorings!B:B=A140,Moorings!D:D=D140))"),"380")</f>
        <v>380</v>
      </c>
      <c r="G140" s="46" t="s">
        <v>195</v>
      </c>
      <c r="H140" s="46" t="s">
        <v>196</v>
      </c>
      <c r="I140" s="52"/>
      <c r="J140" s="39"/>
    </row>
    <row r="141" ht="15.75" customHeight="1">
      <c r="A141" s="46" t="s">
        <v>63</v>
      </c>
      <c r="B141" s="41" t="str">
        <f>IFERROR(__xludf.DUMMYFUNCTION("if(isblank(A141),"""",filter(Moorings!A:A,Moorings!B:B=left(A141,14),Moorings!D:D=D141))"),"ATAPL-68870-001-0140")</f>
        <v>ATAPL-68870-001-0140</v>
      </c>
      <c r="C141" s="47" t="str">
        <f>IFERROR(__xludf.DUMMYFUNCTION("if(isblank(A141),"""",filter(Moorings!C:C,Moorings!B:B=left(A141,14),Moorings!D:D=D141))"),"SN0140")</f>
        <v>SN0140</v>
      </c>
      <c r="D141" s="48">
        <v>1.0</v>
      </c>
      <c r="E141" s="49" t="str">
        <f>IFERROR(__xludf.DUMMYFUNCTION("if(isblank(A141),"""",filter(Moorings!A:A,Moorings!B:B=A141,Moorings!D:D=D141))"),"ATAPL-68020-00003")</f>
        <v>ATAPL-68020-00003</v>
      </c>
      <c r="F141" s="50" t="str">
        <f>IFERROR(__xludf.DUMMYFUNCTION("if(isblank(A141),"""",filter(Moorings!C:C,Moorings!B:B=A141,Moorings!D:D=D141))"),"380")</f>
        <v>380</v>
      </c>
      <c r="G141" s="51" t="s">
        <v>197</v>
      </c>
      <c r="H141" s="46" t="s">
        <v>198</v>
      </c>
      <c r="I141" s="52"/>
      <c r="J141" s="39"/>
    </row>
    <row r="142" ht="15.75" customHeight="1">
      <c r="A142" s="46" t="s">
        <v>63</v>
      </c>
      <c r="B142" s="41" t="str">
        <f>IFERROR(__xludf.DUMMYFUNCTION("if(isblank(A142),"""",filter(Moorings!A:A,Moorings!B:B=left(A142,14),Moorings!D:D=D142))"),"ATAPL-68870-001-0140")</f>
        <v>ATAPL-68870-001-0140</v>
      </c>
      <c r="C142" s="47" t="str">
        <f>IFERROR(__xludf.DUMMYFUNCTION("if(isblank(A142),"""",filter(Moorings!C:C,Moorings!B:B=left(A142,14),Moorings!D:D=D142))"),"SN0140")</f>
        <v>SN0140</v>
      </c>
      <c r="D142" s="48">
        <v>1.0</v>
      </c>
      <c r="E142" s="49" t="str">
        <f>IFERROR(__xludf.DUMMYFUNCTION("if(isblank(A142),"""",filter(Moorings!A:A,Moorings!B:B=A142,Moorings!D:D=D142))"),"ATAPL-68020-00003")</f>
        <v>ATAPL-68020-00003</v>
      </c>
      <c r="F142" s="50" t="str">
        <f>IFERROR(__xludf.DUMMYFUNCTION("if(isblank(A142),"""",filter(Moorings!C:C,Moorings!B:B=A142,Moorings!D:D=D142))"),"380")</f>
        <v>380</v>
      </c>
      <c r="G142" s="51" t="s">
        <v>199</v>
      </c>
      <c r="H142" s="46" t="s">
        <v>200</v>
      </c>
      <c r="I142" s="52"/>
      <c r="J142" s="39"/>
    </row>
    <row r="143" ht="15.75" customHeight="1">
      <c r="A143" s="46" t="s">
        <v>63</v>
      </c>
      <c r="B143" s="41" t="str">
        <f>IFERROR(__xludf.DUMMYFUNCTION("if(isblank(A143),"""",filter(Moorings!A:A,Moorings!B:B=left(A143,14),Moorings!D:D=D143))"),"ATAPL-68870-001-0140")</f>
        <v>ATAPL-68870-001-0140</v>
      </c>
      <c r="C143" s="47" t="str">
        <f>IFERROR(__xludf.DUMMYFUNCTION("if(isblank(A143),"""",filter(Moorings!C:C,Moorings!B:B=left(A143,14),Moorings!D:D=D143))"),"SN0140")</f>
        <v>SN0140</v>
      </c>
      <c r="D143" s="48">
        <v>1.0</v>
      </c>
      <c r="E143" s="49" t="str">
        <f>IFERROR(__xludf.DUMMYFUNCTION("if(isblank(A143),"""",filter(Moorings!A:A,Moorings!B:B=A143,Moorings!D:D=D143))"),"ATAPL-68020-00003")</f>
        <v>ATAPL-68020-00003</v>
      </c>
      <c r="F143" s="50" t="str">
        <f>IFERROR(__xludf.DUMMYFUNCTION("if(isblank(A143),"""",filter(Moorings!C:C,Moorings!B:B=A143,Moorings!D:D=D143))"),"380")</f>
        <v>380</v>
      </c>
      <c r="G143" s="51" t="s">
        <v>201</v>
      </c>
      <c r="H143" s="46">
        <v>217.0</v>
      </c>
      <c r="I143" s="51" t="s">
        <v>202</v>
      </c>
      <c r="J143" s="39"/>
    </row>
    <row r="144" ht="15.75" customHeight="1">
      <c r="A144" s="46" t="s">
        <v>63</v>
      </c>
      <c r="B144" s="41" t="str">
        <f>IFERROR(__xludf.DUMMYFUNCTION("if(isblank(A144),"""",filter(Moorings!A:A,Moorings!B:B=left(A144,14),Moorings!D:D=D144))"),"ATAPL-68870-001-0140")</f>
        <v>ATAPL-68870-001-0140</v>
      </c>
      <c r="C144" s="47" t="str">
        <f>IFERROR(__xludf.DUMMYFUNCTION("if(isblank(A144),"""",filter(Moorings!C:C,Moorings!B:B=left(A144,14),Moorings!D:D=D144))"),"SN0140")</f>
        <v>SN0140</v>
      </c>
      <c r="D144" s="48">
        <v>1.0</v>
      </c>
      <c r="E144" s="49" t="str">
        <f>IFERROR(__xludf.DUMMYFUNCTION("if(isblank(A144),"""",filter(Moorings!A:A,Moorings!B:B=A144,Moorings!D:D=D144))"),"ATAPL-68020-00003")</f>
        <v>ATAPL-68020-00003</v>
      </c>
      <c r="F144" s="50" t="str">
        <f>IFERROR(__xludf.DUMMYFUNCTION("if(isblank(A144),"""",filter(Moorings!C:C,Moorings!B:B=A144,Moorings!D:D=D144))"),"380")</f>
        <v>380</v>
      </c>
      <c r="G144" s="51" t="s">
        <v>203</v>
      </c>
      <c r="H144" s="46">
        <v>240.0</v>
      </c>
      <c r="I144" s="51" t="s">
        <v>202</v>
      </c>
      <c r="J144" s="39"/>
    </row>
    <row r="145" ht="15.75" customHeight="1">
      <c r="A145" s="52"/>
      <c r="B145" s="41" t="str">
        <f>IFERROR(__xludf.DUMMYFUNCTION("if(isblank(A145),"""",filter(Moorings!A:A,Moorings!B:B=left(A145,14),Moorings!D:D=D145))"),"")</f>
        <v/>
      </c>
      <c r="C145" s="42" t="str">
        <f>IFERROR(__xludf.DUMMYFUNCTION("if(isblank(A145),"""",filter(Moorings!C:C,Moorings!B:B=left(A145,14),Moorings!D:D=D145))"),"")</f>
        <v/>
      </c>
      <c r="D145" s="52"/>
      <c r="E145" s="43" t="str">
        <f>IFERROR(__xludf.DUMMYFUNCTION("if(isblank(A145),"""",filter(Moorings!A:A,Moorings!B:B=A145,Moorings!D:D=D145))"),"")</f>
        <v/>
      </c>
      <c r="F145" s="44" t="str">
        <f>IFERROR(__xludf.DUMMYFUNCTION("if(isblank(A145),"""",filter(Moorings!C:C,Moorings!B:B=A145,Moorings!D:D=D145))"),"")</f>
        <v/>
      </c>
      <c r="G145" s="52"/>
      <c r="H145" s="52"/>
      <c r="I145" s="52"/>
      <c r="J145" s="39"/>
    </row>
    <row r="146" ht="15.75" customHeight="1">
      <c r="A146" s="51" t="s">
        <v>60</v>
      </c>
      <c r="B146" s="41" t="str">
        <f>IFERROR(__xludf.DUMMYFUNCTION("if(isblank(A146),"""",filter(Moorings!A:A,Moorings!B:B=left(A146,14),Moorings!D:D=D146))"),"ATAPL-68870-001-0140")</f>
        <v>ATAPL-68870-001-0140</v>
      </c>
      <c r="C146" s="47" t="str">
        <f>IFERROR(__xludf.DUMMYFUNCTION("if(isblank(A146),"""",filter(Moorings!C:C,Moorings!B:B=left(A146,14),Moorings!D:D=D146))"),"SN0140")</f>
        <v>SN0140</v>
      </c>
      <c r="D146" s="48">
        <v>1.0</v>
      </c>
      <c r="E146" s="49" t="str">
        <f>IFERROR(__xludf.DUMMYFUNCTION("if(isblank(A146),"""",filter(Moorings!A:A,Moorings!B:B=A146,Moorings!D:D=D146))"),"ATAPL-70114-00003")</f>
        <v>ATAPL-70114-00003</v>
      </c>
      <c r="F146" s="50" t="str">
        <f>IFERROR(__xludf.DUMMYFUNCTION("if(isblank(A146),"""",filter(Moorings!C:C,Moorings!B:B=A146,Moorings!D:D=D146))"),"AQS 6389/AQD 11641")</f>
        <v>AQS 6389/AQD 11641</v>
      </c>
      <c r="G146" s="51" t="s">
        <v>111</v>
      </c>
      <c r="H146" s="46">
        <v>44.5289666666667</v>
      </c>
      <c r="I146" s="52"/>
      <c r="J146" s="39"/>
    </row>
    <row r="147" ht="15.75" customHeight="1">
      <c r="A147" s="51" t="s">
        <v>60</v>
      </c>
      <c r="B147" s="41" t="str">
        <f>IFERROR(__xludf.DUMMYFUNCTION("if(isblank(A147),"""",filter(Moorings!A:A,Moorings!B:B=left(A147,14),Moorings!D:D=D147))"),"ATAPL-68870-001-0140")</f>
        <v>ATAPL-68870-001-0140</v>
      </c>
      <c r="C147" s="47" t="str">
        <f>IFERROR(__xludf.DUMMYFUNCTION("if(isblank(A147),"""",filter(Moorings!C:C,Moorings!B:B=left(A147,14),Moorings!D:D=D147))"),"SN0140")</f>
        <v>SN0140</v>
      </c>
      <c r="D147" s="48">
        <v>1.0</v>
      </c>
      <c r="E147" s="49" t="str">
        <f>IFERROR(__xludf.DUMMYFUNCTION("if(isblank(A147),"""",filter(Moorings!A:A,Moorings!B:B=A147,Moorings!D:D=D147))"),"ATAPL-70114-00003")</f>
        <v>ATAPL-70114-00003</v>
      </c>
      <c r="F147" s="50" t="str">
        <f>IFERROR(__xludf.DUMMYFUNCTION("if(isblank(A147),"""",filter(Moorings!C:C,Moorings!B:B=A147,Moorings!D:D=D147))"),"AQS 6389/AQD 11641")</f>
        <v>AQS 6389/AQD 11641</v>
      </c>
      <c r="G147" s="51" t="s">
        <v>112</v>
      </c>
      <c r="H147" s="46">
        <v>-125.389783333333</v>
      </c>
      <c r="I147" s="52"/>
      <c r="J147" s="39"/>
    </row>
    <row r="148" ht="15.75" customHeight="1">
      <c r="A148" s="52"/>
      <c r="B148" s="41" t="str">
        <f>IFERROR(__xludf.DUMMYFUNCTION("if(isblank(A148),"""",filter(Moorings!A:A,Moorings!B:B=left(A148,14),Moorings!D:D=D148))"),"")</f>
        <v/>
      </c>
      <c r="C148" s="42" t="str">
        <f>IFERROR(__xludf.DUMMYFUNCTION("if(isblank(A148),"""",filter(Moorings!C:C,Moorings!B:B=left(A148,14),Moorings!D:D=D148))"),"")</f>
        <v/>
      </c>
      <c r="D148" s="52"/>
      <c r="E148" s="43" t="str">
        <f>IFERROR(__xludf.DUMMYFUNCTION("if(isblank(A148),"""",filter(Moorings!A:A,Moorings!B:B=A148,Moorings!D:D=D148))"),"")</f>
        <v/>
      </c>
      <c r="F148" s="44" t="str">
        <f>IFERROR(__xludf.DUMMYFUNCTION("if(isblank(A148),"""",filter(Moorings!C:C,Moorings!B:B=A148,Moorings!D:D=D148))"),"")</f>
        <v/>
      </c>
      <c r="G148" s="52"/>
      <c r="H148" s="52"/>
      <c r="I148" s="52"/>
      <c r="J148" s="39"/>
    </row>
    <row r="149" ht="15.75" customHeight="1">
      <c r="A149" s="54" t="s">
        <v>57</v>
      </c>
      <c r="B149" s="41" t="str">
        <f>IFERROR(__xludf.DUMMYFUNCTION("if(isblank(A149),"""",filter(Moorings!A:A,Moorings!B:B=left(A149,14),Moorings!D:D=D149))"),"ATAPL-68870-001-0140")</f>
        <v>ATAPL-68870-001-0140</v>
      </c>
      <c r="C149" s="47" t="str">
        <f>IFERROR(__xludf.DUMMYFUNCTION("if(isblank(A149),"""",filter(Moorings!C:C,Moorings!B:B=left(A149,14),Moorings!D:D=D149))"),"SN0140")</f>
        <v>SN0140</v>
      </c>
      <c r="D149" s="55">
        <v>1.0</v>
      </c>
      <c r="E149" s="49" t="str">
        <f>IFERROR(__xludf.DUMMYFUNCTION("if(isblank(A149),"""",filter(Moorings!A:A,Moorings!B:B=A149,Moorings!D:D=D149))"),"ATAPL-58336-00003")</f>
        <v>ATAPL-58336-00003</v>
      </c>
      <c r="F149" s="50" t="str">
        <f>IFERROR(__xludf.DUMMYFUNCTION("if(isblank(A149),"""",filter(Moorings!C:C,Moorings!B:B=A149,Moorings!D:D=D149))"),"C0076")</f>
        <v>C0076</v>
      </c>
      <c r="G149" s="54" t="s">
        <v>135</v>
      </c>
      <c r="H149" s="46">
        <v>3073.0</v>
      </c>
      <c r="I149" s="52"/>
      <c r="J149" s="39"/>
    </row>
    <row r="150" ht="15.75" customHeight="1">
      <c r="A150" s="54" t="s">
        <v>57</v>
      </c>
      <c r="B150" s="41" t="str">
        <f>IFERROR(__xludf.DUMMYFUNCTION("if(isblank(A150),"""",filter(Moorings!A:A,Moorings!B:B=left(A150,14),Moorings!D:D=D150))"),"ATAPL-68870-001-0140")</f>
        <v>ATAPL-68870-001-0140</v>
      </c>
      <c r="C150" s="47" t="str">
        <f>IFERROR(__xludf.DUMMYFUNCTION("if(isblank(A150),"""",filter(Moorings!C:C,Moorings!B:B=left(A150,14),Moorings!D:D=D150))"),"SN0140")</f>
        <v>SN0140</v>
      </c>
      <c r="D150" s="55">
        <v>1.0</v>
      </c>
      <c r="E150" s="49" t="str">
        <f>IFERROR(__xludf.DUMMYFUNCTION("if(isblank(A150),"""",filter(Moorings!A:A,Moorings!B:B=A150,Moorings!D:D=D150))"),"ATAPL-58336-00003")</f>
        <v>ATAPL-58336-00003</v>
      </c>
      <c r="F150" s="50" t="str">
        <f>IFERROR(__xludf.DUMMYFUNCTION("if(isblank(A150),"""",filter(Moorings!C:C,Moorings!B:B=A150,Moorings!D:D=D150))"),"C0076")</f>
        <v>C0076</v>
      </c>
      <c r="G150" s="54" t="s">
        <v>204</v>
      </c>
      <c r="H150" s="46">
        <v>44327.0</v>
      </c>
      <c r="I150" s="52"/>
      <c r="J150" s="39"/>
    </row>
    <row r="151" ht="15.75" customHeight="1">
      <c r="A151" s="54" t="s">
        <v>57</v>
      </c>
      <c r="B151" s="41" t="str">
        <f>IFERROR(__xludf.DUMMYFUNCTION("if(isblank(A151),"""",filter(Moorings!A:A,Moorings!B:B=left(A151,14),Moorings!D:D=D151))"),"ATAPL-68870-001-0140")</f>
        <v>ATAPL-68870-001-0140</v>
      </c>
      <c r="C151" s="47" t="str">
        <f>IFERROR(__xludf.DUMMYFUNCTION("if(isblank(A151),"""",filter(Moorings!C:C,Moorings!B:B=left(A151,14),Moorings!D:D=D151))"),"SN0140")</f>
        <v>SN0140</v>
      </c>
      <c r="D151" s="55">
        <v>1.0</v>
      </c>
      <c r="E151" s="49" t="str">
        <f>IFERROR(__xludf.DUMMYFUNCTION("if(isblank(A151),"""",filter(Moorings!A:A,Moorings!B:B=A151,Moorings!D:D=D151))"),"ATAPL-58336-00003")</f>
        <v>ATAPL-58336-00003</v>
      </c>
      <c r="F151" s="50" t="str">
        <f>IFERROR(__xludf.DUMMYFUNCTION("if(isblank(A151),"""",filter(Moorings!C:C,Moorings!B:B=A151,Moorings!D:D=D151))"),"C0076")</f>
        <v>C0076</v>
      </c>
      <c r="G151" s="54" t="s">
        <v>136</v>
      </c>
      <c r="H151" s="46">
        <v>19706.0</v>
      </c>
      <c r="I151" s="52"/>
      <c r="J151" s="39"/>
    </row>
    <row r="152" ht="15.75" customHeight="1">
      <c r="A152" s="54" t="s">
        <v>57</v>
      </c>
      <c r="B152" s="41" t="str">
        <f>IFERROR(__xludf.DUMMYFUNCTION("if(isblank(A152),"""",filter(Moorings!A:A,Moorings!B:B=left(A152,14),Moorings!D:D=D152))"),"ATAPL-68870-001-0140")</f>
        <v>ATAPL-68870-001-0140</v>
      </c>
      <c r="C152" s="47" t="str">
        <f>IFERROR(__xludf.DUMMYFUNCTION("if(isblank(A152),"""",filter(Moorings!C:C,Moorings!B:B=left(A152,14),Moorings!D:D=D152))"),"SN0140")</f>
        <v>SN0140</v>
      </c>
      <c r="D152" s="55">
        <v>1.0</v>
      </c>
      <c r="E152" s="49" t="str">
        <f>IFERROR(__xludf.DUMMYFUNCTION("if(isblank(A152),"""",filter(Moorings!A:A,Moorings!B:B=A152,Moorings!D:D=D152))"),"ATAPL-58336-00003")</f>
        <v>ATAPL-58336-00003</v>
      </c>
      <c r="F152" s="50" t="str">
        <f>IFERROR(__xludf.DUMMYFUNCTION("if(isblank(A152),"""",filter(Moorings!C:C,Moorings!B:B=A152,Moorings!D:D=D152))"),"C0076")</f>
        <v>C0076</v>
      </c>
      <c r="G152" s="54" t="s">
        <v>205</v>
      </c>
      <c r="H152" s="46">
        <v>34.0</v>
      </c>
      <c r="I152" s="52"/>
      <c r="J152" s="39"/>
    </row>
    <row r="153" ht="15.75" customHeight="1">
      <c r="A153" s="54" t="s">
        <v>57</v>
      </c>
      <c r="B153" s="41" t="str">
        <f>IFERROR(__xludf.DUMMYFUNCTION("if(isblank(A153),"""",filter(Moorings!A:A,Moorings!B:B=left(A153,14),Moorings!D:D=D153))"),"ATAPL-68870-001-0140")</f>
        <v>ATAPL-68870-001-0140</v>
      </c>
      <c r="C153" s="47" t="str">
        <f>IFERROR(__xludf.DUMMYFUNCTION("if(isblank(A153),"""",filter(Moorings!C:C,Moorings!B:B=left(A153,14),Moorings!D:D=D153))"),"SN0140")</f>
        <v>SN0140</v>
      </c>
      <c r="D153" s="55">
        <v>1.0</v>
      </c>
      <c r="E153" s="49" t="str">
        <f>IFERROR(__xludf.DUMMYFUNCTION("if(isblank(A153),"""",filter(Moorings!A:A,Moorings!B:B=A153,Moorings!D:D=D153))"),"ATAPL-58336-00003")</f>
        <v>ATAPL-58336-00003</v>
      </c>
      <c r="F153" s="50" t="str">
        <f>IFERROR(__xludf.DUMMYFUNCTION("if(isblank(A153),"""",filter(Moorings!C:C,Moorings!B:B=A153,Moorings!D:D=D153))"),"C0076")</f>
        <v>C0076</v>
      </c>
      <c r="G153" s="54" t="s">
        <v>206</v>
      </c>
      <c r="H153" s="46">
        <v>15.12</v>
      </c>
      <c r="I153" s="52"/>
      <c r="J153" s="39"/>
    </row>
    <row r="154" ht="15.75" customHeight="1">
      <c r="A154" s="54" t="s">
        <v>57</v>
      </c>
      <c r="B154" s="41" t="str">
        <f>IFERROR(__xludf.DUMMYFUNCTION("if(isblank(A154),"""",filter(Moorings!A:A,Moorings!B:B=left(A154,14),Moorings!D:D=D154))"),"ATAPL-68870-001-0140")</f>
        <v>ATAPL-68870-001-0140</v>
      </c>
      <c r="C154" s="47" t="str">
        <f>IFERROR(__xludf.DUMMYFUNCTION("if(isblank(A154),"""",filter(Moorings!C:C,Moorings!B:B=left(A154,14),Moorings!D:D=D154))"),"SN0140")</f>
        <v>SN0140</v>
      </c>
      <c r="D154" s="55">
        <v>1.0</v>
      </c>
      <c r="E154" s="49" t="str">
        <f>IFERROR(__xludf.DUMMYFUNCTION("if(isblank(A154),"""",filter(Moorings!A:A,Moorings!B:B=A154,Moorings!D:D=D154))"),"ATAPL-58336-00003")</f>
        <v>ATAPL-58336-00003</v>
      </c>
      <c r="F154" s="50" t="str">
        <f>IFERROR(__xludf.DUMMYFUNCTION("if(isblank(A154),"""",filter(Moorings!C:C,Moorings!B:B=A154,Moorings!D:D=D154))"),"C0076")</f>
        <v>C0076</v>
      </c>
      <c r="G154" s="54" t="s">
        <v>207</v>
      </c>
      <c r="H154" s="46">
        <v>0.0192</v>
      </c>
      <c r="I154" s="52"/>
      <c r="J154" s="39"/>
    </row>
    <row r="155" ht="15.75" customHeight="1">
      <c r="A155" s="54" t="s">
        <v>57</v>
      </c>
      <c r="B155" s="41" t="str">
        <f>IFERROR(__xludf.DUMMYFUNCTION("if(isblank(A155),"""",filter(Moorings!A:A,Moorings!B:B=left(A155,14),Moorings!D:D=D155))"),"ATAPL-68870-001-0140")</f>
        <v>ATAPL-68870-001-0140</v>
      </c>
      <c r="C155" s="47" t="str">
        <f>IFERROR(__xludf.DUMMYFUNCTION("if(isblank(A155),"""",filter(Moorings!C:C,Moorings!B:B=left(A155,14),Moorings!D:D=D155))"),"SN0140")</f>
        <v>SN0140</v>
      </c>
      <c r="D155" s="55">
        <v>1.0</v>
      </c>
      <c r="E155" s="49" t="str">
        <f>IFERROR(__xludf.DUMMYFUNCTION("if(isblank(A155),"""",filter(Moorings!A:A,Moorings!B:B=A155,Moorings!D:D=D155))"),"ATAPL-58336-00003")</f>
        <v>ATAPL-58336-00003</v>
      </c>
      <c r="F155" s="50" t="str">
        <f>IFERROR(__xludf.DUMMYFUNCTION("if(isblank(A155),"""",filter(Moorings!C:C,Moorings!B:B=A155,Moorings!D:D=D155))"),"C0076")</f>
        <v>C0076</v>
      </c>
      <c r="G155" s="54" t="s">
        <v>208</v>
      </c>
      <c r="H155" s="46">
        <v>0.7693</v>
      </c>
      <c r="I155" s="52"/>
      <c r="J155" s="39"/>
    </row>
    <row r="156" ht="15.75" customHeight="1">
      <c r="A156" s="54" t="s">
        <v>57</v>
      </c>
      <c r="B156" s="41" t="str">
        <f>IFERROR(__xludf.DUMMYFUNCTION("if(isblank(A156),"""",filter(Moorings!A:A,Moorings!B:B=left(A156,14),Moorings!D:D=D156))"),"ATAPL-68870-001-0140")</f>
        <v>ATAPL-68870-001-0140</v>
      </c>
      <c r="C156" s="47" t="str">
        <f>IFERROR(__xludf.DUMMYFUNCTION("if(isblank(A156),"""",filter(Moorings!C:C,Moorings!B:B=left(A156,14),Moorings!D:D=D156))"),"SN0140")</f>
        <v>SN0140</v>
      </c>
      <c r="D156" s="55">
        <v>1.0</v>
      </c>
      <c r="E156" s="49" t="str">
        <f>IFERROR(__xludf.DUMMYFUNCTION("if(isblank(A156),"""",filter(Moorings!A:A,Moorings!B:B=A156,Moorings!D:D=D156))"),"ATAPL-58336-00003")</f>
        <v>ATAPL-58336-00003</v>
      </c>
      <c r="F156" s="50" t="str">
        <f>IFERROR(__xludf.DUMMYFUNCTION("if(isblank(A156),"""",filter(Moorings!C:C,Moorings!B:B=A156,Moorings!D:D=D156))"),"C0076")</f>
        <v>C0076</v>
      </c>
      <c r="G156" s="54" t="s">
        <v>209</v>
      </c>
      <c r="H156" s="46">
        <v>-1.7584</v>
      </c>
      <c r="I156" s="52"/>
      <c r="J156" s="39"/>
    </row>
    <row r="157" ht="15.75" customHeight="1">
      <c r="A157" s="52"/>
      <c r="B157" s="41" t="str">
        <f>IFERROR(__xludf.DUMMYFUNCTION("if(isblank(A157),"""",filter(Moorings!A:A,Moorings!B:B=left(A157,14),Moorings!D:D=D157))"),"")</f>
        <v/>
      </c>
      <c r="C157" s="42" t="str">
        <f>IFERROR(__xludf.DUMMYFUNCTION("if(isblank(A157),"""",filter(Moorings!C:C,Moorings!B:B=left(A157,14),Moorings!D:D=D157))"),"")</f>
        <v/>
      </c>
      <c r="D157" s="52"/>
      <c r="E157" s="43" t="str">
        <f>IFERROR(__xludf.DUMMYFUNCTION("if(isblank(A157),"""",filter(Moorings!A:A,Moorings!B:B=A157,Moorings!D:D=D157))"),"")</f>
        <v/>
      </c>
      <c r="F157" s="44" t="str">
        <f>IFERROR(__xludf.DUMMYFUNCTION("if(isblank(A157),"""",filter(Moorings!C:C,Moorings!B:B=A157,Moorings!D:D=D157))"),"")</f>
        <v/>
      </c>
      <c r="G157" s="52"/>
      <c r="H157" s="52"/>
      <c r="I157" s="52"/>
      <c r="J157" s="39"/>
    </row>
    <row r="158" ht="15.75" customHeight="1">
      <c r="A158" s="57"/>
      <c r="B158" s="41" t="str">
        <f>IFERROR(__xludf.DUMMYFUNCTION("if(isblank(A158),"""",filter(Moorings!A:A,Moorings!B:B=left(A158,14),Moorings!D:D=D158))"),"")</f>
        <v/>
      </c>
      <c r="C158" s="42" t="str">
        <f>IFERROR(__xludf.DUMMYFUNCTION("if(isblank(A158),"""",filter(Moorings!C:C,Moorings!B:B=left(A158,14),Moorings!D:D=D158))"),"")</f>
        <v/>
      </c>
      <c r="D158" s="55"/>
      <c r="E158" s="43" t="str">
        <f>IFERROR(__xludf.DUMMYFUNCTION("if(isblank(A158),"""",filter(Moorings!A:A,Moorings!B:B=A158,Moorings!D:D=D158))"),"")</f>
        <v/>
      </c>
      <c r="F158" s="44" t="str">
        <f>IFERROR(__xludf.DUMMYFUNCTION("if(isblank(A158),"""",filter(Moorings!C:C,Moorings!B:B=A158,Moorings!D:D=D158))"),"")</f>
        <v/>
      </c>
      <c r="G158" s="39"/>
      <c r="H158" s="61"/>
      <c r="I158" s="39"/>
      <c r="J158" s="39"/>
    </row>
    <row r="159" ht="15.75" customHeight="1">
      <c r="A159" s="57"/>
      <c r="B159" s="41" t="str">
        <f>IFERROR(__xludf.DUMMYFUNCTION("if(isblank(A159),"""",filter(Moorings!A:A,Moorings!B:B=left(A159,14),Moorings!D:D=D159))"),"")</f>
        <v/>
      </c>
      <c r="C159" s="42" t="str">
        <f>IFERROR(__xludf.DUMMYFUNCTION("if(isblank(A159),"""",filter(Moorings!C:C,Moorings!B:B=left(A159,14),Moorings!D:D=D159))"),"")</f>
        <v/>
      </c>
      <c r="D159" s="55"/>
      <c r="E159" s="43" t="str">
        <f>IFERROR(__xludf.DUMMYFUNCTION("if(isblank(A159),"""",filter(Moorings!A:A,Moorings!B:B=A159,Moorings!D:D=D159))"),"")</f>
        <v/>
      </c>
      <c r="F159" s="44" t="str">
        <f>IFERROR(__xludf.DUMMYFUNCTION("if(isblank(A159),"""",filter(Moorings!C:C,Moorings!B:B=A159,Moorings!D:D=D159))"),"")</f>
        <v/>
      </c>
      <c r="G159" s="39"/>
      <c r="H159" s="61"/>
      <c r="I159" s="39"/>
      <c r="J159" s="39"/>
    </row>
    <row r="160" ht="15.75" customHeight="1">
      <c r="A160" s="57" t="s">
        <v>26</v>
      </c>
      <c r="B160" s="41" t="str">
        <f>IFERROR(__xludf.DUMMYFUNCTION("if(isblank(A160),"""",filter(Moorings!A:A,Moorings!B:B=left(A160,14),Moorings!D:D=D160))"),"ATAPL-69839-001-0104")</f>
        <v>ATAPL-69839-001-0104</v>
      </c>
      <c r="C160" s="47" t="str">
        <f>IFERROR(__xludf.DUMMYFUNCTION("if(isblank(A160),"""",filter(Moorings!C:C,Moorings!B:B=left(A160,14),Moorings!D:D=D160))"),"SN0104")</f>
        <v>SN0104</v>
      </c>
      <c r="D160" s="55">
        <v>2.0</v>
      </c>
      <c r="E160" s="49" t="str">
        <f>IFERROR(__xludf.DUMMYFUNCTION("if(isblank(A160),"""",filter(Moorings!A:A,Moorings!B:B=A160,Moorings!D:D=D160))"),"ATAPL-66662-00009")</f>
        <v>ATAPL-66662-00009</v>
      </c>
      <c r="F160" s="50" t="str">
        <f>IFERROR(__xludf.DUMMYFUNCTION("if(isblank(A160),"""",filter(Moorings!C:C,Moorings!B:B=A160,Moorings!D:D=D160))"),"16-50118")</f>
        <v>16-50118</v>
      </c>
      <c r="G160" s="39" t="s">
        <v>111</v>
      </c>
      <c r="H160" s="57">
        <v>44.52896666666667</v>
      </c>
      <c r="I160" s="39"/>
      <c r="J160" s="39"/>
    </row>
    <row r="161" ht="15.75" customHeight="1">
      <c r="A161" s="57" t="s">
        <v>26</v>
      </c>
      <c r="B161" s="41" t="str">
        <f>IFERROR(__xludf.DUMMYFUNCTION("if(isblank(A161),"""",filter(Moorings!A:A,Moorings!B:B=left(A161,14),Moorings!D:D=D161))"),"ATAPL-69839-001-0104")</f>
        <v>ATAPL-69839-001-0104</v>
      </c>
      <c r="C161" s="47" t="str">
        <f>IFERROR(__xludf.DUMMYFUNCTION("if(isblank(A161),"""",filter(Moorings!C:C,Moorings!B:B=left(A161,14),Moorings!D:D=D161))"),"SN0104")</f>
        <v>SN0104</v>
      </c>
      <c r="D161" s="55">
        <v>2.0</v>
      </c>
      <c r="E161" s="49" t="str">
        <f>IFERROR(__xludf.DUMMYFUNCTION("if(isblank(A161),"""",filter(Moorings!A:A,Moorings!B:B=A161,Moorings!D:D=D161))"),"ATAPL-66662-00009")</f>
        <v>ATAPL-66662-00009</v>
      </c>
      <c r="F161" s="50" t="str">
        <f>IFERROR(__xludf.DUMMYFUNCTION("if(isblank(A161),"""",filter(Moorings!C:C,Moorings!B:B=A161,Moorings!D:D=D161))"),"16-50118")</f>
        <v>16-50118</v>
      </c>
      <c r="G161" s="39" t="s">
        <v>112</v>
      </c>
      <c r="H161" s="57">
        <v>-125.38978333333333</v>
      </c>
      <c r="I161" s="39"/>
      <c r="J161" s="39"/>
    </row>
    <row r="162" ht="15.75" customHeight="1">
      <c r="A162" s="57" t="s">
        <v>26</v>
      </c>
      <c r="B162" s="41" t="str">
        <f>IFERROR(__xludf.DUMMYFUNCTION("if(isblank(A162),"""",filter(Moorings!A:A,Moorings!B:B=left(A162,14),Moorings!D:D=D162))"),"ATAPL-69839-001-0104")</f>
        <v>ATAPL-69839-001-0104</v>
      </c>
      <c r="C162" s="47" t="str">
        <f>IFERROR(__xludf.DUMMYFUNCTION("if(isblank(A162),"""",filter(Moorings!C:C,Moorings!B:B=left(A162,14),Moorings!D:D=D162))"),"SN0104")</f>
        <v>SN0104</v>
      </c>
      <c r="D162" s="55">
        <v>2.0</v>
      </c>
      <c r="E162" s="49" t="str">
        <f>IFERROR(__xludf.DUMMYFUNCTION("if(isblank(A162),"""",filter(Moorings!A:A,Moorings!B:B=A162,Moorings!D:D=D162))"),"ATAPL-66662-00009")</f>
        <v>ATAPL-66662-00009</v>
      </c>
      <c r="F162" s="50" t="str">
        <f>IFERROR(__xludf.DUMMYFUNCTION("if(isblank(A162),"""",filter(Moorings!C:C,Moorings!B:B=A162,Moorings!D:D=D162))"),"16-50118")</f>
        <v>16-50118</v>
      </c>
      <c r="G162" s="39" t="s">
        <v>113</v>
      </c>
      <c r="H162" s="57">
        <v>0.001264294</v>
      </c>
      <c r="I162" s="39"/>
      <c r="J162" s="39"/>
    </row>
    <row r="163" ht="15.75" customHeight="1">
      <c r="A163" s="57" t="s">
        <v>26</v>
      </c>
      <c r="B163" s="41" t="str">
        <f>IFERROR(__xludf.DUMMYFUNCTION("if(isblank(A163),"""",filter(Moorings!A:A,Moorings!B:B=left(A163,14),Moorings!D:D=D163))"),"ATAPL-69839-001-0104")</f>
        <v>ATAPL-69839-001-0104</v>
      </c>
      <c r="C163" s="47" t="str">
        <f>IFERROR(__xludf.DUMMYFUNCTION("if(isblank(A163),"""",filter(Moorings!C:C,Moorings!B:B=left(A163,14),Moorings!D:D=D163))"),"SN0104")</f>
        <v>SN0104</v>
      </c>
      <c r="D163" s="55">
        <v>2.0</v>
      </c>
      <c r="E163" s="49" t="str">
        <f>IFERROR(__xludf.DUMMYFUNCTION("if(isblank(A163),"""",filter(Moorings!A:A,Moorings!B:B=A163,Moorings!D:D=D163))"),"ATAPL-66662-00009")</f>
        <v>ATAPL-66662-00009</v>
      </c>
      <c r="F163" s="50" t="str">
        <f>IFERROR(__xludf.DUMMYFUNCTION("if(isblank(A163),"""",filter(Moorings!C:C,Moorings!B:B=A163,Moorings!D:D=D163))"),"16-50118")</f>
        <v>16-50118</v>
      </c>
      <c r="G163" s="39" t="s">
        <v>114</v>
      </c>
      <c r="H163" s="57">
        <v>2.722284E-4</v>
      </c>
      <c r="I163" s="39"/>
      <c r="J163" s="39"/>
    </row>
    <row r="164" ht="15.75" customHeight="1">
      <c r="A164" s="57" t="s">
        <v>26</v>
      </c>
      <c r="B164" s="41" t="str">
        <f>IFERROR(__xludf.DUMMYFUNCTION("if(isblank(A164),"""",filter(Moorings!A:A,Moorings!B:B=left(A164,14),Moorings!D:D=D164))"),"ATAPL-69839-001-0104")</f>
        <v>ATAPL-69839-001-0104</v>
      </c>
      <c r="C164" s="47" t="str">
        <f>IFERROR(__xludf.DUMMYFUNCTION("if(isblank(A164),"""",filter(Moorings!C:C,Moorings!B:B=left(A164,14),Moorings!D:D=D164))"),"SN0104")</f>
        <v>SN0104</v>
      </c>
      <c r="D164" s="55">
        <v>2.0</v>
      </c>
      <c r="E164" s="49" t="str">
        <f>IFERROR(__xludf.DUMMYFUNCTION("if(isblank(A164),"""",filter(Moorings!A:A,Moorings!B:B=A164,Moorings!D:D=D164))"),"ATAPL-66662-00009")</f>
        <v>ATAPL-66662-00009</v>
      </c>
      <c r="F164" s="50" t="str">
        <f>IFERROR(__xludf.DUMMYFUNCTION("if(isblank(A164),"""",filter(Moorings!C:C,Moorings!B:B=A164,Moorings!D:D=D164))"),"16-50118")</f>
        <v>16-50118</v>
      </c>
      <c r="G164" s="39" t="s">
        <v>115</v>
      </c>
      <c r="H164" s="57">
        <v>-1.058717E-6</v>
      </c>
      <c r="I164" s="39"/>
      <c r="J164" s="39"/>
    </row>
    <row r="165" ht="15.75" customHeight="1">
      <c r="A165" s="57" t="s">
        <v>26</v>
      </c>
      <c r="B165" s="41" t="str">
        <f>IFERROR(__xludf.DUMMYFUNCTION("if(isblank(A165),"""",filter(Moorings!A:A,Moorings!B:B=left(A165,14),Moorings!D:D=D165))"),"ATAPL-69839-001-0104")</f>
        <v>ATAPL-69839-001-0104</v>
      </c>
      <c r="C165" s="47" t="str">
        <f>IFERROR(__xludf.DUMMYFUNCTION("if(isblank(A165),"""",filter(Moorings!C:C,Moorings!B:B=left(A165,14),Moorings!D:D=D165))"),"SN0104")</f>
        <v>SN0104</v>
      </c>
      <c r="D165" s="55">
        <v>2.0</v>
      </c>
      <c r="E165" s="49" t="str">
        <f>IFERROR(__xludf.DUMMYFUNCTION("if(isblank(A165),"""",filter(Moorings!A:A,Moorings!B:B=A165,Moorings!D:D=D165))"),"ATAPL-66662-00009")</f>
        <v>ATAPL-66662-00009</v>
      </c>
      <c r="F165" s="50" t="str">
        <f>IFERROR(__xludf.DUMMYFUNCTION("if(isblank(A165),"""",filter(Moorings!C:C,Moorings!B:B=A165,Moorings!D:D=D165))"),"16-50118")</f>
        <v>16-50118</v>
      </c>
      <c r="G165" s="39" t="s">
        <v>116</v>
      </c>
      <c r="H165" s="57">
        <v>1.765309E-7</v>
      </c>
      <c r="I165" s="39"/>
      <c r="J165" s="39"/>
    </row>
    <row r="166" ht="15.75" customHeight="1">
      <c r="A166" s="57" t="s">
        <v>26</v>
      </c>
      <c r="B166" s="41" t="str">
        <f>IFERROR(__xludf.DUMMYFUNCTION("if(isblank(A166),"""",filter(Moorings!A:A,Moorings!B:B=left(A166,14),Moorings!D:D=D166))"),"ATAPL-69839-001-0104")</f>
        <v>ATAPL-69839-001-0104</v>
      </c>
      <c r="C166" s="47" t="str">
        <f>IFERROR(__xludf.DUMMYFUNCTION("if(isblank(A166),"""",filter(Moorings!C:C,Moorings!B:B=left(A166,14),Moorings!D:D=D166))"),"SN0104")</f>
        <v>SN0104</v>
      </c>
      <c r="D166" s="55">
        <v>2.0</v>
      </c>
      <c r="E166" s="49" t="str">
        <f>IFERROR(__xludf.DUMMYFUNCTION("if(isblank(A166),"""",filter(Moorings!A:A,Moorings!B:B=A166,Moorings!D:D=D166))"),"ATAPL-66662-00009")</f>
        <v>ATAPL-66662-00009</v>
      </c>
      <c r="F166" s="50" t="str">
        <f>IFERROR(__xludf.DUMMYFUNCTION("if(isblank(A166),"""",filter(Moorings!C:C,Moorings!B:B=A166,Moorings!D:D=D166))"),"16-50118")</f>
        <v>16-50118</v>
      </c>
      <c r="G166" s="39" t="s">
        <v>117</v>
      </c>
      <c r="H166" s="57">
        <v>-9.57E-8</v>
      </c>
      <c r="I166" s="39"/>
      <c r="J166" s="39"/>
    </row>
    <row r="167" ht="15.75" customHeight="1">
      <c r="A167" s="57" t="s">
        <v>26</v>
      </c>
      <c r="B167" s="41" t="str">
        <f>IFERROR(__xludf.DUMMYFUNCTION("if(isblank(A167),"""",filter(Moorings!A:A,Moorings!B:B=left(A167,14),Moorings!D:D=D167))"),"ATAPL-69839-001-0104")</f>
        <v>ATAPL-69839-001-0104</v>
      </c>
      <c r="C167" s="47" t="str">
        <f>IFERROR(__xludf.DUMMYFUNCTION("if(isblank(A167),"""",filter(Moorings!C:C,Moorings!B:B=left(A167,14),Moorings!D:D=D167))"),"SN0104")</f>
        <v>SN0104</v>
      </c>
      <c r="D167" s="55">
        <v>2.0</v>
      </c>
      <c r="E167" s="49" t="str">
        <f>IFERROR(__xludf.DUMMYFUNCTION("if(isblank(A167),"""",filter(Moorings!A:A,Moorings!B:B=A167,Moorings!D:D=D167))"),"ATAPL-66662-00009")</f>
        <v>ATAPL-66662-00009</v>
      </c>
      <c r="F167" s="50" t="str">
        <f>IFERROR(__xludf.DUMMYFUNCTION("if(isblank(A167),"""",filter(Moorings!C:C,Moorings!B:B=A167,Moorings!D:D=D167))"),"16-50118")</f>
        <v>16-50118</v>
      </c>
      <c r="G167" s="39" t="s">
        <v>118</v>
      </c>
      <c r="H167" s="57">
        <v>3.25E-6</v>
      </c>
      <c r="I167" s="39"/>
      <c r="J167" s="39"/>
    </row>
    <row r="168" ht="15.75" customHeight="1">
      <c r="A168" s="57" t="s">
        <v>26</v>
      </c>
      <c r="B168" s="41" t="str">
        <f>IFERROR(__xludf.DUMMYFUNCTION("if(isblank(A168),"""",filter(Moorings!A:A,Moorings!B:B=left(A168,14),Moorings!D:D=D168))"),"ATAPL-69839-001-0104")</f>
        <v>ATAPL-69839-001-0104</v>
      </c>
      <c r="C168" s="47" t="str">
        <f>IFERROR(__xludf.DUMMYFUNCTION("if(isblank(A168),"""",filter(Moorings!C:C,Moorings!B:B=left(A168,14),Moorings!D:D=D168))"),"SN0104")</f>
        <v>SN0104</v>
      </c>
      <c r="D168" s="55">
        <v>2.0</v>
      </c>
      <c r="E168" s="49" t="str">
        <f>IFERROR(__xludf.DUMMYFUNCTION("if(isblank(A168),"""",filter(Moorings!A:A,Moorings!B:B=A168,Moorings!D:D=D168))"),"ATAPL-66662-00009")</f>
        <v>ATAPL-66662-00009</v>
      </c>
      <c r="F168" s="50" t="str">
        <f>IFERROR(__xludf.DUMMYFUNCTION("if(isblank(A168),"""",filter(Moorings!C:C,Moorings!B:B=A168,Moorings!D:D=D168))"),"16-50118")</f>
        <v>16-50118</v>
      </c>
      <c r="G168" s="39" t="s">
        <v>119</v>
      </c>
      <c r="H168" s="57">
        <v>-0.9965121</v>
      </c>
      <c r="I168" s="39"/>
      <c r="J168" s="39"/>
    </row>
    <row r="169" ht="15.75" customHeight="1">
      <c r="A169" s="57" t="s">
        <v>26</v>
      </c>
      <c r="B169" s="41" t="str">
        <f>IFERROR(__xludf.DUMMYFUNCTION("if(isblank(A169),"""",filter(Moorings!A:A,Moorings!B:B=left(A169,14),Moorings!D:D=D169))"),"ATAPL-69839-001-0104")</f>
        <v>ATAPL-69839-001-0104</v>
      </c>
      <c r="C169" s="47" t="str">
        <f>IFERROR(__xludf.DUMMYFUNCTION("if(isblank(A169),"""",filter(Moorings!C:C,Moorings!B:B=left(A169,14),Moorings!D:D=D169))"),"SN0104")</f>
        <v>SN0104</v>
      </c>
      <c r="D169" s="55">
        <v>2.0</v>
      </c>
      <c r="E169" s="49" t="str">
        <f>IFERROR(__xludf.DUMMYFUNCTION("if(isblank(A169),"""",filter(Moorings!A:A,Moorings!B:B=A169,Moorings!D:D=D169))"),"ATAPL-66662-00009")</f>
        <v>ATAPL-66662-00009</v>
      </c>
      <c r="F169" s="50" t="str">
        <f>IFERROR(__xludf.DUMMYFUNCTION("if(isblank(A169),"""",filter(Moorings!C:C,Moorings!B:B=A169,Moorings!D:D=D169))"),"16-50118")</f>
        <v>16-50118</v>
      </c>
      <c r="G169" s="39" t="s">
        <v>120</v>
      </c>
      <c r="H169" s="57">
        <v>0.1388053</v>
      </c>
      <c r="I169" s="39"/>
      <c r="J169" s="39"/>
    </row>
    <row r="170" ht="15.75" customHeight="1">
      <c r="A170" s="57" t="s">
        <v>26</v>
      </c>
      <c r="B170" s="41" t="str">
        <f>IFERROR(__xludf.DUMMYFUNCTION("if(isblank(A170),"""",filter(Moorings!A:A,Moorings!B:B=left(A170,14),Moorings!D:D=D170))"),"ATAPL-69839-001-0104")</f>
        <v>ATAPL-69839-001-0104</v>
      </c>
      <c r="C170" s="47" t="str">
        <f>IFERROR(__xludf.DUMMYFUNCTION("if(isblank(A170),"""",filter(Moorings!C:C,Moorings!B:B=left(A170,14),Moorings!D:D=D170))"),"SN0104")</f>
        <v>SN0104</v>
      </c>
      <c r="D170" s="55">
        <v>2.0</v>
      </c>
      <c r="E170" s="49" t="str">
        <f>IFERROR(__xludf.DUMMYFUNCTION("if(isblank(A170),"""",filter(Moorings!A:A,Moorings!B:B=A170,Moorings!D:D=D170))"),"ATAPL-66662-00009")</f>
        <v>ATAPL-66662-00009</v>
      </c>
      <c r="F170" s="50" t="str">
        <f>IFERROR(__xludf.DUMMYFUNCTION("if(isblank(A170),"""",filter(Moorings!C:C,Moorings!B:B=A170,Moorings!D:D=D170))"),"16-50118")</f>
        <v>16-50118</v>
      </c>
      <c r="G170" s="39" t="s">
        <v>121</v>
      </c>
      <c r="H170" s="57">
        <v>-2.101181E-4</v>
      </c>
      <c r="I170" s="39"/>
      <c r="J170" s="39"/>
    </row>
    <row r="171" ht="15.75" customHeight="1">
      <c r="A171" s="57" t="s">
        <v>26</v>
      </c>
      <c r="B171" s="41" t="str">
        <f>IFERROR(__xludf.DUMMYFUNCTION("if(isblank(A171),"""",filter(Moorings!A:A,Moorings!B:B=left(A171,14),Moorings!D:D=D171))"),"ATAPL-69839-001-0104")</f>
        <v>ATAPL-69839-001-0104</v>
      </c>
      <c r="C171" s="47" t="str">
        <f>IFERROR(__xludf.DUMMYFUNCTION("if(isblank(A171),"""",filter(Moorings!C:C,Moorings!B:B=left(A171,14),Moorings!D:D=D171))"),"SN0104")</f>
        <v>SN0104</v>
      </c>
      <c r="D171" s="55">
        <v>2.0</v>
      </c>
      <c r="E171" s="49" t="str">
        <f>IFERROR(__xludf.DUMMYFUNCTION("if(isblank(A171),"""",filter(Moorings!A:A,Moorings!B:B=A171,Moorings!D:D=D171))"),"ATAPL-66662-00009")</f>
        <v>ATAPL-66662-00009</v>
      </c>
      <c r="F171" s="50" t="str">
        <f>IFERROR(__xludf.DUMMYFUNCTION("if(isblank(A171),"""",filter(Moorings!C:C,Moorings!B:B=A171,Moorings!D:D=D171))"),"16-50118")</f>
        <v>16-50118</v>
      </c>
      <c r="G171" s="39" t="s">
        <v>122</v>
      </c>
      <c r="H171" s="57">
        <v>3.456762E-5</v>
      </c>
      <c r="I171" s="39"/>
      <c r="J171" s="39"/>
    </row>
    <row r="172" ht="15.75" customHeight="1">
      <c r="A172" s="57" t="s">
        <v>26</v>
      </c>
      <c r="B172" s="41" t="str">
        <f>IFERROR(__xludf.DUMMYFUNCTION("if(isblank(A172),"""",filter(Moorings!A:A,Moorings!B:B=left(A172,14),Moorings!D:D=D172))"),"ATAPL-69839-001-0104")</f>
        <v>ATAPL-69839-001-0104</v>
      </c>
      <c r="C172" s="47" t="str">
        <f>IFERROR(__xludf.DUMMYFUNCTION("if(isblank(A172),"""",filter(Moorings!C:C,Moorings!B:B=left(A172,14),Moorings!D:D=D172))"),"SN0104")</f>
        <v>SN0104</v>
      </c>
      <c r="D172" s="55">
        <v>2.0</v>
      </c>
      <c r="E172" s="49" t="str">
        <f>IFERROR(__xludf.DUMMYFUNCTION("if(isblank(A172),"""",filter(Moorings!A:A,Moorings!B:B=A172,Moorings!D:D=D172))"),"ATAPL-66662-00009")</f>
        <v>ATAPL-66662-00009</v>
      </c>
      <c r="F172" s="50" t="str">
        <f>IFERROR(__xludf.DUMMYFUNCTION("if(isblank(A172),"""",filter(Moorings!C:C,Moorings!B:B=A172,Moorings!D:D=D172))"),"16-50118")</f>
        <v>16-50118</v>
      </c>
      <c r="G172" s="39" t="s">
        <v>123</v>
      </c>
      <c r="H172" s="57">
        <v>0.3750642</v>
      </c>
      <c r="I172" s="39"/>
      <c r="J172" s="39"/>
    </row>
    <row r="173" ht="15.75" customHeight="1">
      <c r="A173" s="57" t="s">
        <v>26</v>
      </c>
      <c r="B173" s="41" t="str">
        <f>IFERROR(__xludf.DUMMYFUNCTION("if(isblank(A173),"""",filter(Moorings!A:A,Moorings!B:B=left(A173,14),Moorings!D:D=D173))"),"ATAPL-69839-001-0104")</f>
        <v>ATAPL-69839-001-0104</v>
      </c>
      <c r="C173" s="47" t="str">
        <f>IFERROR(__xludf.DUMMYFUNCTION("if(isblank(A173),"""",filter(Moorings!C:C,Moorings!B:B=left(A173,14),Moorings!D:D=D173))"),"SN0104")</f>
        <v>SN0104</v>
      </c>
      <c r="D173" s="55">
        <v>2.0</v>
      </c>
      <c r="E173" s="49" t="str">
        <f>IFERROR(__xludf.DUMMYFUNCTION("if(isblank(A173),"""",filter(Moorings!A:A,Moorings!B:B=A173,Moorings!D:D=D173))"),"ATAPL-66662-00009")</f>
        <v>ATAPL-66662-00009</v>
      </c>
      <c r="F173" s="50" t="str">
        <f>IFERROR(__xludf.DUMMYFUNCTION("if(isblank(A173),"""",filter(Moorings!C:C,Moorings!B:B=A173,Moorings!D:D=D173))"),"16-50118")</f>
        <v>16-50118</v>
      </c>
      <c r="G173" s="39" t="s">
        <v>124</v>
      </c>
      <c r="H173" s="57">
        <v>0.001705358</v>
      </c>
      <c r="I173" s="39"/>
      <c r="J173" s="39"/>
    </row>
    <row r="174" ht="15.75" customHeight="1">
      <c r="A174" s="57" t="s">
        <v>26</v>
      </c>
      <c r="B174" s="41" t="str">
        <f>IFERROR(__xludf.DUMMYFUNCTION("if(isblank(A174),"""",filter(Moorings!A:A,Moorings!B:B=left(A174,14),Moorings!D:D=D174))"),"ATAPL-69839-001-0104")</f>
        <v>ATAPL-69839-001-0104</v>
      </c>
      <c r="C174" s="47" t="str">
        <f>IFERROR(__xludf.DUMMYFUNCTION("if(isblank(A174),"""",filter(Moorings!C:C,Moorings!B:B=left(A174,14),Moorings!D:D=D174))"),"SN0104")</f>
        <v>SN0104</v>
      </c>
      <c r="D174" s="55">
        <v>2.0</v>
      </c>
      <c r="E174" s="49" t="str">
        <f>IFERROR(__xludf.DUMMYFUNCTION("if(isblank(A174),"""",filter(Moorings!A:A,Moorings!B:B=A174,Moorings!D:D=D174))"),"ATAPL-66662-00009")</f>
        <v>ATAPL-66662-00009</v>
      </c>
      <c r="F174" s="50" t="str">
        <f>IFERROR(__xludf.DUMMYFUNCTION("if(isblank(A174),"""",filter(Moorings!C:C,Moorings!B:B=A174,Moorings!D:D=D174))"),"16-50118")</f>
        <v>16-50118</v>
      </c>
      <c r="G174" s="39" t="s">
        <v>125</v>
      </c>
      <c r="H174" s="62">
        <v>8.41887E-11</v>
      </c>
      <c r="I174" s="39"/>
      <c r="J174" s="39"/>
    </row>
    <row r="175" ht="15.75" customHeight="1">
      <c r="A175" s="57" t="s">
        <v>26</v>
      </c>
      <c r="B175" s="41" t="str">
        <f>IFERROR(__xludf.DUMMYFUNCTION("if(isblank(A175),"""",filter(Moorings!A:A,Moorings!B:B=left(A175,14),Moorings!D:D=D175))"),"ATAPL-69839-001-0104")</f>
        <v>ATAPL-69839-001-0104</v>
      </c>
      <c r="C175" s="47" t="str">
        <f>IFERROR(__xludf.DUMMYFUNCTION("if(isblank(A175),"""",filter(Moorings!C:C,Moorings!B:B=left(A175,14),Moorings!D:D=D175))"),"SN0104")</f>
        <v>SN0104</v>
      </c>
      <c r="D175" s="55">
        <v>2.0</v>
      </c>
      <c r="E175" s="49" t="str">
        <f>IFERROR(__xludf.DUMMYFUNCTION("if(isblank(A175),"""",filter(Moorings!A:A,Moorings!B:B=A175,Moorings!D:D=D175))"),"ATAPL-66662-00009")</f>
        <v>ATAPL-66662-00009</v>
      </c>
      <c r="F175" s="50" t="str">
        <f>IFERROR(__xludf.DUMMYFUNCTION("if(isblank(A175),"""",filter(Moorings!C:C,Moorings!B:B=A175,Moorings!D:D=D175))"),"16-50118")</f>
        <v>16-50118</v>
      </c>
      <c r="G175" s="39" t="s">
        <v>126</v>
      </c>
      <c r="H175" s="57">
        <v>179.0661</v>
      </c>
      <c r="I175" s="39"/>
      <c r="J175" s="39"/>
    </row>
    <row r="176" ht="15.75" customHeight="1">
      <c r="A176" s="57" t="s">
        <v>26</v>
      </c>
      <c r="B176" s="41" t="str">
        <f>IFERROR(__xludf.DUMMYFUNCTION("if(isblank(A176),"""",filter(Moorings!A:A,Moorings!B:B=left(A176,14),Moorings!D:D=D176))"),"ATAPL-69839-001-0104")</f>
        <v>ATAPL-69839-001-0104</v>
      </c>
      <c r="C176" s="47" t="str">
        <f>IFERROR(__xludf.DUMMYFUNCTION("if(isblank(A176),"""",filter(Moorings!C:C,Moorings!B:B=left(A176,14),Moorings!D:D=D176))"),"SN0104")</f>
        <v>SN0104</v>
      </c>
      <c r="D176" s="55">
        <v>2.0</v>
      </c>
      <c r="E176" s="49" t="str">
        <f>IFERROR(__xludf.DUMMYFUNCTION("if(isblank(A176),"""",filter(Moorings!A:A,Moorings!B:B=A176,Moorings!D:D=D176))"),"ATAPL-66662-00009")</f>
        <v>ATAPL-66662-00009</v>
      </c>
      <c r="F176" s="50" t="str">
        <f>IFERROR(__xludf.DUMMYFUNCTION("if(isblank(A176),"""",filter(Moorings!C:C,Moorings!B:B=A176,Moorings!D:D=D176))"),"16-50118")</f>
        <v>16-50118</v>
      </c>
      <c r="G176" s="39" t="s">
        <v>127</v>
      </c>
      <c r="H176" s="57">
        <v>-57.31436</v>
      </c>
      <c r="I176" s="39"/>
      <c r="J176" s="39"/>
    </row>
    <row r="177" ht="15.75" customHeight="1">
      <c r="A177" s="57" t="s">
        <v>26</v>
      </c>
      <c r="B177" s="41" t="str">
        <f>IFERROR(__xludf.DUMMYFUNCTION("if(isblank(A177),"""",filter(Moorings!A:A,Moorings!B:B=left(A177,14),Moorings!D:D=D177))"),"ATAPL-69839-001-0104")</f>
        <v>ATAPL-69839-001-0104</v>
      </c>
      <c r="C177" s="47" t="str">
        <f>IFERROR(__xludf.DUMMYFUNCTION("if(isblank(A177),"""",filter(Moorings!C:C,Moorings!B:B=left(A177,14),Moorings!D:D=D177))"),"SN0104")</f>
        <v>SN0104</v>
      </c>
      <c r="D177" s="55">
        <v>2.0</v>
      </c>
      <c r="E177" s="49" t="str">
        <f>IFERROR(__xludf.DUMMYFUNCTION("if(isblank(A177),"""",filter(Moorings!A:A,Moorings!B:B=A177,Moorings!D:D=D177))"),"ATAPL-66662-00009")</f>
        <v>ATAPL-66662-00009</v>
      </c>
      <c r="F177" s="50" t="str">
        <f>IFERROR(__xludf.DUMMYFUNCTION("if(isblank(A177),"""",filter(Moorings!C:C,Moorings!B:B=A177,Moorings!D:D=D177))"),"16-50118")</f>
        <v>16-50118</v>
      </c>
      <c r="G177" s="39" t="s">
        <v>128</v>
      </c>
      <c r="H177" s="57">
        <v>-3.505232</v>
      </c>
      <c r="I177" s="39"/>
      <c r="J177" s="39"/>
    </row>
    <row r="178" ht="15.75" customHeight="1">
      <c r="A178" s="57" t="s">
        <v>26</v>
      </c>
      <c r="B178" s="41" t="str">
        <f>IFERROR(__xludf.DUMMYFUNCTION("if(isblank(A178),"""",filter(Moorings!A:A,Moorings!B:B=left(A178,14),Moorings!D:D=D178))"),"ATAPL-69839-001-0104")</f>
        <v>ATAPL-69839-001-0104</v>
      </c>
      <c r="C178" s="47" t="str">
        <f>IFERROR(__xludf.DUMMYFUNCTION("if(isblank(A178),"""",filter(Moorings!C:C,Moorings!B:B=left(A178,14),Moorings!D:D=D178))"),"SN0104")</f>
        <v>SN0104</v>
      </c>
      <c r="D178" s="55">
        <v>2.0</v>
      </c>
      <c r="E178" s="49" t="str">
        <f>IFERROR(__xludf.DUMMYFUNCTION("if(isblank(A178),"""",filter(Moorings!A:A,Moorings!B:B=A178,Moorings!D:D=D178))"),"ATAPL-66662-00009")</f>
        <v>ATAPL-66662-00009</v>
      </c>
      <c r="F178" s="50" t="str">
        <f>IFERROR(__xludf.DUMMYFUNCTION("if(isblank(A178),"""",filter(Moorings!C:C,Moorings!B:B=A178,Moorings!D:D=D178))"),"16-50118")</f>
        <v>16-50118</v>
      </c>
      <c r="G178" s="39" t="s">
        <v>129</v>
      </c>
      <c r="H178" s="57">
        <v>525068.3</v>
      </c>
      <c r="I178" s="39"/>
      <c r="J178" s="39"/>
    </row>
    <row r="179" ht="15.75" customHeight="1">
      <c r="A179" s="57" t="s">
        <v>26</v>
      </c>
      <c r="B179" s="41" t="str">
        <f>IFERROR(__xludf.DUMMYFUNCTION("if(isblank(A179),"""",filter(Moorings!A:A,Moorings!B:B=left(A179,14),Moorings!D:D=D179))"),"ATAPL-69839-001-0104")</f>
        <v>ATAPL-69839-001-0104</v>
      </c>
      <c r="C179" s="47" t="str">
        <f>IFERROR(__xludf.DUMMYFUNCTION("if(isblank(A179),"""",filter(Moorings!C:C,Moorings!B:B=left(A179,14),Moorings!D:D=D179))"),"SN0104")</f>
        <v>SN0104</v>
      </c>
      <c r="D179" s="55">
        <v>2.0</v>
      </c>
      <c r="E179" s="49" t="str">
        <f>IFERROR(__xludf.DUMMYFUNCTION("if(isblank(A179),"""",filter(Moorings!A:A,Moorings!B:B=A179,Moorings!D:D=D179))"),"ATAPL-66662-00009")</f>
        <v>ATAPL-66662-00009</v>
      </c>
      <c r="F179" s="50" t="str">
        <f>IFERROR(__xludf.DUMMYFUNCTION("if(isblank(A179),"""",filter(Moorings!C:C,Moorings!B:B=A179,Moorings!D:D=D179))"),"16-50118")</f>
        <v>16-50118</v>
      </c>
      <c r="G179" s="39" t="s">
        <v>130</v>
      </c>
      <c r="H179" s="57">
        <v>3.319992</v>
      </c>
      <c r="I179" s="39"/>
      <c r="J179" s="39"/>
    </row>
    <row r="180" ht="15.75" customHeight="1">
      <c r="A180" s="57" t="s">
        <v>26</v>
      </c>
      <c r="B180" s="41" t="str">
        <f>IFERROR(__xludf.DUMMYFUNCTION("if(isblank(A180),"""",filter(Moorings!A:A,Moorings!B:B=left(A180,14),Moorings!D:D=D180))"),"ATAPL-69839-001-0104")</f>
        <v>ATAPL-69839-001-0104</v>
      </c>
      <c r="C180" s="47" t="str">
        <f>IFERROR(__xludf.DUMMYFUNCTION("if(isblank(A180),"""",filter(Moorings!C:C,Moorings!B:B=left(A180,14),Moorings!D:D=D180))"),"SN0104")</f>
        <v>SN0104</v>
      </c>
      <c r="D180" s="55">
        <v>2.0</v>
      </c>
      <c r="E180" s="49" t="str">
        <f>IFERROR(__xludf.DUMMYFUNCTION("if(isblank(A180),"""",filter(Moorings!A:A,Moorings!B:B=A180,Moorings!D:D=D180))"),"ATAPL-66662-00009")</f>
        <v>ATAPL-66662-00009</v>
      </c>
      <c r="F180" s="50" t="str">
        <f>IFERROR(__xludf.DUMMYFUNCTION("if(isblank(A180),"""",filter(Moorings!C:C,Moorings!B:B=A180,Moorings!D:D=D180))"),"16-50118")</f>
        <v>16-50118</v>
      </c>
      <c r="G180" s="39" t="s">
        <v>131</v>
      </c>
      <c r="H180" s="57">
        <v>0.300199</v>
      </c>
      <c r="I180" s="39"/>
      <c r="J180" s="39"/>
    </row>
    <row r="181" ht="15.75" customHeight="1">
      <c r="A181" s="57" t="s">
        <v>26</v>
      </c>
      <c r="B181" s="41" t="str">
        <f>IFERROR(__xludf.DUMMYFUNCTION("if(isblank(A181),"""",filter(Moorings!A:A,Moorings!B:B=left(A181,14),Moorings!D:D=D181))"),"ATAPL-69839-001-0104")</f>
        <v>ATAPL-69839-001-0104</v>
      </c>
      <c r="C181" s="47" t="str">
        <f>IFERROR(__xludf.DUMMYFUNCTION("if(isblank(A181),"""",filter(Moorings!C:C,Moorings!B:B=left(A181,14),Moorings!D:D=D181))"),"SN0104")</f>
        <v>SN0104</v>
      </c>
      <c r="D181" s="55">
        <v>2.0</v>
      </c>
      <c r="E181" s="49" t="str">
        <f>IFERROR(__xludf.DUMMYFUNCTION("if(isblank(A181),"""",filter(Moorings!A:A,Moorings!B:B=A181,Moorings!D:D=D181))"),"ATAPL-66662-00009")</f>
        <v>ATAPL-66662-00009</v>
      </c>
      <c r="F181" s="50" t="str">
        <f>IFERROR(__xludf.DUMMYFUNCTION("if(isblank(A181),"""",filter(Moorings!C:C,Moorings!B:B=A181,Moorings!D:D=D181))"),"16-50118")</f>
        <v>16-50118</v>
      </c>
      <c r="G181" s="39" t="s">
        <v>132</v>
      </c>
      <c r="H181" s="57">
        <v>24.9785</v>
      </c>
      <c r="I181" s="39"/>
      <c r="J181" s="39"/>
    </row>
    <row r="182" ht="15.75" customHeight="1">
      <c r="A182" s="57" t="s">
        <v>26</v>
      </c>
      <c r="B182" s="41" t="str">
        <f>IFERROR(__xludf.DUMMYFUNCTION("if(isblank(A182),"""",filter(Moorings!A:A,Moorings!B:B=left(A182,14),Moorings!D:D=D182))"),"ATAPL-69839-001-0104")</f>
        <v>ATAPL-69839-001-0104</v>
      </c>
      <c r="C182" s="47" t="str">
        <f>IFERROR(__xludf.DUMMYFUNCTION("if(isblank(A182),"""",filter(Moorings!C:C,Moorings!B:B=left(A182,14),Moorings!D:D=D182))"),"SN0104")</f>
        <v>SN0104</v>
      </c>
      <c r="D182" s="55">
        <v>2.0</v>
      </c>
      <c r="E182" s="49" t="str">
        <f>IFERROR(__xludf.DUMMYFUNCTION("if(isblank(A182),"""",filter(Moorings!A:A,Moorings!B:B=A182,Moorings!D:D=D182))"),"ATAPL-66662-00009")</f>
        <v>ATAPL-66662-00009</v>
      </c>
      <c r="F182" s="50" t="str">
        <f>IFERROR(__xludf.DUMMYFUNCTION("if(isblank(A182),"""",filter(Moorings!C:C,Moorings!B:B=A182,Moorings!D:D=D182))"),"16-50118")</f>
        <v>16-50118</v>
      </c>
      <c r="G182" s="39" t="s">
        <v>133</v>
      </c>
      <c r="H182" s="57">
        <v>1.0E-4</v>
      </c>
      <c r="I182" s="39"/>
      <c r="J182" s="39"/>
    </row>
    <row r="183" ht="15.75" customHeight="1">
      <c r="A183" s="57" t="s">
        <v>26</v>
      </c>
      <c r="B183" s="41" t="str">
        <f>IFERROR(__xludf.DUMMYFUNCTION("if(isblank(A183),"""",filter(Moorings!A:A,Moorings!B:B=left(A183,14),Moorings!D:D=D183))"),"ATAPL-69839-001-0104")</f>
        <v>ATAPL-69839-001-0104</v>
      </c>
      <c r="C183" s="47" t="str">
        <f>IFERROR(__xludf.DUMMYFUNCTION("if(isblank(A183),"""",filter(Moorings!C:C,Moorings!B:B=left(A183,14),Moorings!D:D=D183))"),"SN0104")</f>
        <v>SN0104</v>
      </c>
      <c r="D183" s="55">
        <v>2.0</v>
      </c>
      <c r="E183" s="49" t="str">
        <f>IFERROR(__xludf.DUMMYFUNCTION("if(isblank(A183),"""",filter(Moorings!A:A,Moorings!B:B=A183,Moorings!D:D=D183))"),"ATAPL-66662-00009")</f>
        <v>ATAPL-66662-00009</v>
      </c>
      <c r="F183" s="50" t="str">
        <f>IFERROR(__xludf.DUMMYFUNCTION("if(isblank(A183),"""",filter(Moorings!C:C,Moorings!B:B=A183,Moorings!D:D=D183))"),"16-50118")</f>
        <v>16-50118</v>
      </c>
      <c r="G183" s="39" t="s">
        <v>134</v>
      </c>
      <c r="H183" s="57">
        <v>0.0</v>
      </c>
      <c r="I183" s="39"/>
      <c r="J183" s="39"/>
    </row>
    <row r="184" ht="15.75" customHeight="1">
      <c r="A184" s="39"/>
      <c r="B184" s="41" t="str">
        <f>IFERROR(__xludf.DUMMYFUNCTION("if(isblank(A184),"""",filter(Moorings!A:A,Moorings!B:B=left(A184,14),Moorings!D:D=D184))"),"")</f>
        <v/>
      </c>
      <c r="C184" s="42" t="str">
        <f>IFERROR(__xludf.DUMMYFUNCTION("if(isblank(A184),"""",filter(Moorings!C:C,Moorings!B:B=left(A184,14),Moorings!D:D=D184))"),"")</f>
        <v/>
      </c>
      <c r="D184" s="55"/>
      <c r="E184" s="43" t="str">
        <f>IFERROR(__xludf.DUMMYFUNCTION("if(isblank(A184),"""",filter(Moorings!A:A,Moorings!B:B=A184,Moorings!D:D=D184))"),"")</f>
        <v/>
      </c>
      <c r="F184" s="44" t="str">
        <f>IFERROR(__xludf.DUMMYFUNCTION("if(isblank(A184),"""",filter(Moorings!C:C,Moorings!B:B=A184,Moorings!D:D=D184))"),"")</f>
        <v/>
      </c>
      <c r="G184" s="39"/>
      <c r="H184" s="57"/>
      <c r="I184" s="39"/>
      <c r="J184" s="39"/>
    </row>
    <row r="185" ht="15.75" customHeight="1">
      <c r="A185" s="63" t="s">
        <v>24</v>
      </c>
      <c r="B185" s="41" t="str">
        <f>IFERROR(__xludf.DUMMYFUNCTION("if(isblank(A185),"""",filter(Moorings!A:A,Moorings!B:B=left(A185,14),Moorings!D:D=D185))"),"ATAPL-69839-001-0104")</f>
        <v>ATAPL-69839-001-0104</v>
      </c>
      <c r="C185" s="47" t="str">
        <f>IFERROR(__xludf.DUMMYFUNCTION("if(isblank(A185),"""",filter(Moorings!C:C,Moorings!B:B=left(A185,14),Moorings!D:D=D185))"),"SN0104")</f>
        <v>SN0104</v>
      </c>
      <c r="D185" s="55">
        <v>2.0</v>
      </c>
      <c r="E185" s="49" t="str">
        <f>IFERROR(__xludf.DUMMYFUNCTION("if(isblank(A185),"""",filter(Moorings!A:A,Moorings!B:B=A185,Moorings!D:D=D185))"),"ATAPL-58320-00011")</f>
        <v>ATAPL-58320-00011</v>
      </c>
      <c r="F185" s="50" t="str">
        <f>IFERROR(__xludf.DUMMYFUNCTION("if(isblank(A185),"""",filter(Moorings!C:C,Moorings!B:B=A185,Moorings!D:D=D185))"),"472")</f>
        <v>472</v>
      </c>
      <c r="G185" s="63" t="s">
        <v>111</v>
      </c>
      <c r="H185" s="57">
        <v>44.52896666666667</v>
      </c>
      <c r="I185" s="57"/>
      <c r="J185" s="39"/>
    </row>
    <row r="186" ht="15.75" customHeight="1">
      <c r="A186" s="63" t="s">
        <v>24</v>
      </c>
      <c r="B186" s="41" t="str">
        <f>IFERROR(__xludf.DUMMYFUNCTION("if(isblank(A186),"""",filter(Moorings!A:A,Moorings!B:B=left(A186,14),Moorings!D:D=D186))"),"ATAPL-69839-001-0104")</f>
        <v>ATAPL-69839-001-0104</v>
      </c>
      <c r="C186" s="47" t="str">
        <f>IFERROR(__xludf.DUMMYFUNCTION("if(isblank(A186),"""",filter(Moorings!C:C,Moorings!B:B=left(A186,14),Moorings!D:D=D186))"),"SN0104")</f>
        <v>SN0104</v>
      </c>
      <c r="D186" s="55">
        <v>2.0</v>
      </c>
      <c r="E186" s="49" t="str">
        <f>IFERROR(__xludf.DUMMYFUNCTION("if(isblank(A186),"""",filter(Moorings!A:A,Moorings!B:B=A186,Moorings!D:D=D186))"),"ATAPL-58320-00011")</f>
        <v>ATAPL-58320-00011</v>
      </c>
      <c r="F186" s="50" t="str">
        <f>IFERROR(__xludf.DUMMYFUNCTION("if(isblank(A186),"""",filter(Moorings!C:C,Moorings!B:B=A186,Moorings!D:D=D186))"),"472")</f>
        <v>472</v>
      </c>
      <c r="G186" s="63" t="s">
        <v>112</v>
      </c>
      <c r="H186" s="57">
        <v>-125.38978333333333</v>
      </c>
      <c r="I186" s="39"/>
      <c r="J186" s="39"/>
    </row>
    <row r="187" ht="15.75" customHeight="1">
      <c r="A187" s="39"/>
      <c r="B187" s="41" t="str">
        <f>IFERROR(__xludf.DUMMYFUNCTION("if(isblank(A187),"""",filter(Moorings!A:A,Moorings!B:B=left(A187,14),Moorings!D:D=D187))"),"")</f>
        <v/>
      </c>
      <c r="C187" s="42" t="str">
        <f>IFERROR(__xludf.DUMMYFUNCTION("if(isblank(A187),"""",filter(Moorings!C:C,Moorings!B:B=left(A187,14),Moorings!D:D=D187))"),"")</f>
        <v/>
      </c>
      <c r="D187" s="55"/>
      <c r="E187" s="43" t="str">
        <f>IFERROR(__xludf.DUMMYFUNCTION("if(isblank(A187),"""",filter(Moorings!A:A,Moorings!B:B=A187,Moorings!D:D=D187))"),"")</f>
        <v/>
      </c>
      <c r="F187" s="44" t="str">
        <f>IFERROR(__xludf.DUMMYFUNCTION("if(isblank(A187),"""",filter(Moorings!C:C,Moorings!B:B=A187,Moorings!D:D=D187))"),"")</f>
        <v/>
      </c>
      <c r="G187" s="39"/>
      <c r="H187" s="57"/>
      <c r="I187" s="39"/>
      <c r="J187" s="39"/>
    </row>
    <row r="188" ht="15.75" customHeight="1">
      <c r="A188" s="57" t="s">
        <v>21</v>
      </c>
      <c r="B188" s="41" t="str">
        <f>IFERROR(__xludf.DUMMYFUNCTION("if(isblank(A188),"""",filter(Moorings!A:A,Moorings!B:B=left(A188,14),Moorings!D:D=D188))"),"ATAPL-69839-001-0104")</f>
        <v>ATAPL-69839-001-0104</v>
      </c>
      <c r="C188" s="47" t="str">
        <f>IFERROR(__xludf.DUMMYFUNCTION("if(isblank(A188),"""",filter(Moorings!C:C,Moorings!B:B=left(A188,14),Moorings!D:D=D188))"),"SN0104")</f>
        <v>SN0104</v>
      </c>
      <c r="D188" s="55">
        <v>2.0</v>
      </c>
      <c r="E188" s="49" t="str">
        <f>IFERROR(__xludf.DUMMYFUNCTION("if(isblank(A188),"""",filter(Moorings!A:A,Moorings!B:B=A188,Moorings!D:D=D188))"),"ATAPL-58337-00010")</f>
        <v>ATAPL-58337-00010</v>
      </c>
      <c r="F188" s="50" t="str">
        <f>IFERROR(__xludf.DUMMYFUNCTION("if(isblank(A188),"""",filter(Moorings!C:C,Moorings!B:B=A188,Moorings!D:D=D188))"),"P0162")</f>
        <v>P0162</v>
      </c>
      <c r="G188" s="39" t="s">
        <v>135</v>
      </c>
      <c r="H188" s="57">
        <v>17533.0</v>
      </c>
      <c r="I188" s="39" t="s">
        <v>210</v>
      </c>
      <c r="J188" s="39"/>
    </row>
    <row r="189" ht="15.75" customHeight="1">
      <c r="A189" s="57" t="s">
        <v>21</v>
      </c>
      <c r="B189" s="41" t="str">
        <f>IFERROR(__xludf.DUMMYFUNCTION("if(isblank(A189),"""",filter(Moorings!A:A,Moorings!B:B=left(A189,14),Moorings!D:D=D189))"),"ATAPL-69839-001-0104")</f>
        <v>ATAPL-69839-001-0104</v>
      </c>
      <c r="C189" s="47" t="str">
        <f>IFERROR(__xludf.DUMMYFUNCTION("if(isblank(A189),"""",filter(Moorings!C:C,Moorings!B:B=left(A189,14),Moorings!D:D=D189))"),"SN0104")</f>
        <v>SN0104</v>
      </c>
      <c r="D189" s="55">
        <v>2.0</v>
      </c>
      <c r="E189" s="49" t="str">
        <f>IFERROR(__xludf.DUMMYFUNCTION("if(isblank(A189),"""",filter(Moorings!A:A,Moorings!B:B=A189,Moorings!D:D=D189))"),"ATAPL-58337-00010")</f>
        <v>ATAPL-58337-00010</v>
      </c>
      <c r="F189" s="50" t="str">
        <f>IFERROR(__xludf.DUMMYFUNCTION("if(isblank(A189),"""",filter(Moorings!C:C,Moorings!B:B=A189,Moorings!D:D=D189))"),"P0162")</f>
        <v>P0162</v>
      </c>
      <c r="G189" s="39" t="s">
        <v>136</v>
      </c>
      <c r="H189" s="57">
        <v>2229.0</v>
      </c>
      <c r="I189" s="39" t="s">
        <v>210</v>
      </c>
      <c r="J189" s="39"/>
    </row>
    <row r="190" ht="15.75" customHeight="1">
      <c r="A190" s="57" t="s">
        <v>21</v>
      </c>
      <c r="B190" s="41" t="str">
        <f>IFERROR(__xludf.DUMMYFUNCTION("if(isblank(A190),"""",filter(Moorings!A:A,Moorings!B:B=left(A190,14),Moorings!D:D=D190))"),"ATAPL-69839-001-0104")</f>
        <v>ATAPL-69839-001-0104</v>
      </c>
      <c r="C190" s="47" t="str">
        <f>IFERROR(__xludf.DUMMYFUNCTION("if(isblank(A190),"""",filter(Moorings!C:C,Moorings!B:B=left(A190,14),Moorings!D:D=D190))"),"SN0104")</f>
        <v>SN0104</v>
      </c>
      <c r="D190" s="55">
        <v>2.0</v>
      </c>
      <c r="E190" s="49" t="str">
        <f>IFERROR(__xludf.DUMMYFUNCTION("if(isblank(A190),"""",filter(Moorings!A:A,Moorings!B:B=A190,Moorings!D:D=D190))"),"ATAPL-58337-00010")</f>
        <v>ATAPL-58337-00010</v>
      </c>
      <c r="F190" s="50" t="str">
        <f>IFERROR(__xludf.DUMMYFUNCTION("if(isblank(A190),"""",filter(Moorings!C:C,Moorings!B:B=A190,Moorings!D:D=D190))"),"P0162")</f>
        <v>P0162</v>
      </c>
      <c r="G190" s="39" t="s">
        <v>137</v>
      </c>
      <c r="H190" s="57">
        <v>101.0</v>
      </c>
      <c r="I190" s="39" t="s">
        <v>210</v>
      </c>
      <c r="J190" s="39"/>
    </row>
    <row r="191" ht="15.75" customHeight="1">
      <c r="A191" s="57" t="s">
        <v>21</v>
      </c>
      <c r="B191" s="41" t="str">
        <f>IFERROR(__xludf.DUMMYFUNCTION("if(isblank(A191),"""",filter(Moorings!A:A,Moorings!B:B=left(A191,14),Moorings!D:D=D191))"),"ATAPL-69839-001-0104")</f>
        <v>ATAPL-69839-001-0104</v>
      </c>
      <c r="C191" s="47" t="str">
        <f>IFERROR(__xludf.DUMMYFUNCTION("if(isblank(A191),"""",filter(Moorings!C:C,Moorings!B:B=left(A191,14),Moorings!D:D=D191))"),"SN0104")</f>
        <v>SN0104</v>
      </c>
      <c r="D191" s="55">
        <v>2.0</v>
      </c>
      <c r="E191" s="49" t="str">
        <f>IFERROR(__xludf.DUMMYFUNCTION("if(isblank(A191),"""",filter(Moorings!A:A,Moorings!B:B=A191,Moorings!D:D=D191))"),"ATAPL-58337-00010")</f>
        <v>ATAPL-58337-00010</v>
      </c>
      <c r="F191" s="50" t="str">
        <f>IFERROR(__xludf.DUMMYFUNCTION("if(isblank(A191),"""",filter(Moorings!C:C,Moorings!B:B=A191,Moorings!D:D=D191))"),"P0162")</f>
        <v>P0162</v>
      </c>
      <c r="G191" s="39" t="s">
        <v>138</v>
      </c>
      <c r="H191" s="57">
        <v>38502.0</v>
      </c>
      <c r="I191" s="39" t="s">
        <v>210</v>
      </c>
      <c r="J191" s="39"/>
    </row>
    <row r="192" ht="15.75" customHeight="1">
      <c r="A192" s="57" t="s">
        <v>21</v>
      </c>
      <c r="B192" s="41" t="str">
        <f>IFERROR(__xludf.DUMMYFUNCTION("if(isblank(A192),"""",filter(Moorings!A:A,Moorings!B:B=left(A192,14),Moorings!D:D=D192))"),"ATAPL-69839-001-0104")</f>
        <v>ATAPL-69839-001-0104</v>
      </c>
      <c r="C192" s="47" t="str">
        <f>IFERROR(__xludf.DUMMYFUNCTION("if(isblank(A192),"""",filter(Moorings!C:C,Moorings!B:B=left(A192,14),Moorings!D:D=D192))"),"SN0104")</f>
        <v>SN0104</v>
      </c>
      <c r="D192" s="55">
        <v>2.0</v>
      </c>
      <c r="E192" s="49" t="str">
        <f>IFERROR(__xludf.DUMMYFUNCTION("if(isblank(A192),"""",filter(Moorings!A:A,Moorings!B:B=A192,Moorings!D:D=D192))"),"ATAPL-58337-00010")</f>
        <v>ATAPL-58337-00010</v>
      </c>
      <c r="F192" s="50" t="str">
        <f>IFERROR(__xludf.DUMMYFUNCTION("if(isblank(A192),"""",filter(Moorings!C:C,Moorings!B:B=A192,Moorings!D:D=D192))"),"P0162")</f>
        <v>P0162</v>
      </c>
      <c r="G192" s="39" t="s">
        <v>139</v>
      </c>
      <c r="H192" s="57">
        <v>1.0</v>
      </c>
      <c r="I192" s="39" t="s">
        <v>211</v>
      </c>
      <c r="J192" s="39"/>
    </row>
    <row r="193" ht="15.75" customHeight="1">
      <c r="A193" s="57" t="s">
        <v>21</v>
      </c>
      <c r="B193" s="41" t="str">
        <f>IFERROR(__xludf.DUMMYFUNCTION("if(isblank(A193),"""",filter(Moorings!A:A,Moorings!B:B=left(A193,14),Moorings!D:D=D193))"),"ATAPL-69839-001-0104")</f>
        <v>ATAPL-69839-001-0104</v>
      </c>
      <c r="C193" s="47" t="str">
        <f>IFERROR(__xludf.DUMMYFUNCTION("if(isblank(A193),"""",filter(Moorings!C:C,Moorings!B:B=left(A193,14),Moorings!D:D=D193))"),"SN0104")</f>
        <v>SN0104</v>
      </c>
      <c r="D193" s="55">
        <v>2.0</v>
      </c>
      <c r="E193" s="49" t="str">
        <f>IFERROR(__xludf.DUMMYFUNCTION("if(isblank(A193),"""",filter(Moorings!A:A,Moorings!B:B=A193,Moorings!D:D=D193))"),"ATAPL-58337-00010")</f>
        <v>ATAPL-58337-00010</v>
      </c>
      <c r="F193" s="50" t="str">
        <f>IFERROR(__xludf.DUMMYFUNCTION("if(isblank(A193),"""",filter(Moorings!C:C,Moorings!B:B=A193,Moorings!D:D=D193))"),"P0162")</f>
        <v>P0162</v>
      </c>
      <c r="G193" s="39" t="s">
        <v>140</v>
      </c>
      <c r="H193" s="57">
        <v>0.0</v>
      </c>
      <c r="I193" s="39" t="s">
        <v>211</v>
      </c>
      <c r="J193" s="39"/>
    </row>
    <row r="194" ht="15.75" customHeight="1">
      <c r="A194" s="57" t="s">
        <v>21</v>
      </c>
      <c r="B194" s="41" t="str">
        <f>IFERROR(__xludf.DUMMYFUNCTION("if(isblank(A194),"""",filter(Moorings!A:A,Moorings!B:B=left(A194,14),Moorings!D:D=D194))"),"ATAPL-69839-001-0104")</f>
        <v>ATAPL-69839-001-0104</v>
      </c>
      <c r="C194" s="47" t="str">
        <f>IFERROR(__xludf.DUMMYFUNCTION("if(isblank(A194),"""",filter(Moorings!C:C,Moorings!B:B=left(A194,14),Moorings!D:D=D194))"),"SN0104")</f>
        <v>SN0104</v>
      </c>
      <c r="D194" s="55">
        <v>2.0</v>
      </c>
      <c r="E194" s="49" t="str">
        <f>IFERROR(__xludf.DUMMYFUNCTION("if(isblank(A194),"""",filter(Moorings!A:A,Moorings!B:B=A194,Moorings!D:D=D194))"),"ATAPL-58337-00010")</f>
        <v>ATAPL-58337-00010</v>
      </c>
      <c r="F194" s="50" t="str">
        <f>IFERROR(__xludf.DUMMYFUNCTION("if(isblank(A194),"""",filter(Moorings!C:C,Moorings!B:B=A194,Moorings!D:D=D194))"),"P0162")</f>
        <v>P0162</v>
      </c>
      <c r="G194" s="39" t="s">
        <v>141</v>
      </c>
      <c r="H194" s="57">
        <v>35.0</v>
      </c>
      <c r="I194" s="39" t="s">
        <v>211</v>
      </c>
      <c r="J194" s="39"/>
    </row>
    <row r="195" ht="15.75" customHeight="1">
      <c r="A195" s="39"/>
      <c r="B195" s="41" t="str">
        <f>IFERROR(__xludf.DUMMYFUNCTION("if(isblank(A195),"""",filter(Moorings!A:A,Moorings!B:B=left(A195,14),Moorings!D:D=D195))"),"")</f>
        <v/>
      </c>
      <c r="C195" s="42" t="str">
        <f>IFERROR(__xludf.DUMMYFUNCTION("if(isblank(A195),"""",filter(Moorings!C:C,Moorings!B:B=left(A195,14),Moorings!D:D=D195))"),"")</f>
        <v/>
      </c>
      <c r="D195" s="55"/>
      <c r="E195" s="43" t="str">
        <f>IFERROR(__xludf.DUMMYFUNCTION("if(isblank(A195),"""",filter(Moorings!A:A,Moorings!B:B=A195,Moorings!D:D=D195))"),"")</f>
        <v/>
      </c>
      <c r="F195" s="44" t="str">
        <f>IFERROR(__xludf.DUMMYFUNCTION("if(isblank(A195),"""",filter(Moorings!C:C,Moorings!B:B=A195,Moorings!D:D=D195))"),"")</f>
        <v/>
      </c>
      <c r="G195" s="39"/>
      <c r="H195" s="57"/>
      <c r="I195" s="39"/>
      <c r="J195" s="39"/>
    </row>
    <row r="196" ht="15.75" customHeight="1">
      <c r="A196" s="39" t="s">
        <v>19</v>
      </c>
      <c r="B196" s="41" t="str">
        <f>IFERROR(__xludf.DUMMYFUNCTION("if(isblank(A196),"""",filter(Moorings!A:A,Moorings!B:B=left(A196,14),Moorings!D:D=D196))"),"ATAPL-69839-001-0104")</f>
        <v>ATAPL-69839-001-0104</v>
      </c>
      <c r="C196" s="47" t="str">
        <f>IFERROR(__xludf.DUMMYFUNCTION("if(isblank(A196),"""",filter(Moorings!C:C,Moorings!B:B=left(A196,14),Moorings!D:D=D196))"),"SN0104")</f>
        <v>SN0104</v>
      </c>
      <c r="D196" s="55">
        <v>2.0</v>
      </c>
      <c r="E196" s="49" t="str">
        <f>IFERROR(__xludf.DUMMYFUNCTION("if(isblank(A196),"""",filter(Moorings!A:A,Moorings!B:B=A196,Moorings!D:D=D196))"),"ATAPL-58322-00011")</f>
        <v>ATAPL-58322-00011</v>
      </c>
      <c r="F196" s="50" t="str">
        <f>IFERROR(__xludf.DUMMYFUNCTION("if(isblank(A196),"""",filter(Moorings!C:C,Moorings!B:B=A196,Moorings!D:D=D196))"),"1297")</f>
        <v>1297</v>
      </c>
      <c r="G196" s="39" t="s">
        <v>142</v>
      </c>
      <c r="H196" s="57">
        <v>0.039</v>
      </c>
      <c r="I196" s="39" t="s">
        <v>211</v>
      </c>
      <c r="J196" s="64" t="s">
        <v>212</v>
      </c>
    </row>
    <row r="197" ht="15.75" customHeight="1">
      <c r="A197" s="39" t="s">
        <v>19</v>
      </c>
      <c r="B197" s="41" t="str">
        <f>IFERROR(__xludf.DUMMYFUNCTION("if(isblank(A197),"""",filter(Moorings!A:A,Moorings!B:B=left(A197,14),Moorings!D:D=D197))"),"ATAPL-69839-001-0104")</f>
        <v>ATAPL-69839-001-0104</v>
      </c>
      <c r="C197" s="47" t="str">
        <f>IFERROR(__xludf.DUMMYFUNCTION("if(isblank(A197),"""",filter(Moorings!C:C,Moorings!B:B=left(A197,14),Moorings!D:D=D197))"),"SN0104")</f>
        <v>SN0104</v>
      </c>
      <c r="D197" s="55">
        <v>2.0</v>
      </c>
      <c r="E197" s="49" t="str">
        <f>IFERROR(__xludf.DUMMYFUNCTION("if(isblank(A197),"""",filter(Moorings!A:A,Moorings!B:B=A197,Moorings!D:D=D197))"),"ATAPL-58322-00011")</f>
        <v>ATAPL-58322-00011</v>
      </c>
      <c r="F197" s="50" t="str">
        <f>IFERROR(__xludf.DUMMYFUNCTION("if(isblank(A197),"""",filter(Moorings!C:C,Moorings!B:B=A197,Moorings!D:D=D197))"),"1297")</f>
        <v>1297</v>
      </c>
      <c r="G197" s="39" t="s">
        <v>143</v>
      </c>
      <c r="H197" s="57">
        <v>117.0</v>
      </c>
      <c r="I197" s="39" t="s">
        <v>211</v>
      </c>
      <c r="J197" s="64" t="s">
        <v>212</v>
      </c>
    </row>
    <row r="198" ht="15.75" customHeight="1">
      <c r="A198" s="39" t="s">
        <v>19</v>
      </c>
      <c r="B198" s="41" t="str">
        <f>IFERROR(__xludf.DUMMYFUNCTION("if(isblank(A198),"""",filter(Moorings!A:A,Moorings!B:B=left(A198,14),Moorings!D:D=D198))"),"ATAPL-69839-001-0104")</f>
        <v>ATAPL-69839-001-0104</v>
      </c>
      <c r="C198" s="47" t="str">
        <f>IFERROR(__xludf.DUMMYFUNCTION("if(isblank(A198),"""",filter(Moorings!C:C,Moorings!B:B=left(A198,14),Moorings!D:D=D198))"),"SN0104")</f>
        <v>SN0104</v>
      </c>
      <c r="D198" s="55">
        <v>2.0</v>
      </c>
      <c r="E198" s="49" t="str">
        <f>IFERROR(__xludf.DUMMYFUNCTION("if(isblank(A198),"""",filter(Moorings!A:A,Moorings!B:B=A198,Moorings!D:D=D198))"),"ATAPL-58322-00011")</f>
        <v>ATAPL-58322-00011</v>
      </c>
      <c r="F198" s="50" t="str">
        <f>IFERROR(__xludf.DUMMYFUNCTION("if(isblank(A198),"""",filter(Moorings!C:C,Moorings!B:B=A198,Moorings!D:D=D198))"),"1297")</f>
        <v>1297</v>
      </c>
      <c r="G198" s="39" t="s">
        <v>144</v>
      </c>
      <c r="H198" s="57">
        <v>700.0</v>
      </c>
      <c r="I198" s="39" t="s">
        <v>211</v>
      </c>
      <c r="J198" s="64" t="s">
        <v>212</v>
      </c>
    </row>
    <row r="199" ht="15.75" customHeight="1">
      <c r="A199" s="39" t="s">
        <v>19</v>
      </c>
      <c r="B199" s="41" t="str">
        <f>IFERROR(__xludf.DUMMYFUNCTION("if(isblank(A199),"""",filter(Moorings!A:A,Moorings!B:B=left(A199,14),Moorings!D:D=D199))"),"ATAPL-69839-001-0104")</f>
        <v>ATAPL-69839-001-0104</v>
      </c>
      <c r="C199" s="47" t="str">
        <f>IFERROR(__xludf.DUMMYFUNCTION("if(isblank(A199),"""",filter(Moorings!C:C,Moorings!B:B=left(A199,14),Moorings!D:D=D199))"),"SN0104")</f>
        <v>SN0104</v>
      </c>
      <c r="D199" s="55">
        <v>2.0</v>
      </c>
      <c r="E199" s="49" t="str">
        <f>IFERROR(__xludf.DUMMYFUNCTION("if(isblank(A199),"""",filter(Moorings!A:A,Moorings!B:B=A199,Moorings!D:D=D199))"),"ATAPL-58322-00011")</f>
        <v>ATAPL-58322-00011</v>
      </c>
      <c r="F199" s="50" t="str">
        <f>IFERROR(__xludf.DUMMYFUNCTION("if(isblank(A199),"""",filter(Moorings!C:C,Moorings!B:B=A199,Moorings!D:D=D199))"),"1297")</f>
        <v>1297</v>
      </c>
      <c r="G199" s="39" t="s">
        <v>145</v>
      </c>
      <c r="H199" s="57">
        <v>1.08</v>
      </c>
      <c r="I199" s="39" t="s">
        <v>211</v>
      </c>
      <c r="J199" s="64"/>
    </row>
    <row r="200" ht="15.75" customHeight="1">
      <c r="A200" s="39" t="s">
        <v>19</v>
      </c>
      <c r="B200" s="41" t="str">
        <f>IFERROR(__xludf.DUMMYFUNCTION("if(isblank(A200),"""",filter(Moorings!A:A,Moorings!B:B=left(A200,14),Moorings!D:D=D200))"),"ATAPL-69839-001-0104")</f>
        <v>ATAPL-69839-001-0104</v>
      </c>
      <c r="C200" s="47" t="str">
        <f>IFERROR(__xludf.DUMMYFUNCTION("if(isblank(A200),"""",filter(Moorings!C:C,Moorings!B:B=left(A200,14),Moorings!D:D=D200))"),"SN0104")</f>
        <v>SN0104</v>
      </c>
      <c r="D200" s="55">
        <v>2.0</v>
      </c>
      <c r="E200" s="49" t="str">
        <f>IFERROR(__xludf.DUMMYFUNCTION("if(isblank(A200),"""",filter(Moorings!A:A,Moorings!B:B=A200,Moorings!D:D=D200))"),"ATAPL-58322-00011")</f>
        <v>ATAPL-58322-00011</v>
      </c>
      <c r="F200" s="50" t="str">
        <f>IFERROR(__xludf.DUMMYFUNCTION("if(isblank(A200),"""",filter(Moorings!C:C,Moorings!B:B=A200,Moorings!D:D=D200))"),"1297")</f>
        <v>1297</v>
      </c>
      <c r="G200" s="39" t="s">
        <v>146</v>
      </c>
      <c r="H200" s="57">
        <v>49.0</v>
      </c>
      <c r="I200" s="39" t="s">
        <v>147</v>
      </c>
      <c r="J200" s="39"/>
    </row>
    <row r="201" ht="15.75" customHeight="1">
      <c r="A201" s="39" t="s">
        <v>19</v>
      </c>
      <c r="B201" s="41" t="str">
        <f>IFERROR(__xludf.DUMMYFUNCTION("if(isblank(A201),"""",filter(Moorings!A:A,Moorings!B:B=left(A201,14),Moorings!D:D=D201))"),"ATAPL-69839-001-0104")</f>
        <v>ATAPL-69839-001-0104</v>
      </c>
      <c r="C201" s="47" t="str">
        <f>IFERROR(__xludf.DUMMYFUNCTION("if(isblank(A201),"""",filter(Moorings!C:C,Moorings!B:B=left(A201,14),Moorings!D:D=D201))"),"SN0104")</f>
        <v>SN0104</v>
      </c>
      <c r="D201" s="55">
        <v>2.0</v>
      </c>
      <c r="E201" s="49" t="str">
        <f>IFERROR(__xludf.DUMMYFUNCTION("if(isblank(A201),"""",filter(Moorings!A:A,Moorings!B:B=A201,Moorings!D:D=D201))"),"ATAPL-58322-00011")</f>
        <v>ATAPL-58322-00011</v>
      </c>
      <c r="F201" s="50" t="str">
        <f>IFERROR(__xludf.DUMMYFUNCTION("if(isblank(A201),"""",filter(Moorings!C:C,Moorings!B:B=A201,Moorings!D:D=D201))"),"1297")</f>
        <v>1297</v>
      </c>
      <c r="G201" s="39" t="s">
        <v>148</v>
      </c>
      <c r="H201" s="65">
        <v>1.806E-6</v>
      </c>
      <c r="I201" s="39" t="s">
        <v>149</v>
      </c>
      <c r="J201" s="39"/>
    </row>
    <row r="202" ht="15.75" customHeight="1">
      <c r="A202" s="39" t="s">
        <v>19</v>
      </c>
      <c r="B202" s="41" t="str">
        <f>IFERROR(__xludf.DUMMYFUNCTION("if(isblank(A202),"""",filter(Moorings!A:A,Moorings!B:B=left(A202,14),Moorings!D:D=D202))"),"ATAPL-69839-001-0104")</f>
        <v>ATAPL-69839-001-0104</v>
      </c>
      <c r="C202" s="47" t="str">
        <f>IFERROR(__xludf.DUMMYFUNCTION("if(isblank(A202),"""",filter(Moorings!C:C,Moorings!B:B=left(A202,14),Moorings!D:D=D202))"),"SN0104")</f>
        <v>SN0104</v>
      </c>
      <c r="D202" s="55">
        <v>2.0</v>
      </c>
      <c r="E202" s="49" t="str">
        <f>IFERROR(__xludf.DUMMYFUNCTION("if(isblank(A202),"""",filter(Moorings!A:A,Moorings!B:B=A202,Moorings!D:D=D202))"),"ATAPL-58322-00011")</f>
        <v>ATAPL-58322-00011</v>
      </c>
      <c r="F202" s="50" t="str">
        <f>IFERROR(__xludf.DUMMYFUNCTION("if(isblank(A202),"""",filter(Moorings!C:C,Moorings!B:B=A202,Moorings!D:D=D202))"),"1297")</f>
        <v>1297</v>
      </c>
      <c r="G202" s="39" t="s">
        <v>150</v>
      </c>
      <c r="H202" s="57">
        <v>51.0</v>
      </c>
      <c r="I202" s="39" t="s">
        <v>147</v>
      </c>
      <c r="J202" s="39"/>
    </row>
    <row r="203" ht="15.75" customHeight="1">
      <c r="A203" s="39" t="s">
        <v>19</v>
      </c>
      <c r="B203" s="41" t="str">
        <f>IFERROR(__xludf.DUMMYFUNCTION("if(isblank(A203),"""",filter(Moorings!A:A,Moorings!B:B=left(A203,14),Moorings!D:D=D203))"),"ATAPL-69839-001-0104")</f>
        <v>ATAPL-69839-001-0104</v>
      </c>
      <c r="C203" s="47" t="str">
        <f>IFERROR(__xludf.DUMMYFUNCTION("if(isblank(A203),"""",filter(Moorings!C:C,Moorings!B:B=left(A203,14),Moorings!D:D=D203))"),"SN0104")</f>
        <v>SN0104</v>
      </c>
      <c r="D203" s="55">
        <v>2.0</v>
      </c>
      <c r="E203" s="49" t="str">
        <f>IFERROR(__xludf.DUMMYFUNCTION("if(isblank(A203),"""",filter(Moorings!A:A,Moorings!B:B=A203,Moorings!D:D=D203))"),"ATAPL-58322-00011")</f>
        <v>ATAPL-58322-00011</v>
      </c>
      <c r="F203" s="50" t="str">
        <f>IFERROR(__xludf.DUMMYFUNCTION("if(isblank(A203),"""",filter(Moorings!C:C,Moorings!B:B=A203,Moorings!D:D=D203))"),"1297")</f>
        <v>1297</v>
      </c>
      <c r="G203" s="39" t="s">
        <v>151</v>
      </c>
      <c r="H203" s="57">
        <v>0.0121</v>
      </c>
      <c r="I203" s="39" t="s">
        <v>152</v>
      </c>
      <c r="J203" s="39"/>
    </row>
    <row r="204" ht="15.75" customHeight="1">
      <c r="A204" s="39" t="s">
        <v>19</v>
      </c>
      <c r="B204" s="41" t="str">
        <f>IFERROR(__xludf.DUMMYFUNCTION("if(isblank(A204),"""",filter(Moorings!A:A,Moorings!B:B=left(A204,14),Moorings!D:D=D204))"),"ATAPL-69839-001-0104")</f>
        <v>ATAPL-69839-001-0104</v>
      </c>
      <c r="C204" s="47" t="str">
        <f>IFERROR(__xludf.DUMMYFUNCTION("if(isblank(A204),"""",filter(Moorings!C:C,Moorings!B:B=left(A204,14),Moorings!D:D=D204))"),"SN0104")</f>
        <v>SN0104</v>
      </c>
      <c r="D204" s="55">
        <v>2.0</v>
      </c>
      <c r="E204" s="49" t="str">
        <f>IFERROR(__xludf.DUMMYFUNCTION("if(isblank(A204),"""",filter(Moorings!A:A,Moorings!B:B=A204,Moorings!D:D=D204))"),"ATAPL-58322-00011")</f>
        <v>ATAPL-58322-00011</v>
      </c>
      <c r="F204" s="50" t="str">
        <f>IFERROR(__xludf.DUMMYFUNCTION("if(isblank(A204),"""",filter(Moorings!C:C,Moorings!B:B=A204,Moorings!D:D=D204))"),"1297")</f>
        <v>1297</v>
      </c>
      <c r="G204" s="39" t="s">
        <v>153</v>
      </c>
      <c r="H204" s="57">
        <v>45.0</v>
      </c>
      <c r="I204" s="39" t="s">
        <v>147</v>
      </c>
      <c r="J204" s="39"/>
    </row>
    <row r="205" ht="15.75" customHeight="1">
      <c r="A205" s="39" t="s">
        <v>19</v>
      </c>
      <c r="B205" s="41" t="str">
        <f>IFERROR(__xludf.DUMMYFUNCTION("if(isblank(A205),"""",filter(Moorings!A:A,Moorings!B:B=left(A205,14),Moorings!D:D=D205))"),"ATAPL-69839-001-0104")</f>
        <v>ATAPL-69839-001-0104</v>
      </c>
      <c r="C205" s="47" t="str">
        <f>IFERROR(__xludf.DUMMYFUNCTION("if(isblank(A205),"""",filter(Moorings!C:C,Moorings!B:B=left(A205,14),Moorings!D:D=D205))"),"SN0104")</f>
        <v>SN0104</v>
      </c>
      <c r="D205" s="55">
        <v>2.0</v>
      </c>
      <c r="E205" s="49" t="str">
        <f>IFERROR(__xludf.DUMMYFUNCTION("if(isblank(A205),"""",filter(Moorings!A:A,Moorings!B:B=A205,Moorings!D:D=D205))"),"ATAPL-58322-00011")</f>
        <v>ATAPL-58322-00011</v>
      </c>
      <c r="F205" s="50" t="str">
        <f>IFERROR(__xludf.DUMMYFUNCTION("if(isblank(A205),"""",filter(Moorings!C:C,Moorings!B:B=A205,Moorings!D:D=D205))"),"1297")</f>
        <v>1297</v>
      </c>
      <c r="G205" s="39" t="s">
        <v>154</v>
      </c>
      <c r="H205" s="57">
        <v>0.0909</v>
      </c>
      <c r="I205" s="39" t="s">
        <v>155</v>
      </c>
      <c r="J205" s="39"/>
    </row>
    <row r="206" ht="15.75" customHeight="1">
      <c r="A206" s="39"/>
      <c r="B206" s="41" t="str">
        <f>IFERROR(__xludf.DUMMYFUNCTION("if(isblank(A206),"""",filter(Moorings!A:A,Moorings!B:B=left(A206,14),Moorings!D:D=D206))"),"")</f>
        <v/>
      </c>
      <c r="C206" s="42" t="str">
        <f>IFERROR(__xludf.DUMMYFUNCTION("if(isblank(A206),"""",filter(Moorings!C:C,Moorings!B:B=left(A206,14),Moorings!D:D=D206))"),"")</f>
        <v/>
      </c>
      <c r="D206" s="55"/>
      <c r="E206" s="43" t="str">
        <f>IFERROR(__xludf.DUMMYFUNCTION("if(isblank(A206),"""",filter(Moorings!A:A,Moorings!B:B=A206,Moorings!D:D=D206))"),"")</f>
        <v/>
      </c>
      <c r="F206" s="44" t="str">
        <f>IFERROR(__xludf.DUMMYFUNCTION("if(isblank(A206),"""",filter(Moorings!C:C,Moorings!B:B=A206,Moorings!D:D=D206))"),"")</f>
        <v/>
      </c>
      <c r="G206" s="39"/>
      <c r="H206" s="57"/>
      <c r="I206" s="39"/>
      <c r="J206" s="39"/>
    </row>
    <row r="207" ht="15.75" customHeight="1">
      <c r="A207" s="57" t="s">
        <v>36</v>
      </c>
      <c r="B207" s="41" t="str">
        <f>IFERROR(__xludf.DUMMYFUNCTION("if(isblank(A207),"""",filter(Moorings!A:A,Moorings!B:B=left(A207,14),Moorings!D:D=D207))"),"ATAPL-69839-001-0104")</f>
        <v>ATAPL-69839-001-0104</v>
      </c>
      <c r="C207" s="47" t="str">
        <f>IFERROR(__xludf.DUMMYFUNCTION("if(isblank(A207),"""",filter(Moorings!C:C,Moorings!B:B=left(A207,14),Moorings!D:D=D207))"),"SN0104")</f>
        <v>SN0104</v>
      </c>
      <c r="D207" s="55">
        <v>2.0</v>
      </c>
      <c r="E207" s="49" t="str">
        <f>IFERROR(__xludf.DUMMYFUNCTION("if(isblank(A207),"""",filter(Moorings!A:A,Moorings!B:B=A207,Moorings!D:D=D207))"),"ATAPL-58315-00004")</f>
        <v>ATAPL-58315-00004</v>
      </c>
      <c r="F207" s="50" t="str">
        <f>IFERROR(__xludf.DUMMYFUNCTION("if(isblank(A207),"""",filter(Moorings!C:C,Moorings!B:B=A207,Moorings!D:D=D207))"),"23338")</f>
        <v>23338</v>
      </c>
      <c r="G207" s="39" t="s">
        <v>111</v>
      </c>
      <c r="H207" s="57">
        <v>44.52896666666667</v>
      </c>
      <c r="I207" s="39"/>
      <c r="J207" s="39"/>
    </row>
    <row r="208" ht="15.75" customHeight="1">
      <c r="A208" s="57" t="s">
        <v>36</v>
      </c>
      <c r="B208" s="41" t="str">
        <f>IFERROR(__xludf.DUMMYFUNCTION("if(isblank(A208),"""",filter(Moorings!A:A,Moorings!B:B=left(A208,14),Moorings!D:D=D208))"),"ATAPL-69839-001-0104")</f>
        <v>ATAPL-69839-001-0104</v>
      </c>
      <c r="C208" s="47" t="str">
        <f>IFERROR(__xludf.DUMMYFUNCTION("if(isblank(A208),"""",filter(Moorings!C:C,Moorings!B:B=left(A208,14),Moorings!D:D=D208))"),"SN0104")</f>
        <v>SN0104</v>
      </c>
      <c r="D208" s="55">
        <v>2.0</v>
      </c>
      <c r="E208" s="49" t="str">
        <f>IFERROR(__xludf.DUMMYFUNCTION("if(isblank(A208),"""",filter(Moorings!A:A,Moorings!B:B=A208,Moorings!D:D=D208))"),"ATAPL-58315-00004")</f>
        <v>ATAPL-58315-00004</v>
      </c>
      <c r="F208" s="50" t="str">
        <f>IFERROR(__xludf.DUMMYFUNCTION("if(isblank(A208),"""",filter(Moorings!C:C,Moorings!B:B=A208,Moorings!D:D=D208))"),"23338")</f>
        <v>23338</v>
      </c>
      <c r="G208" s="39" t="s">
        <v>112</v>
      </c>
      <c r="H208" s="57">
        <v>-125.38978333333333</v>
      </c>
      <c r="I208" s="39"/>
      <c r="J208" s="39"/>
    </row>
    <row r="209" ht="15.75" customHeight="1">
      <c r="A209" s="57" t="s">
        <v>36</v>
      </c>
      <c r="B209" s="41" t="str">
        <f>IFERROR(__xludf.DUMMYFUNCTION("if(isblank(A209),"""",filter(Moorings!A:A,Moorings!B:B=left(A209,14),Moorings!D:D=D209))"),"ATAPL-69839-001-0104")</f>
        <v>ATAPL-69839-001-0104</v>
      </c>
      <c r="C209" s="47" t="str">
        <f>IFERROR(__xludf.DUMMYFUNCTION("if(isblank(A209),"""",filter(Moorings!C:C,Moorings!B:B=left(A209,14),Moorings!D:D=D209))"),"SN0104")</f>
        <v>SN0104</v>
      </c>
      <c r="D209" s="55">
        <v>2.0</v>
      </c>
      <c r="E209" s="49" t="str">
        <f>IFERROR(__xludf.DUMMYFUNCTION("if(isblank(A209),"""",filter(Moorings!A:A,Moorings!B:B=A209,Moorings!D:D=D209))"),"ATAPL-58315-00004")</f>
        <v>ATAPL-58315-00004</v>
      </c>
      <c r="F209" s="50" t="str">
        <f>IFERROR(__xludf.DUMMYFUNCTION("if(isblank(A209),"""",filter(Moorings!C:C,Moorings!B:B=A209,Moorings!D:D=D209))"),"23338")</f>
        <v>23338</v>
      </c>
      <c r="G209" s="39" t="s">
        <v>156</v>
      </c>
      <c r="H209" s="57">
        <v>0.45</v>
      </c>
      <c r="I209" s="39" t="s">
        <v>211</v>
      </c>
      <c r="J209" s="39"/>
    </row>
    <row r="210" ht="15.75" customHeight="1">
      <c r="A210" s="57" t="s">
        <v>36</v>
      </c>
      <c r="B210" s="41" t="str">
        <f>IFERROR(__xludf.DUMMYFUNCTION("if(isblank(A210),"""",filter(Moorings!A:A,Moorings!B:B=left(A210,14),Moorings!D:D=D210))"),"ATAPL-69839-001-0104")</f>
        <v>ATAPL-69839-001-0104</v>
      </c>
      <c r="C210" s="47" t="str">
        <f>IFERROR(__xludf.DUMMYFUNCTION("if(isblank(A210),"""",filter(Moorings!C:C,Moorings!B:B=left(A210,14),Moorings!D:D=D210))"),"SN0104")</f>
        <v>SN0104</v>
      </c>
      <c r="D210" s="55">
        <v>2.0</v>
      </c>
      <c r="E210" s="49" t="str">
        <f>IFERROR(__xludf.DUMMYFUNCTION("if(isblank(A210),"""",filter(Moorings!A:A,Moorings!B:B=A210,Moorings!D:D=D210))"),"ATAPL-58315-00004")</f>
        <v>ATAPL-58315-00004</v>
      </c>
      <c r="F210" s="50" t="str">
        <f>IFERROR(__xludf.DUMMYFUNCTION("if(isblank(A210),"""",filter(Moorings!C:C,Moorings!B:B=A210,Moorings!D:D=D210))"),"23338")</f>
        <v>23338</v>
      </c>
      <c r="G210" s="39" t="s">
        <v>157</v>
      </c>
      <c r="H210" s="57">
        <v>0.45</v>
      </c>
      <c r="I210" s="39" t="s">
        <v>211</v>
      </c>
      <c r="J210" s="39"/>
    </row>
    <row r="211" ht="15.75" customHeight="1">
      <c r="A211" s="57" t="s">
        <v>36</v>
      </c>
      <c r="B211" s="41" t="str">
        <f>IFERROR(__xludf.DUMMYFUNCTION("if(isblank(A211),"""",filter(Moorings!A:A,Moorings!B:B=left(A211,14),Moorings!D:D=D211))"),"ATAPL-69839-001-0104")</f>
        <v>ATAPL-69839-001-0104</v>
      </c>
      <c r="C211" s="47" t="str">
        <f>IFERROR(__xludf.DUMMYFUNCTION("if(isblank(A211),"""",filter(Moorings!C:C,Moorings!B:B=left(A211,14),Moorings!D:D=D211))"),"SN0104")</f>
        <v>SN0104</v>
      </c>
      <c r="D211" s="55">
        <v>2.0</v>
      </c>
      <c r="E211" s="49" t="str">
        <f>IFERROR(__xludf.DUMMYFUNCTION("if(isblank(A211),"""",filter(Moorings!A:A,Moorings!B:B=A211,Moorings!D:D=D211))"),"ATAPL-58315-00004")</f>
        <v>ATAPL-58315-00004</v>
      </c>
      <c r="F211" s="50" t="str">
        <f>IFERROR(__xludf.DUMMYFUNCTION("if(isblank(A211),"""",filter(Moorings!C:C,Moorings!B:B=A211,Moorings!D:D=D211))"),"23338")</f>
        <v>23338</v>
      </c>
      <c r="G211" s="39" t="s">
        <v>158</v>
      </c>
      <c r="H211" s="57">
        <v>0.45</v>
      </c>
      <c r="I211" s="39" t="s">
        <v>211</v>
      </c>
      <c r="J211" s="39"/>
    </row>
    <row r="212" ht="15.75" customHeight="1">
      <c r="A212" s="57" t="s">
        <v>36</v>
      </c>
      <c r="B212" s="41" t="str">
        <f>IFERROR(__xludf.DUMMYFUNCTION("if(isblank(A212),"""",filter(Moorings!A:A,Moorings!B:B=left(A212,14),Moorings!D:D=D212))"),"ATAPL-69839-001-0104")</f>
        <v>ATAPL-69839-001-0104</v>
      </c>
      <c r="C212" s="47" t="str">
        <f>IFERROR(__xludf.DUMMYFUNCTION("if(isblank(A212),"""",filter(Moorings!C:C,Moorings!B:B=left(A212,14),Moorings!D:D=D212))"),"SN0104")</f>
        <v>SN0104</v>
      </c>
      <c r="D212" s="55">
        <v>2.0</v>
      </c>
      <c r="E212" s="49" t="str">
        <f>IFERROR(__xludf.DUMMYFUNCTION("if(isblank(A212),"""",filter(Moorings!A:A,Moorings!B:B=A212,Moorings!D:D=D212))"),"ATAPL-58315-00004")</f>
        <v>ATAPL-58315-00004</v>
      </c>
      <c r="F212" s="50" t="str">
        <f>IFERROR(__xludf.DUMMYFUNCTION("if(isblank(A212),"""",filter(Moorings!C:C,Moorings!B:B=A212,Moorings!D:D=D212))"),"23338")</f>
        <v>23338</v>
      </c>
      <c r="G212" s="39" t="s">
        <v>159</v>
      </c>
      <c r="H212" s="57">
        <v>0.45</v>
      </c>
      <c r="I212" s="39" t="s">
        <v>211</v>
      </c>
      <c r="J212" s="39"/>
    </row>
    <row r="213" ht="15.75" customHeight="1">
      <c r="A213" s="39"/>
      <c r="B213" s="41" t="str">
        <f>IFERROR(__xludf.DUMMYFUNCTION("if(isblank(A213),"""",filter(Moorings!A:A,Moorings!B:B=left(A213,14),Moorings!D:D=D213))"),"")</f>
        <v/>
      </c>
      <c r="C213" s="42" t="str">
        <f>IFERROR(__xludf.DUMMYFUNCTION("if(isblank(A213),"""",filter(Moorings!C:C,Moorings!B:B=left(A213,14),Moorings!D:D=D213))"),"")</f>
        <v/>
      </c>
      <c r="D213" s="55"/>
      <c r="E213" s="43" t="str">
        <f>IFERROR(__xludf.DUMMYFUNCTION("if(isblank(A213),"""",filter(Moorings!A:A,Moorings!B:B=A213,Moorings!D:D=D213))"),"")</f>
        <v/>
      </c>
      <c r="F213" s="44" t="str">
        <f>IFERROR(__xludf.DUMMYFUNCTION("if(isblank(A213),"""",filter(Moorings!C:C,Moorings!B:B=A213,Moorings!D:D=D213))"),"")</f>
        <v/>
      </c>
      <c r="G213" s="39"/>
      <c r="H213" s="57"/>
      <c r="I213" s="39"/>
      <c r="J213" s="39"/>
    </row>
    <row r="214" ht="15.75" customHeight="1">
      <c r="A214" s="39" t="s">
        <v>34</v>
      </c>
      <c r="B214" s="41" t="str">
        <f>IFERROR(__xludf.DUMMYFUNCTION("if(isblank(A214),"""",filter(Moorings!A:A,Moorings!B:B=left(A214,14),Moorings!D:D=D214))"),"ATAPL-69839-001-0104")</f>
        <v>ATAPL-69839-001-0104</v>
      </c>
      <c r="C214" s="47" t="str">
        <f>IFERROR(__xludf.DUMMYFUNCTION("if(isblank(A214),"""",filter(Moorings!C:C,Moorings!B:B=left(A214,14),Moorings!D:D=D214))"),"SN0104")</f>
        <v>SN0104</v>
      </c>
      <c r="D214" s="55">
        <v>2.0</v>
      </c>
      <c r="E214" s="49" t="str">
        <f>IFERROR(__xludf.DUMMYFUNCTION("if(isblank(A214),"""",filter(Moorings!A:A,Moorings!B:B=A214,Moorings!D:D=D214))"),"ATAPL-58345-00004")</f>
        <v>ATAPL-58345-00004</v>
      </c>
      <c r="F214" s="50" t="str">
        <f>IFERROR(__xludf.DUMMYFUNCTION("if(isblank(A214),"""",filter(Moorings!C:C,Moorings!B:B=A214,Moorings!D:D=D214))"),"23340")</f>
        <v>23340</v>
      </c>
      <c r="G214" s="39" t="s">
        <v>111</v>
      </c>
      <c r="H214" s="57">
        <v>44.52896666666667</v>
      </c>
      <c r="I214" s="39"/>
      <c r="J214" s="39"/>
    </row>
    <row r="215" ht="15.75" customHeight="1">
      <c r="A215" s="39" t="s">
        <v>34</v>
      </c>
      <c r="B215" s="41" t="str">
        <f>IFERROR(__xludf.DUMMYFUNCTION("if(isblank(A215),"""",filter(Moorings!A:A,Moorings!B:B=left(A215,14),Moorings!D:D=D215))"),"ATAPL-69839-001-0104")</f>
        <v>ATAPL-69839-001-0104</v>
      </c>
      <c r="C215" s="47" t="str">
        <f>IFERROR(__xludf.DUMMYFUNCTION("if(isblank(A215),"""",filter(Moorings!C:C,Moorings!B:B=left(A215,14),Moorings!D:D=D215))"),"SN0104")</f>
        <v>SN0104</v>
      </c>
      <c r="D215" s="55">
        <v>2.0</v>
      </c>
      <c r="E215" s="49" t="str">
        <f>IFERROR(__xludf.DUMMYFUNCTION("if(isblank(A215),"""",filter(Moorings!A:A,Moorings!B:B=A215,Moorings!D:D=D215))"),"ATAPL-58345-00004")</f>
        <v>ATAPL-58345-00004</v>
      </c>
      <c r="F215" s="50" t="str">
        <f>IFERROR(__xludf.DUMMYFUNCTION("if(isblank(A215),"""",filter(Moorings!C:C,Moorings!B:B=A215,Moorings!D:D=D215))"),"23340")</f>
        <v>23340</v>
      </c>
      <c r="G215" s="39" t="s">
        <v>112</v>
      </c>
      <c r="H215" s="57">
        <v>-125.38978333333333</v>
      </c>
      <c r="I215" s="39"/>
      <c r="J215" s="39"/>
    </row>
    <row r="216" ht="15.75" customHeight="1">
      <c r="A216" s="39" t="s">
        <v>34</v>
      </c>
      <c r="B216" s="41" t="str">
        <f>IFERROR(__xludf.DUMMYFUNCTION("if(isblank(A216),"""",filter(Moorings!A:A,Moorings!B:B=left(A216,14),Moorings!D:D=D216))"),"ATAPL-69839-001-0104")</f>
        <v>ATAPL-69839-001-0104</v>
      </c>
      <c r="C216" s="47" t="str">
        <f>IFERROR(__xludf.DUMMYFUNCTION("if(isblank(A216),"""",filter(Moorings!C:C,Moorings!B:B=left(A216,14),Moorings!D:D=D216))"),"SN0104")</f>
        <v>SN0104</v>
      </c>
      <c r="D216" s="55">
        <v>2.0</v>
      </c>
      <c r="E216" s="49" t="str">
        <f>IFERROR(__xludf.DUMMYFUNCTION("if(isblank(A216),"""",filter(Moorings!A:A,Moorings!B:B=A216,Moorings!D:D=D216))"),"ATAPL-58345-00004")</f>
        <v>ATAPL-58345-00004</v>
      </c>
      <c r="F216" s="50" t="str">
        <f>IFERROR(__xludf.DUMMYFUNCTION("if(isblank(A216),"""",filter(Moorings!C:C,Moorings!B:B=A216,Moorings!D:D=D216))"),"23340")</f>
        <v>23340</v>
      </c>
      <c r="G216" s="39" t="s">
        <v>156</v>
      </c>
      <c r="H216" s="57">
        <v>0.45</v>
      </c>
      <c r="I216" s="39" t="s">
        <v>211</v>
      </c>
      <c r="J216" s="39"/>
    </row>
    <row r="217" ht="15.75" customHeight="1">
      <c r="A217" s="39" t="s">
        <v>34</v>
      </c>
      <c r="B217" s="41" t="str">
        <f>IFERROR(__xludf.DUMMYFUNCTION("if(isblank(A217),"""",filter(Moorings!A:A,Moorings!B:B=left(A217,14),Moorings!D:D=D217))"),"ATAPL-69839-001-0104")</f>
        <v>ATAPL-69839-001-0104</v>
      </c>
      <c r="C217" s="47" t="str">
        <f>IFERROR(__xludf.DUMMYFUNCTION("if(isblank(A217),"""",filter(Moorings!C:C,Moorings!B:B=left(A217,14),Moorings!D:D=D217))"),"SN0104")</f>
        <v>SN0104</v>
      </c>
      <c r="D217" s="55">
        <v>2.0</v>
      </c>
      <c r="E217" s="49" t="str">
        <f>IFERROR(__xludf.DUMMYFUNCTION("if(isblank(A217),"""",filter(Moorings!A:A,Moorings!B:B=A217,Moorings!D:D=D217))"),"ATAPL-58345-00004")</f>
        <v>ATAPL-58345-00004</v>
      </c>
      <c r="F217" s="50" t="str">
        <f>IFERROR(__xludf.DUMMYFUNCTION("if(isblank(A217),"""",filter(Moorings!C:C,Moorings!B:B=A217,Moorings!D:D=D217))"),"23340")</f>
        <v>23340</v>
      </c>
      <c r="G217" s="39" t="s">
        <v>157</v>
      </c>
      <c r="H217" s="57">
        <v>0.45</v>
      </c>
      <c r="I217" s="39" t="s">
        <v>211</v>
      </c>
      <c r="J217" s="39"/>
    </row>
    <row r="218" ht="15.75" customHeight="1">
      <c r="A218" s="39" t="s">
        <v>34</v>
      </c>
      <c r="B218" s="41" t="str">
        <f>IFERROR(__xludf.DUMMYFUNCTION("if(isblank(A218),"""",filter(Moorings!A:A,Moorings!B:B=left(A218,14),Moorings!D:D=D218))"),"ATAPL-69839-001-0104")</f>
        <v>ATAPL-69839-001-0104</v>
      </c>
      <c r="C218" s="47" t="str">
        <f>IFERROR(__xludf.DUMMYFUNCTION("if(isblank(A218),"""",filter(Moorings!C:C,Moorings!B:B=left(A218,14),Moorings!D:D=D218))"),"SN0104")</f>
        <v>SN0104</v>
      </c>
      <c r="D218" s="55">
        <v>2.0</v>
      </c>
      <c r="E218" s="49" t="str">
        <f>IFERROR(__xludf.DUMMYFUNCTION("if(isblank(A218),"""",filter(Moorings!A:A,Moorings!B:B=A218,Moorings!D:D=D218))"),"ATAPL-58345-00004")</f>
        <v>ATAPL-58345-00004</v>
      </c>
      <c r="F218" s="50" t="str">
        <f>IFERROR(__xludf.DUMMYFUNCTION("if(isblank(A218),"""",filter(Moorings!C:C,Moorings!B:B=A218,Moorings!D:D=D218))"),"23340")</f>
        <v>23340</v>
      </c>
      <c r="G218" s="39" t="s">
        <v>158</v>
      </c>
      <c r="H218" s="57">
        <v>0.45</v>
      </c>
      <c r="I218" s="39" t="s">
        <v>211</v>
      </c>
      <c r="J218" s="39"/>
    </row>
    <row r="219" ht="15.75" customHeight="1">
      <c r="A219" s="39" t="s">
        <v>34</v>
      </c>
      <c r="B219" s="41" t="str">
        <f>IFERROR(__xludf.DUMMYFUNCTION("if(isblank(A219),"""",filter(Moorings!A:A,Moorings!B:B=left(A219,14),Moorings!D:D=D219))"),"ATAPL-69839-001-0104")</f>
        <v>ATAPL-69839-001-0104</v>
      </c>
      <c r="C219" s="47" t="str">
        <f>IFERROR(__xludf.DUMMYFUNCTION("if(isblank(A219),"""",filter(Moorings!C:C,Moorings!B:B=left(A219,14),Moorings!D:D=D219))"),"SN0104")</f>
        <v>SN0104</v>
      </c>
      <c r="D219" s="55">
        <v>2.0</v>
      </c>
      <c r="E219" s="49" t="str">
        <f>IFERROR(__xludf.DUMMYFUNCTION("if(isblank(A219),"""",filter(Moorings!A:A,Moorings!B:B=A219,Moorings!D:D=D219))"),"ATAPL-58345-00004")</f>
        <v>ATAPL-58345-00004</v>
      </c>
      <c r="F219" s="50" t="str">
        <f>IFERROR(__xludf.DUMMYFUNCTION("if(isblank(A219),"""",filter(Moorings!C:C,Moorings!B:B=A219,Moorings!D:D=D219))"),"23340")</f>
        <v>23340</v>
      </c>
      <c r="G219" s="39" t="s">
        <v>159</v>
      </c>
      <c r="H219" s="57">
        <v>0.45</v>
      </c>
      <c r="I219" s="39" t="s">
        <v>211</v>
      </c>
      <c r="J219" s="39"/>
    </row>
    <row r="220" ht="15.75" customHeight="1">
      <c r="A220" s="39"/>
      <c r="B220" s="41" t="str">
        <f>IFERROR(__xludf.DUMMYFUNCTION("if(isblank(A220),"""",filter(Moorings!A:A,Moorings!B:B=left(A220,14),Moorings!D:D=D220))"),"")</f>
        <v/>
      </c>
      <c r="C220" s="42" t="str">
        <f>IFERROR(__xludf.DUMMYFUNCTION("if(isblank(A220),"""",filter(Moorings!C:C,Moorings!B:B=left(A220,14),Moorings!D:D=D220))"),"")</f>
        <v/>
      </c>
      <c r="D220" s="55"/>
      <c r="E220" s="43" t="str">
        <f>IFERROR(__xludf.DUMMYFUNCTION("if(isblank(A220),"""",filter(Moorings!A:A,Moorings!B:B=A220,Moorings!D:D=D220))"),"")</f>
        <v/>
      </c>
      <c r="F220" s="44" t="str">
        <f>IFERROR(__xludf.DUMMYFUNCTION("if(isblank(A220),"""",filter(Moorings!C:C,Moorings!B:B=A220,Moorings!D:D=D220))"),"")</f>
        <v/>
      </c>
      <c r="G220" s="39"/>
      <c r="H220" s="57"/>
      <c r="I220" s="39"/>
      <c r="J220" s="39"/>
    </row>
    <row r="221" ht="15.75" customHeight="1">
      <c r="A221" s="63" t="s">
        <v>31</v>
      </c>
      <c r="B221" s="41" t="str">
        <f>IFERROR(__xludf.DUMMYFUNCTION("if(isblank(A221),"""",filter(Moorings!A:A,Moorings!B:B=left(A221,14),Moorings!D:D=D221))"),"ATAPL-69839-001-0104")</f>
        <v>ATAPL-69839-001-0104</v>
      </c>
      <c r="C221" s="47" t="str">
        <f>IFERROR(__xludf.DUMMYFUNCTION("if(isblank(A221),"""",filter(Moorings!C:C,Moorings!B:B=left(A221,14),Moorings!D:D=D221))"),"SN0104")</f>
        <v>SN0104</v>
      </c>
      <c r="D221" s="55">
        <v>2.0</v>
      </c>
      <c r="E221" s="49" t="str">
        <f>IFERROR(__xludf.DUMMYFUNCTION("if(isblank(A221),"""",filter(Moorings!A:A,Moorings!B:B=A221,Moorings!D:D=D221))"),"ATAPL-58317-00001")</f>
        <v>ATAPL-58317-00001</v>
      </c>
      <c r="F221" s="50" t="str">
        <f>IFERROR(__xludf.DUMMYFUNCTION("if(isblank(A221),"""",filter(Moorings!C:C,Moorings!B:B=A221,Moorings!D:D=D221))"),"101")</f>
        <v>101</v>
      </c>
      <c r="G221" s="39"/>
      <c r="H221" s="61"/>
      <c r="I221" s="39" t="s">
        <v>160</v>
      </c>
      <c r="J221" s="39"/>
    </row>
    <row r="222" ht="15.75" customHeight="1">
      <c r="A222" s="39"/>
      <c r="B222" s="41" t="str">
        <f>IFERROR(__xludf.DUMMYFUNCTION("if(isblank(A222),"""",filter(Moorings!A:A,Moorings!B:B=left(A222,14),Moorings!D:D=D222))"),"")</f>
        <v/>
      </c>
      <c r="C222" s="42" t="str">
        <f>IFERROR(__xludf.DUMMYFUNCTION("if(isblank(A222),"""",filter(Moorings!C:C,Moorings!B:B=left(A222,14),Moorings!D:D=D222))"),"")</f>
        <v/>
      </c>
      <c r="D222" s="55"/>
      <c r="E222" s="43" t="str">
        <f>IFERROR(__xludf.DUMMYFUNCTION("if(isblank(A222),"""",filter(Moorings!A:A,Moorings!B:B=A222,Moorings!D:D=D222))"),"")</f>
        <v/>
      </c>
      <c r="F222" s="44" t="str">
        <f>IFERROR(__xludf.DUMMYFUNCTION("if(isblank(A222),"""",filter(Moorings!C:C,Moorings!B:B=A222,Moorings!D:D=D222))"),"")</f>
        <v/>
      </c>
      <c r="G222" s="39"/>
      <c r="H222" s="61"/>
      <c r="I222" s="39"/>
      <c r="J222" s="39"/>
    </row>
    <row r="223" ht="15.75" customHeight="1">
      <c r="A223" s="57" t="s">
        <v>29</v>
      </c>
      <c r="B223" s="41" t="str">
        <f>IFERROR(__xludf.DUMMYFUNCTION("if(isblank(A223),"""",filter(Moorings!A:A,Moorings!B:B=left(A223,14),Moorings!D:D=D223))"),"ATAPL-69839-001-0104")</f>
        <v>ATAPL-69839-001-0104</v>
      </c>
      <c r="C223" s="47" t="str">
        <f>IFERROR(__xludf.DUMMYFUNCTION("if(isblank(A223),"""",filter(Moorings!C:C,Moorings!B:B=left(A223,14),Moorings!D:D=D223))"),"SN0104")</f>
        <v>SN0104</v>
      </c>
      <c r="D223" s="55">
        <v>2.0</v>
      </c>
      <c r="E223" s="49" t="str">
        <f>IFERROR(__xludf.DUMMYFUNCTION("if(isblank(A223),"""",filter(Moorings!A:A,Moorings!B:B=A223,Moorings!D:D=D223))"),"ATAPL-58324-00008")</f>
        <v>ATAPL-58324-00008</v>
      </c>
      <c r="F223" s="50" t="str">
        <f>IFERROR(__xludf.DUMMYFUNCTION("if(isblank(A223),"""",filter(Moorings!C:C,Moorings!B:B=A223,Moorings!D:D=D223))"),"1361")</f>
        <v>1361</v>
      </c>
      <c r="G223" s="39" t="s">
        <v>161</v>
      </c>
      <c r="H223" s="61">
        <v>6.0</v>
      </c>
      <c r="I223" s="39" t="s">
        <v>211</v>
      </c>
      <c r="J223" s="39"/>
    </row>
    <row r="224" ht="15.75" customHeight="1">
      <c r="A224" s="39"/>
      <c r="B224" s="41" t="str">
        <f>IFERROR(__xludf.DUMMYFUNCTION("if(isblank(A224),"""",filter(Moorings!A:A,Moorings!B:B=left(A224,14),Moorings!D:D=D224))"),"")</f>
        <v/>
      </c>
      <c r="C224" s="42" t="str">
        <f>IFERROR(__xludf.DUMMYFUNCTION("if(isblank(A224),"""",filter(Moorings!C:C,Moorings!B:B=left(A224,14),Moorings!D:D=D224))"),"")</f>
        <v/>
      </c>
      <c r="D224" s="55"/>
      <c r="E224" s="43" t="str">
        <f>IFERROR(__xludf.DUMMYFUNCTION("if(isblank(A224),"""",filter(Moorings!A:A,Moorings!B:B=A224,Moorings!D:D=D224))"),"")</f>
        <v/>
      </c>
      <c r="F224" s="44" t="str">
        <f>IFERROR(__xludf.DUMMYFUNCTION("if(isblank(A224),"""",filter(Moorings!C:C,Moorings!B:B=A224,Moorings!D:D=D224))"),"")</f>
        <v/>
      </c>
      <c r="G224" s="39"/>
      <c r="H224" s="57"/>
      <c r="I224" s="39"/>
      <c r="J224" s="39"/>
    </row>
    <row r="225" ht="15.75" customHeight="1">
      <c r="A225" s="57" t="s">
        <v>81</v>
      </c>
      <c r="B225" s="41" t="str">
        <f>IFERROR(__xludf.DUMMYFUNCTION("if(isblank(A225),"""",filter(Moorings!A:A,Moorings!B:B=left(A225,14),Moorings!D:D=D225))"),"ATAPL-68870-001-0143")</f>
        <v>ATAPL-68870-001-0143</v>
      </c>
      <c r="C225" s="47" t="str">
        <f>IFERROR(__xludf.DUMMYFUNCTION("if(isblank(A225),"""",filter(Moorings!C:C,Moorings!B:B=left(A225,14),Moorings!D:D=D225))"),"SN0143")</f>
        <v>SN0143</v>
      </c>
      <c r="D225" s="55">
        <v>2.0</v>
      </c>
      <c r="E225" s="49" t="str">
        <f>IFERROR(__xludf.DUMMYFUNCTION("if(isblank(A225),"""",filter(Moorings!A:A,Moorings!B:B=A225,Moorings!D:D=D225))"),"ATAPL-66662-00008")</f>
        <v>ATAPL-66662-00008</v>
      </c>
      <c r="F225" s="50" t="str">
        <f>IFERROR(__xludf.DUMMYFUNCTION("if(isblank(A225),"""",filter(Moorings!C:C,Moorings!B:B=A225,Moorings!D:D=D225))"),"16-50115")</f>
        <v>16-50115</v>
      </c>
      <c r="G225" s="39" t="s">
        <v>111</v>
      </c>
      <c r="H225" s="57">
        <v>44.52896666666667</v>
      </c>
      <c r="I225" s="66"/>
      <c r="J225" s="39"/>
    </row>
    <row r="226" ht="15.75" customHeight="1">
      <c r="A226" s="57" t="s">
        <v>81</v>
      </c>
      <c r="B226" s="41" t="str">
        <f>IFERROR(__xludf.DUMMYFUNCTION("if(isblank(A226),"""",filter(Moorings!A:A,Moorings!B:B=left(A226,14),Moorings!D:D=D226))"),"ATAPL-68870-001-0143")</f>
        <v>ATAPL-68870-001-0143</v>
      </c>
      <c r="C226" s="47" t="str">
        <f>IFERROR(__xludf.DUMMYFUNCTION("if(isblank(A226),"""",filter(Moorings!C:C,Moorings!B:B=left(A226,14),Moorings!D:D=D226))"),"SN0143")</f>
        <v>SN0143</v>
      </c>
      <c r="D226" s="55">
        <v>2.0</v>
      </c>
      <c r="E226" s="49" t="str">
        <f>IFERROR(__xludf.DUMMYFUNCTION("if(isblank(A226),"""",filter(Moorings!A:A,Moorings!B:B=A226,Moorings!D:D=D226))"),"ATAPL-66662-00008")</f>
        <v>ATAPL-66662-00008</v>
      </c>
      <c r="F226" s="50" t="str">
        <f>IFERROR(__xludf.DUMMYFUNCTION("if(isblank(A226),"""",filter(Moorings!C:C,Moorings!B:B=A226,Moorings!D:D=D226))"),"16-50115")</f>
        <v>16-50115</v>
      </c>
      <c r="G226" s="39" t="s">
        <v>112</v>
      </c>
      <c r="H226" s="57">
        <v>-125.38978333333333</v>
      </c>
      <c r="I226" s="39"/>
      <c r="J226" s="39"/>
    </row>
    <row r="227" ht="15.75" customHeight="1">
      <c r="A227" s="57" t="s">
        <v>81</v>
      </c>
      <c r="B227" s="41" t="str">
        <f>IFERROR(__xludf.DUMMYFUNCTION("if(isblank(A227),"""",filter(Moorings!A:A,Moorings!B:B=left(A227,14),Moorings!D:D=D227))"),"ATAPL-68870-001-0143")</f>
        <v>ATAPL-68870-001-0143</v>
      </c>
      <c r="C227" s="47" t="str">
        <f>IFERROR(__xludf.DUMMYFUNCTION("if(isblank(A227),"""",filter(Moorings!C:C,Moorings!B:B=left(A227,14),Moorings!D:D=D227))"),"SN0143")</f>
        <v>SN0143</v>
      </c>
      <c r="D227" s="55">
        <v>2.0</v>
      </c>
      <c r="E227" s="49" t="str">
        <f>IFERROR(__xludf.DUMMYFUNCTION("if(isblank(A227),"""",filter(Moorings!A:A,Moorings!B:B=A227,Moorings!D:D=D227))"),"ATAPL-66662-00008")</f>
        <v>ATAPL-66662-00008</v>
      </c>
      <c r="F227" s="50" t="str">
        <f>IFERROR(__xludf.DUMMYFUNCTION("if(isblank(A227),"""",filter(Moorings!C:C,Moorings!B:B=A227,Moorings!D:D=D227))"),"16-50115")</f>
        <v>16-50115</v>
      </c>
      <c r="G227" s="39" t="s">
        <v>113</v>
      </c>
      <c r="H227" s="57">
        <v>0.001202354</v>
      </c>
      <c r="I227" s="39"/>
      <c r="J227" s="39"/>
    </row>
    <row r="228" ht="15.75" customHeight="1">
      <c r="A228" s="57" t="s">
        <v>81</v>
      </c>
      <c r="B228" s="41" t="str">
        <f>IFERROR(__xludf.DUMMYFUNCTION("if(isblank(A228),"""",filter(Moorings!A:A,Moorings!B:B=left(A228,14),Moorings!D:D=D228))"),"ATAPL-68870-001-0143")</f>
        <v>ATAPL-68870-001-0143</v>
      </c>
      <c r="C228" s="47" t="str">
        <f>IFERROR(__xludf.DUMMYFUNCTION("if(isblank(A228),"""",filter(Moorings!C:C,Moorings!B:B=left(A228,14),Moorings!D:D=D228))"),"SN0143")</f>
        <v>SN0143</v>
      </c>
      <c r="D228" s="55">
        <v>2.0</v>
      </c>
      <c r="E228" s="49" t="str">
        <f>IFERROR(__xludf.DUMMYFUNCTION("if(isblank(A228),"""",filter(Moorings!A:A,Moorings!B:B=A228,Moorings!D:D=D228))"),"ATAPL-66662-00008")</f>
        <v>ATAPL-66662-00008</v>
      </c>
      <c r="F228" s="50" t="str">
        <f>IFERROR(__xludf.DUMMYFUNCTION("if(isblank(A228),"""",filter(Moorings!C:C,Moorings!B:B=A228,Moorings!D:D=D228))"),"16-50115")</f>
        <v>16-50115</v>
      </c>
      <c r="G228" s="39" t="s">
        <v>114</v>
      </c>
      <c r="H228" s="57">
        <v>2.88325E-4</v>
      </c>
      <c r="I228" s="39"/>
      <c r="J228" s="39"/>
    </row>
    <row r="229" ht="15.75" customHeight="1">
      <c r="A229" s="57" t="s">
        <v>81</v>
      </c>
      <c r="B229" s="41" t="str">
        <f>IFERROR(__xludf.DUMMYFUNCTION("if(isblank(A229),"""",filter(Moorings!A:A,Moorings!B:B=left(A229,14),Moorings!D:D=D229))"),"ATAPL-68870-001-0143")</f>
        <v>ATAPL-68870-001-0143</v>
      </c>
      <c r="C229" s="47" t="str">
        <f>IFERROR(__xludf.DUMMYFUNCTION("if(isblank(A229),"""",filter(Moorings!C:C,Moorings!B:B=left(A229,14),Moorings!D:D=D229))"),"SN0143")</f>
        <v>SN0143</v>
      </c>
      <c r="D229" s="55">
        <v>2.0</v>
      </c>
      <c r="E229" s="49" t="str">
        <f>IFERROR(__xludf.DUMMYFUNCTION("if(isblank(A229),"""",filter(Moorings!A:A,Moorings!B:B=A229,Moorings!D:D=D229))"),"ATAPL-66662-00008")</f>
        <v>ATAPL-66662-00008</v>
      </c>
      <c r="F229" s="50" t="str">
        <f>IFERROR(__xludf.DUMMYFUNCTION("if(isblank(A229),"""",filter(Moorings!C:C,Moorings!B:B=A229,Moorings!D:D=D229))"),"16-50115")</f>
        <v>16-50115</v>
      </c>
      <c r="G229" s="39" t="s">
        <v>115</v>
      </c>
      <c r="H229" s="57">
        <v>-2.518758E-6</v>
      </c>
      <c r="I229" s="39"/>
      <c r="J229" s="39"/>
    </row>
    <row r="230" ht="15.75" customHeight="1">
      <c r="A230" s="57" t="s">
        <v>81</v>
      </c>
      <c r="B230" s="41" t="str">
        <f>IFERROR(__xludf.DUMMYFUNCTION("if(isblank(A230),"""",filter(Moorings!A:A,Moorings!B:B=left(A230,14),Moorings!D:D=D230))"),"ATAPL-68870-001-0143")</f>
        <v>ATAPL-68870-001-0143</v>
      </c>
      <c r="C230" s="47" t="str">
        <f>IFERROR(__xludf.DUMMYFUNCTION("if(isblank(A230),"""",filter(Moorings!C:C,Moorings!B:B=left(A230,14),Moorings!D:D=D230))"),"SN0143")</f>
        <v>SN0143</v>
      </c>
      <c r="D230" s="55">
        <v>2.0</v>
      </c>
      <c r="E230" s="49" t="str">
        <f>IFERROR(__xludf.DUMMYFUNCTION("if(isblank(A230),"""",filter(Moorings!A:A,Moorings!B:B=A230,Moorings!D:D=D230))"),"ATAPL-66662-00008")</f>
        <v>ATAPL-66662-00008</v>
      </c>
      <c r="F230" s="50" t="str">
        <f>IFERROR(__xludf.DUMMYFUNCTION("if(isblank(A230),"""",filter(Moorings!C:C,Moorings!B:B=A230,Moorings!D:D=D230))"),"16-50115")</f>
        <v>16-50115</v>
      </c>
      <c r="G230" s="39" t="s">
        <v>116</v>
      </c>
      <c r="H230" s="57">
        <v>2.442609E-7</v>
      </c>
      <c r="I230" s="39"/>
      <c r="J230" s="39"/>
    </row>
    <row r="231" ht="15.75" customHeight="1">
      <c r="A231" s="57" t="s">
        <v>81</v>
      </c>
      <c r="B231" s="41" t="str">
        <f>IFERROR(__xludf.DUMMYFUNCTION("if(isblank(A231),"""",filter(Moorings!A:A,Moorings!B:B=left(A231,14),Moorings!D:D=D231))"),"ATAPL-68870-001-0143")</f>
        <v>ATAPL-68870-001-0143</v>
      </c>
      <c r="C231" s="47" t="str">
        <f>IFERROR(__xludf.DUMMYFUNCTION("if(isblank(A231),"""",filter(Moorings!C:C,Moorings!B:B=left(A231,14),Moorings!D:D=D231))"),"SN0143")</f>
        <v>SN0143</v>
      </c>
      <c r="D231" s="55">
        <v>2.0</v>
      </c>
      <c r="E231" s="49" t="str">
        <f>IFERROR(__xludf.DUMMYFUNCTION("if(isblank(A231),"""",filter(Moorings!A:A,Moorings!B:B=A231,Moorings!D:D=D231))"),"ATAPL-66662-00008")</f>
        <v>ATAPL-66662-00008</v>
      </c>
      <c r="F231" s="50" t="str">
        <f>IFERROR(__xludf.DUMMYFUNCTION("if(isblank(A231),"""",filter(Moorings!C:C,Moorings!B:B=A231,Moorings!D:D=D231))"),"16-50115")</f>
        <v>16-50115</v>
      </c>
      <c r="G231" s="39" t="s">
        <v>117</v>
      </c>
      <c r="H231" s="57">
        <v>-9.57E-8</v>
      </c>
      <c r="I231" s="39"/>
      <c r="J231" s="39"/>
    </row>
    <row r="232" ht="15.75" customHeight="1">
      <c r="A232" s="57" t="s">
        <v>81</v>
      </c>
      <c r="B232" s="41" t="str">
        <f>IFERROR(__xludf.DUMMYFUNCTION("if(isblank(A232),"""",filter(Moorings!A:A,Moorings!B:B=left(A232,14),Moorings!D:D=D232))"),"ATAPL-68870-001-0143")</f>
        <v>ATAPL-68870-001-0143</v>
      </c>
      <c r="C232" s="47" t="str">
        <f>IFERROR(__xludf.DUMMYFUNCTION("if(isblank(A232),"""",filter(Moorings!C:C,Moorings!B:B=left(A232,14),Moorings!D:D=D232))"),"SN0143")</f>
        <v>SN0143</v>
      </c>
      <c r="D232" s="55">
        <v>2.0</v>
      </c>
      <c r="E232" s="49" t="str">
        <f>IFERROR(__xludf.DUMMYFUNCTION("if(isblank(A232),"""",filter(Moorings!A:A,Moorings!B:B=A232,Moorings!D:D=D232))"),"ATAPL-66662-00008")</f>
        <v>ATAPL-66662-00008</v>
      </c>
      <c r="F232" s="50" t="str">
        <f>IFERROR(__xludf.DUMMYFUNCTION("if(isblank(A232),"""",filter(Moorings!C:C,Moorings!B:B=A232,Moorings!D:D=D232))"),"16-50115")</f>
        <v>16-50115</v>
      </c>
      <c r="G232" s="39" t="s">
        <v>118</v>
      </c>
      <c r="H232" s="57">
        <v>3.25E-6</v>
      </c>
      <c r="I232" s="39"/>
      <c r="J232" s="39"/>
    </row>
    <row r="233" ht="15.75" customHeight="1">
      <c r="A233" s="57" t="s">
        <v>81</v>
      </c>
      <c r="B233" s="41" t="str">
        <f>IFERROR(__xludf.DUMMYFUNCTION("if(isblank(A233),"""",filter(Moorings!A:A,Moorings!B:B=left(A233,14),Moorings!D:D=D233))"),"ATAPL-68870-001-0143")</f>
        <v>ATAPL-68870-001-0143</v>
      </c>
      <c r="C233" s="47" t="str">
        <f>IFERROR(__xludf.DUMMYFUNCTION("if(isblank(A233),"""",filter(Moorings!C:C,Moorings!B:B=left(A233,14),Moorings!D:D=D233))"),"SN0143")</f>
        <v>SN0143</v>
      </c>
      <c r="D233" s="55">
        <v>2.0</v>
      </c>
      <c r="E233" s="49" t="str">
        <f>IFERROR(__xludf.DUMMYFUNCTION("if(isblank(A233),"""",filter(Moorings!A:A,Moorings!B:B=A233,Moorings!D:D=D233))"),"ATAPL-66662-00008")</f>
        <v>ATAPL-66662-00008</v>
      </c>
      <c r="F233" s="50" t="str">
        <f>IFERROR(__xludf.DUMMYFUNCTION("if(isblank(A233),"""",filter(Moorings!C:C,Moorings!B:B=A233,Moorings!D:D=D233))"),"16-50115")</f>
        <v>16-50115</v>
      </c>
      <c r="G233" s="39" t="s">
        <v>119</v>
      </c>
      <c r="H233" s="57">
        <v>-0.9760778</v>
      </c>
      <c r="I233" s="39"/>
      <c r="J233" s="39"/>
    </row>
    <row r="234" ht="15.75" customHeight="1">
      <c r="A234" s="57" t="s">
        <v>81</v>
      </c>
      <c r="B234" s="41" t="str">
        <f>IFERROR(__xludf.DUMMYFUNCTION("if(isblank(A234),"""",filter(Moorings!A:A,Moorings!B:B=left(A234,14),Moorings!D:D=D234))"),"ATAPL-68870-001-0143")</f>
        <v>ATAPL-68870-001-0143</v>
      </c>
      <c r="C234" s="47" t="str">
        <f>IFERROR(__xludf.DUMMYFUNCTION("if(isblank(A234),"""",filter(Moorings!C:C,Moorings!B:B=left(A234,14),Moorings!D:D=D234))"),"SN0143")</f>
        <v>SN0143</v>
      </c>
      <c r="D234" s="55">
        <v>2.0</v>
      </c>
      <c r="E234" s="49" t="str">
        <f>IFERROR(__xludf.DUMMYFUNCTION("if(isblank(A234),"""",filter(Moorings!A:A,Moorings!B:B=A234,Moorings!D:D=D234))"),"ATAPL-66662-00008")</f>
        <v>ATAPL-66662-00008</v>
      </c>
      <c r="F234" s="50" t="str">
        <f>IFERROR(__xludf.DUMMYFUNCTION("if(isblank(A234),"""",filter(Moorings!C:C,Moorings!B:B=A234,Moorings!D:D=D234))"),"16-50115")</f>
        <v>16-50115</v>
      </c>
      <c r="G234" s="39" t="s">
        <v>120</v>
      </c>
      <c r="H234" s="57">
        <v>0.1540718</v>
      </c>
      <c r="I234" s="39"/>
      <c r="J234" s="39"/>
    </row>
    <row r="235" ht="15.75" customHeight="1">
      <c r="A235" s="57" t="s">
        <v>81</v>
      </c>
      <c r="B235" s="41" t="str">
        <f>IFERROR(__xludf.DUMMYFUNCTION("if(isblank(A235),"""",filter(Moorings!A:A,Moorings!B:B=left(A235,14),Moorings!D:D=D235))"),"ATAPL-68870-001-0143")</f>
        <v>ATAPL-68870-001-0143</v>
      </c>
      <c r="C235" s="47" t="str">
        <f>IFERROR(__xludf.DUMMYFUNCTION("if(isblank(A235),"""",filter(Moorings!C:C,Moorings!B:B=left(A235,14),Moorings!D:D=D235))"),"SN0143")</f>
        <v>SN0143</v>
      </c>
      <c r="D235" s="55">
        <v>2.0</v>
      </c>
      <c r="E235" s="49" t="str">
        <f>IFERROR(__xludf.DUMMYFUNCTION("if(isblank(A235),"""",filter(Moorings!A:A,Moorings!B:B=A235,Moorings!D:D=D235))"),"ATAPL-66662-00008")</f>
        <v>ATAPL-66662-00008</v>
      </c>
      <c r="F235" s="50" t="str">
        <f>IFERROR(__xludf.DUMMYFUNCTION("if(isblank(A235),"""",filter(Moorings!C:C,Moorings!B:B=A235,Moorings!D:D=D235))"),"16-50115")</f>
        <v>16-50115</v>
      </c>
      <c r="G235" s="39" t="s">
        <v>121</v>
      </c>
      <c r="H235" s="57">
        <v>-1.588646E-4</v>
      </c>
      <c r="I235" s="39"/>
      <c r="J235" s="39"/>
    </row>
    <row r="236" ht="15.75" customHeight="1">
      <c r="A236" s="57" t="s">
        <v>81</v>
      </c>
      <c r="B236" s="41" t="str">
        <f>IFERROR(__xludf.DUMMYFUNCTION("if(isblank(A236),"""",filter(Moorings!A:A,Moorings!B:B=left(A236,14),Moorings!D:D=D236))"),"ATAPL-68870-001-0143")</f>
        <v>ATAPL-68870-001-0143</v>
      </c>
      <c r="C236" s="47" t="str">
        <f>IFERROR(__xludf.DUMMYFUNCTION("if(isblank(A236),"""",filter(Moorings!C:C,Moorings!B:B=left(A236,14),Moorings!D:D=D236))"),"SN0143")</f>
        <v>SN0143</v>
      </c>
      <c r="D236" s="55">
        <v>2.0</v>
      </c>
      <c r="E236" s="49" t="str">
        <f>IFERROR(__xludf.DUMMYFUNCTION("if(isblank(A236),"""",filter(Moorings!A:A,Moorings!B:B=A236,Moorings!D:D=D236))"),"ATAPL-66662-00008")</f>
        <v>ATAPL-66662-00008</v>
      </c>
      <c r="F236" s="50" t="str">
        <f>IFERROR(__xludf.DUMMYFUNCTION("if(isblank(A236),"""",filter(Moorings!C:C,Moorings!B:B=A236,Moorings!D:D=D236))"),"16-50115")</f>
        <v>16-50115</v>
      </c>
      <c r="G236" s="39" t="s">
        <v>122</v>
      </c>
      <c r="H236" s="57">
        <v>3.527585E-5</v>
      </c>
      <c r="I236" s="39"/>
      <c r="J236" s="39"/>
    </row>
    <row r="237" ht="15.75" customHeight="1">
      <c r="A237" s="57" t="s">
        <v>81</v>
      </c>
      <c r="B237" s="41" t="str">
        <f>IFERROR(__xludf.DUMMYFUNCTION("if(isblank(A237),"""",filter(Moorings!A:A,Moorings!B:B=left(A237,14),Moorings!D:D=D237))"),"ATAPL-68870-001-0143")</f>
        <v>ATAPL-68870-001-0143</v>
      </c>
      <c r="C237" s="47" t="str">
        <f>IFERROR(__xludf.DUMMYFUNCTION("if(isblank(A237),"""",filter(Moorings!C:C,Moorings!B:B=left(A237,14),Moorings!D:D=D237))"),"SN0143")</f>
        <v>SN0143</v>
      </c>
      <c r="D237" s="55">
        <v>2.0</v>
      </c>
      <c r="E237" s="49" t="str">
        <f>IFERROR(__xludf.DUMMYFUNCTION("if(isblank(A237),"""",filter(Moorings!A:A,Moorings!B:B=A237,Moorings!D:D=D237))"),"ATAPL-66662-00008")</f>
        <v>ATAPL-66662-00008</v>
      </c>
      <c r="F237" s="50" t="str">
        <f>IFERROR(__xludf.DUMMYFUNCTION("if(isblank(A237),"""",filter(Moorings!C:C,Moorings!B:B=A237,Moorings!D:D=D237))"),"16-50115")</f>
        <v>16-50115</v>
      </c>
      <c r="G237" s="39" t="s">
        <v>123</v>
      </c>
      <c r="H237" s="57">
        <v>-1.106217</v>
      </c>
      <c r="I237" s="39"/>
      <c r="J237" s="39"/>
    </row>
    <row r="238" ht="15.75" customHeight="1">
      <c r="A238" s="57" t="s">
        <v>81</v>
      </c>
      <c r="B238" s="41" t="str">
        <f>IFERROR(__xludf.DUMMYFUNCTION("if(isblank(A238),"""",filter(Moorings!A:A,Moorings!B:B=left(A238,14),Moorings!D:D=D238))"),"ATAPL-68870-001-0143")</f>
        <v>ATAPL-68870-001-0143</v>
      </c>
      <c r="C238" s="47" t="str">
        <f>IFERROR(__xludf.DUMMYFUNCTION("if(isblank(A238),"""",filter(Moorings!C:C,Moorings!B:B=left(A238,14),Moorings!D:D=D238))"),"SN0143")</f>
        <v>SN0143</v>
      </c>
      <c r="D238" s="55">
        <v>2.0</v>
      </c>
      <c r="E238" s="49" t="str">
        <f>IFERROR(__xludf.DUMMYFUNCTION("if(isblank(A238),"""",filter(Moorings!A:A,Moorings!B:B=A238,Moorings!D:D=D238))"),"ATAPL-66662-00008")</f>
        <v>ATAPL-66662-00008</v>
      </c>
      <c r="F238" s="50" t="str">
        <f>IFERROR(__xludf.DUMMYFUNCTION("if(isblank(A238),"""",filter(Moorings!C:C,Moorings!B:B=A238,Moorings!D:D=D238))"),"16-50115")</f>
        <v>16-50115</v>
      </c>
      <c r="G238" s="39" t="s">
        <v>124</v>
      </c>
      <c r="H238" s="57">
        <v>0.001703586</v>
      </c>
      <c r="I238" s="39"/>
      <c r="J238" s="39"/>
    </row>
    <row r="239" ht="15.75" customHeight="1">
      <c r="A239" s="57" t="s">
        <v>81</v>
      </c>
      <c r="B239" s="41" t="str">
        <f>IFERROR(__xludf.DUMMYFUNCTION("if(isblank(A239),"""",filter(Moorings!A:A,Moorings!B:B=left(A239,14),Moorings!D:D=D239))"),"ATAPL-68870-001-0143")</f>
        <v>ATAPL-68870-001-0143</v>
      </c>
      <c r="C239" s="47" t="str">
        <f>IFERROR(__xludf.DUMMYFUNCTION("if(isblank(A239),"""",filter(Moorings!C:C,Moorings!B:B=left(A239,14),Moorings!D:D=D239))"),"SN0143")</f>
        <v>SN0143</v>
      </c>
      <c r="D239" s="55">
        <v>2.0</v>
      </c>
      <c r="E239" s="49" t="str">
        <f>IFERROR(__xludf.DUMMYFUNCTION("if(isblank(A239),"""",filter(Moorings!A:A,Moorings!B:B=A239,Moorings!D:D=D239))"),"ATAPL-66662-00008")</f>
        <v>ATAPL-66662-00008</v>
      </c>
      <c r="F239" s="50" t="str">
        <f>IFERROR(__xludf.DUMMYFUNCTION("if(isblank(A239),"""",filter(Moorings!C:C,Moorings!B:B=A239,Moorings!D:D=D239))"),"16-50115")</f>
        <v>16-50115</v>
      </c>
      <c r="G239" s="39" t="s">
        <v>125</v>
      </c>
      <c r="H239" s="67">
        <v>8.535107E-11</v>
      </c>
      <c r="I239" s="39"/>
      <c r="J239" s="39"/>
    </row>
    <row r="240" ht="15.75" customHeight="1">
      <c r="A240" s="57" t="s">
        <v>81</v>
      </c>
      <c r="B240" s="41" t="str">
        <f>IFERROR(__xludf.DUMMYFUNCTION("if(isblank(A240),"""",filter(Moorings!A:A,Moorings!B:B=left(A240,14),Moorings!D:D=D240))"),"ATAPL-68870-001-0143")</f>
        <v>ATAPL-68870-001-0143</v>
      </c>
      <c r="C240" s="47" t="str">
        <f>IFERROR(__xludf.DUMMYFUNCTION("if(isblank(A240),"""",filter(Moorings!C:C,Moorings!B:B=left(A240,14),Moorings!D:D=D240))"),"SN0143")</f>
        <v>SN0143</v>
      </c>
      <c r="D240" s="55">
        <v>2.0</v>
      </c>
      <c r="E240" s="49" t="str">
        <f>IFERROR(__xludf.DUMMYFUNCTION("if(isblank(A240),"""",filter(Moorings!A:A,Moorings!B:B=A240,Moorings!D:D=D240))"),"ATAPL-66662-00008")</f>
        <v>ATAPL-66662-00008</v>
      </c>
      <c r="F240" s="50" t="str">
        <f>IFERROR(__xludf.DUMMYFUNCTION("if(isblank(A240),"""",filter(Moorings!C:C,Moorings!B:B=A240,Moorings!D:D=D240))"),"16-50115")</f>
        <v>16-50115</v>
      </c>
      <c r="G240" s="39" t="s">
        <v>126</v>
      </c>
      <c r="H240" s="57">
        <v>141.1041</v>
      </c>
      <c r="I240" s="39"/>
      <c r="J240" s="39"/>
    </row>
    <row r="241" ht="15.75" customHeight="1">
      <c r="A241" s="57" t="s">
        <v>81</v>
      </c>
      <c r="B241" s="41" t="str">
        <f>IFERROR(__xludf.DUMMYFUNCTION("if(isblank(A241),"""",filter(Moorings!A:A,Moorings!B:B=left(A241,14),Moorings!D:D=D241))"),"ATAPL-68870-001-0143")</f>
        <v>ATAPL-68870-001-0143</v>
      </c>
      <c r="C241" s="47" t="str">
        <f>IFERROR(__xludf.DUMMYFUNCTION("if(isblank(A241),"""",filter(Moorings!C:C,Moorings!B:B=left(A241,14),Moorings!D:D=D241))"),"SN0143")</f>
        <v>SN0143</v>
      </c>
      <c r="D241" s="55">
        <v>2.0</v>
      </c>
      <c r="E241" s="49" t="str">
        <f>IFERROR(__xludf.DUMMYFUNCTION("if(isblank(A241),"""",filter(Moorings!A:A,Moorings!B:B=A241,Moorings!D:D=D241))"),"ATAPL-66662-00008")</f>
        <v>ATAPL-66662-00008</v>
      </c>
      <c r="F241" s="50" t="str">
        <f>IFERROR(__xludf.DUMMYFUNCTION("if(isblank(A241),"""",filter(Moorings!C:C,Moorings!B:B=A241,Moorings!D:D=D241))"),"16-50115")</f>
        <v>16-50115</v>
      </c>
      <c r="G241" s="39" t="s">
        <v>127</v>
      </c>
      <c r="H241" s="57">
        <v>-55.41879</v>
      </c>
      <c r="I241" s="39"/>
      <c r="J241" s="39"/>
    </row>
    <row r="242" ht="15.75" customHeight="1">
      <c r="A242" s="57" t="s">
        <v>81</v>
      </c>
      <c r="B242" s="41" t="str">
        <f>IFERROR(__xludf.DUMMYFUNCTION("if(isblank(A242),"""",filter(Moorings!A:A,Moorings!B:B=left(A242,14),Moorings!D:D=D242))"),"ATAPL-68870-001-0143")</f>
        <v>ATAPL-68870-001-0143</v>
      </c>
      <c r="C242" s="47" t="str">
        <f>IFERROR(__xludf.DUMMYFUNCTION("if(isblank(A242),"""",filter(Moorings!C:C,Moorings!B:B=left(A242,14),Moorings!D:D=D242))"),"SN0143")</f>
        <v>SN0143</v>
      </c>
      <c r="D242" s="55">
        <v>2.0</v>
      </c>
      <c r="E242" s="49" t="str">
        <f>IFERROR(__xludf.DUMMYFUNCTION("if(isblank(A242),"""",filter(Moorings!A:A,Moorings!B:B=A242,Moorings!D:D=D242))"),"ATAPL-66662-00008")</f>
        <v>ATAPL-66662-00008</v>
      </c>
      <c r="F242" s="50" t="str">
        <f>IFERROR(__xludf.DUMMYFUNCTION("if(isblank(A242),"""",filter(Moorings!C:C,Moorings!B:B=A242,Moorings!D:D=D242))"),"16-50115")</f>
        <v>16-50115</v>
      </c>
      <c r="G242" s="39" t="s">
        <v>128</v>
      </c>
      <c r="H242" s="57">
        <v>-5.857673</v>
      </c>
      <c r="I242" s="39"/>
      <c r="J242" s="39"/>
    </row>
    <row r="243" ht="15.75" customHeight="1">
      <c r="A243" s="57" t="s">
        <v>81</v>
      </c>
      <c r="B243" s="41" t="str">
        <f>IFERROR(__xludf.DUMMYFUNCTION("if(isblank(A243),"""",filter(Moorings!A:A,Moorings!B:B=left(A243,14),Moorings!D:D=D243))"),"ATAPL-68870-001-0143")</f>
        <v>ATAPL-68870-001-0143</v>
      </c>
      <c r="C243" s="47" t="str">
        <f>IFERROR(__xludf.DUMMYFUNCTION("if(isblank(A243),"""",filter(Moorings!C:C,Moorings!B:B=left(A243,14),Moorings!D:D=D243))"),"SN0143")</f>
        <v>SN0143</v>
      </c>
      <c r="D243" s="55">
        <v>2.0</v>
      </c>
      <c r="E243" s="49" t="str">
        <f>IFERROR(__xludf.DUMMYFUNCTION("if(isblank(A243),"""",filter(Moorings!A:A,Moorings!B:B=A243,Moorings!D:D=D243))"),"ATAPL-66662-00008")</f>
        <v>ATAPL-66662-00008</v>
      </c>
      <c r="F243" s="50" t="str">
        <f>IFERROR(__xludf.DUMMYFUNCTION("if(isblank(A243),"""",filter(Moorings!C:C,Moorings!B:B=A243,Moorings!D:D=D243))"),"16-50115")</f>
        <v>16-50115</v>
      </c>
      <c r="G243" s="39" t="s">
        <v>129</v>
      </c>
      <c r="H243" s="57">
        <v>523225.6</v>
      </c>
      <c r="I243" s="39"/>
      <c r="J243" s="39"/>
    </row>
    <row r="244" ht="15.75" customHeight="1">
      <c r="A244" s="57" t="s">
        <v>81</v>
      </c>
      <c r="B244" s="41" t="str">
        <f>IFERROR(__xludf.DUMMYFUNCTION("if(isblank(A244),"""",filter(Moorings!A:A,Moorings!B:B=left(A244,14),Moorings!D:D=D244))"),"ATAPL-68870-001-0143")</f>
        <v>ATAPL-68870-001-0143</v>
      </c>
      <c r="C244" s="47" t="str">
        <f>IFERROR(__xludf.DUMMYFUNCTION("if(isblank(A244),"""",filter(Moorings!C:C,Moorings!B:B=left(A244,14),Moorings!D:D=D244))"),"SN0143")</f>
        <v>SN0143</v>
      </c>
      <c r="D244" s="55">
        <v>2.0</v>
      </c>
      <c r="E244" s="49" t="str">
        <f>IFERROR(__xludf.DUMMYFUNCTION("if(isblank(A244),"""",filter(Moorings!A:A,Moorings!B:B=A244,Moorings!D:D=D244))"),"ATAPL-66662-00008")</f>
        <v>ATAPL-66662-00008</v>
      </c>
      <c r="F244" s="50" t="str">
        <f>IFERROR(__xludf.DUMMYFUNCTION("if(isblank(A244),"""",filter(Moorings!C:C,Moorings!B:B=A244,Moorings!D:D=D244))"),"16-50115")</f>
        <v>16-50115</v>
      </c>
      <c r="G244" s="39" t="s">
        <v>130</v>
      </c>
      <c r="H244" s="57">
        <v>-28.25163</v>
      </c>
      <c r="I244" s="39"/>
      <c r="J244" s="39"/>
    </row>
    <row r="245" ht="15.75" customHeight="1">
      <c r="A245" s="57" t="s">
        <v>81</v>
      </c>
      <c r="B245" s="41" t="str">
        <f>IFERROR(__xludf.DUMMYFUNCTION("if(isblank(A245),"""",filter(Moorings!A:A,Moorings!B:B=left(A245,14),Moorings!D:D=D245))"),"ATAPL-68870-001-0143")</f>
        <v>ATAPL-68870-001-0143</v>
      </c>
      <c r="C245" s="47" t="str">
        <f>IFERROR(__xludf.DUMMYFUNCTION("if(isblank(A245),"""",filter(Moorings!C:C,Moorings!B:B=left(A245,14),Moorings!D:D=D245))"),"SN0143")</f>
        <v>SN0143</v>
      </c>
      <c r="D245" s="55">
        <v>2.0</v>
      </c>
      <c r="E245" s="49" t="str">
        <f>IFERROR(__xludf.DUMMYFUNCTION("if(isblank(A245),"""",filter(Moorings!A:A,Moorings!B:B=A245,Moorings!D:D=D245))"),"ATAPL-66662-00008")</f>
        <v>ATAPL-66662-00008</v>
      </c>
      <c r="F245" s="50" t="str">
        <f>IFERROR(__xludf.DUMMYFUNCTION("if(isblank(A245),"""",filter(Moorings!C:C,Moorings!B:B=A245,Moorings!D:D=D245))"),"16-50115")</f>
        <v>16-50115</v>
      </c>
      <c r="G245" s="39" t="s">
        <v>131</v>
      </c>
      <c r="H245" s="57">
        <v>-0.03631115</v>
      </c>
      <c r="I245" s="39"/>
      <c r="J245" s="39"/>
    </row>
    <row r="246" ht="15.75" customHeight="1">
      <c r="A246" s="57" t="s">
        <v>81</v>
      </c>
      <c r="B246" s="41" t="str">
        <f>IFERROR(__xludf.DUMMYFUNCTION("if(isblank(A246),"""",filter(Moorings!A:A,Moorings!B:B=left(A246,14),Moorings!D:D=D246))"),"ATAPL-68870-001-0143")</f>
        <v>ATAPL-68870-001-0143</v>
      </c>
      <c r="C246" s="47" t="str">
        <f>IFERROR(__xludf.DUMMYFUNCTION("if(isblank(A246),"""",filter(Moorings!C:C,Moorings!B:B=left(A246,14),Moorings!D:D=D246))"),"SN0143")</f>
        <v>SN0143</v>
      </c>
      <c r="D246" s="55">
        <v>2.0</v>
      </c>
      <c r="E246" s="49" t="str">
        <f>IFERROR(__xludf.DUMMYFUNCTION("if(isblank(A246),"""",filter(Moorings!A:A,Moorings!B:B=A246,Moorings!D:D=D246))"),"ATAPL-66662-00008")</f>
        <v>ATAPL-66662-00008</v>
      </c>
      <c r="F246" s="50" t="str">
        <f>IFERROR(__xludf.DUMMYFUNCTION("if(isblank(A246),"""",filter(Moorings!C:C,Moorings!B:B=A246,Moorings!D:D=D246))"),"16-50115")</f>
        <v>16-50115</v>
      </c>
      <c r="G246" s="39" t="s">
        <v>132</v>
      </c>
      <c r="H246" s="57">
        <v>25.01825</v>
      </c>
      <c r="I246" s="39"/>
      <c r="J246" s="39"/>
    </row>
    <row r="247" ht="15.75" customHeight="1">
      <c r="A247" s="57" t="s">
        <v>81</v>
      </c>
      <c r="B247" s="41" t="str">
        <f>IFERROR(__xludf.DUMMYFUNCTION("if(isblank(A247),"""",filter(Moorings!A:A,Moorings!B:B=left(A247,14),Moorings!D:D=D247))"),"ATAPL-68870-001-0143")</f>
        <v>ATAPL-68870-001-0143</v>
      </c>
      <c r="C247" s="47" t="str">
        <f>IFERROR(__xludf.DUMMYFUNCTION("if(isblank(A247),"""",filter(Moorings!C:C,Moorings!B:B=left(A247,14),Moorings!D:D=D247))"),"SN0143")</f>
        <v>SN0143</v>
      </c>
      <c r="D247" s="55">
        <v>2.0</v>
      </c>
      <c r="E247" s="49" t="str">
        <f>IFERROR(__xludf.DUMMYFUNCTION("if(isblank(A247),"""",filter(Moorings!A:A,Moorings!B:B=A247,Moorings!D:D=D247))"),"ATAPL-66662-00008")</f>
        <v>ATAPL-66662-00008</v>
      </c>
      <c r="F247" s="50" t="str">
        <f>IFERROR(__xludf.DUMMYFUNCTION("if(isblank(A247),"""",filter(Moorings!C:C,Moorings!B:B=A247,Moorings!D:D=D247))"),"16-50115")</f>
        <v>16-50115</v>
      </c>
      <c r="G247" s="39" t="s">
        <v>133</v>
      </c>
      <c r="H247" s="57">
        <v>5.0E-5</v>
      </c>
      <c r="I247" s="39"/>
      <c r="J247" s="39"/>
    </row>
    <row r="248" ht="15.75" customHeight="1">
      <c r="A248" s="57" t="s">
        <v>81</v>
      </c>
      <c r="B248" s="41" t="str">
        <f>IFERROR(__xludf.DUMMYFUNCTION("if(isblank(A248),"""",filter(Moorings!A:A,Moorings!B:B=left(A248,14),Moorings!D:D=D248))"),"ATAPL-68870-001-0143")</f>
        <v>ATAPL-68870-001-0143</v>
      </c>
      <c r="C248" s="47" t="str">
        <f>IFERROR(__xludf.DUMMYFUNCTION("if(isblank(A248),"""",filter(Moorings!C:C,Moorings!B:B=left(A248,14),Moorings!D:D=D248))"),"SN0143")</f>
        <v>SN0143</v>
      </c>
      <c r="D248" s="55">
        <v>2.0</v>
      </c>
      <c r="E248" s="49" t="str">
        <f>IFERROR(__xludf.DUMMYFUNCTION("if(isblank(A248),"""",filter(Moorings!A:A,Moorings!B:B=A248,Moorings!D:D=D248))"),"ATAPL-66662-00008")</f>
        <v>ATAPL-66662-00008</v>
      </c>
      <c r="F248" s="50" t="str">
        <f>IFERROR(__xludf.DUMMYFUNCTION("if(isblank(A248),"""",filter(Moorings!C:C,Moorings!B:B=A248,Moorings!D:D=D248))"),"16-50115")</f>
        <v>16-50115</v>
      </c>
      <c r="G248" s="39" t="s">
        <v>134</v>
      </c>
      <c r="H248" s="57">
        <v>0.0</v>
      </c>
      <c r="I248" s="39"/>
      <c r="J248" s="39"/>
    </row>
    <row r="249" ht="15.75" customHeight="1">
      <c r="A249" s="39"/>
      <c r="B249" s="41" t="str">
        <f>IFERROR(__xludf.DUMMYFUNCTION("if(isblank(A249),"""",filter(Moorings!A:A,Moorings!B:B=left(A249,14),Moorings!D:D=D249))"),"")</f>
        <v/>
      </c>
      <c r="C249" s="42" t="str">
        <f>IFERROR(__xludf.DUMMYFUNCTION("if(isblank(A249),"""",filter(Moorings!C:C,Moorings!B:B=left(A249,14),Moorings!D:D=D249))"),"")</f>
        <v/>
      </c>
      <c r="D249" s="55"/>
      <c r="E249" s="43" t="str">
        <f>IFERROR(__xludf.DUMMYFUNCTION("if(isblank(A249),"""",filter(Moorings!A:A,Moorings!B:B=A249,Moorings!D:D=D249))"),"")</f>
        <v/>
      </c>
      <c r="F249" s="44" t="str">
        <f>IFERROR(__xludf.DUMMYFUNCTION("if(isblank(A249),"""",filter(Moorings!C:C,Moorings!B:B=A249,Moorings!D:D=D249))"),"")</f>
        <v/>
      </c>
      <c r="G249" s="39"/>
      <c r="H249" s="57"/>
      <c r="I249" s="39"/>
      <c r="J249" s="39"/>
    </row>
    <row r="250" ht="15.75" customHeight="1">
      <c r="A250" s="57" t="s">
        <v>81</v>
      </c>
      <c r="B250" s="41" t="str">
        <f>IFERROR(__xludf.DUMMYFUNCTION("if(isblank(A250),"""",filter(Moorings!A:A,Moorings!B:B=left(A250,14),Moorings!D:D=D250))"),"ATAPL-68870-001-0143")</f>
        <v>ATAPL-68870-001-0143</v>
      </c>
      <c r="C250" s="47" t="str">
        <f>IFERROR(__xludf.DUMMYFUNCTION("if(isblank(A250),"""",filter(Moorings!C:C,Moorings!B:B=left(A250,14),Moorings!D:D=D250))"),"SN0143")</f>
        <v>SN0143</v>
      </c>
      <c r="D250" s="55">
        <v>2.0</v>
      </c>
      <c r="E250" s="49" t="str">
        <f>IFERROR(__xludf.DUMMYFUNCTION("if(isblank(A250),"""",filter(Moorings!A:A,Moorings!B:B=A250,Moorings!D:D=D250))"),"ATAPL-66662-00008")</f>
        <v>ATAPL-66662-00008</v>
      </c>
      <c r="F250" s="50" t="str">
        <f>IFERROR(__xludf.DUMMYFUNCTION("if(isblank(A250),"""",filter(Moorings!C:C,Moorings!B:B=A250,Moorings!D:D=D250))"),"16-50115")</f>
        <v>16-50115</v>
      </c>
      <c r="G250" s="39" t="s">
        <v>162</v>
      </c>
      <c r="H250" s="57">
        <v>44.52896666666667</v>
      </c>
      <c r="I250" s="57" t="s">
        <v>78</v>
      </c>
      <c r="J250" s="39"/>
    </row>
    <row r="251" ht="15.75" customHeight="1">
      <c r="A251" s="57" t="s">
        <v>81</v>
      </c>
      <c r="B251" s="41" t="str">
        <f>IFERROR(__xludf.DUMMYFUNCTION("if(isblank(A251),"""",filter(Moorings!A:A,Moorings!B:B=left(A251,14),Moorings!D:D=D251))"),"ATAPL-68870-001-0143")</f>
        <v>ATAPL-68870-001-0143</v>
      </c>
      <c r="C251" s="47" t="str">
        <f>IFERROR(__xludf.DUMMYFUNCTION("if(isblank(A251),"""",filter(Moorings!C:C,Moorings!B:B=left(A251,14),Moorings!D:D=D251))"),"SN0143")</f>
        <v>SN0143</v>
      </c>
      <c r="D251" s="55">
        <v>2.0</v>
      </c>
      <c r="E251" s="49" t="str">
        <f>IFERROR(__xludf.DUMMYFUNCTION("if(isblank(A251),"""",filter(Moorings!A:A,Moorings!B:B=A251,Moorings!D:D=D251))"),"ATAPL-66662-00008")</f>
        <v>ATAPL-66662-00008</v>
      </c>
      <c r="F251" s="50" t="str">
        <f>IFERROR(__xludf.DUMMYFUNCTION("if(isblank(A251),"""",filter(Moorings!C:C,Moorings!B:B=A251,Moorings!D:D=D251))"),"16-50115")</f>
        <v>16-50115</v>
      </c>
      <c r="G251" s="39" t="s">
        <v>163</v>
      </c>
      <c r="H251" s="57">
        <v>-125.38978333333333</v>
      </c>
      <c r="I251" s="39"/>
      <c r="J251" s="39"/>
    </row>
    <row r="252" ht="15.75" customHeight="1">
      <c r="A252" s="57" t="s">
        <v>81</v>
      </c>
      <c r="B252" s="41" t="str">
        <f>IFERROR(__xludf.DUMMYFUNCTION("if(isblank(A252),"""",filter(Moorings!A:A,Moorings!B:B=left(A252,14),Moorings!D:D=D252))"),"ATAPL-68870-001-0143")</f>
        <v>ATAPL-68870-001-0143</v>
      </c>
      <c r="C252" s="47" t="str">
        <f>IFERROR(__xludf.DUMMYFUNCTION("if(isblank(A252),"""",filter(Moorings!C:C,Moorings!B:B=left(A252,14),Moorings!D:D=D252))"),"SN0143")</f>
        <v>SN0143</v>
      </c>
      <c r="D252" s="55">
        <v>2.0</v>
      </c>
      <c r="E252" s="49" t="str">
        <f>IFERROR(__xludf.DUMMYFUNCTION("if(isblank(A252),"""",filter(Moorings!A:A,Moorings!B:B=A252,Moorings!D:D=D252))"),"ATAPL-66662-00008")</f>
        <v>ATAPL-66662-00008</v>
      </c>
      <c r="F252" s="50" t="str">
        <f>IFERROR(__xludf.DUMMYFUNCTION("if(isblank(A252),"""",filter(Moorings!C:C,Moorings!B:B=A252,Moorings!D:D=D252))"),"16-50115")</f>
        <v>16-50115</v>
      </c>
      <c r="G252" s="39" t="s">
        <v>164</v>
      </c>
      <c r="H252" s="57">
        <v>0.036</v>
      </c>
      <c r="I252" s="39" t="s">
        <v>213</v>
      </c>
      <c r="J252" s="39"/>
    </row>
    <row r="253" ht="15.75" customHeight="1">
      <c r="A253" s="57" t="s">
        <v>81</v>
      </c>
      <c r="B253" s="41" t="str">
        <f>IFERROR(__xludf.DUMMYFUNCTION("if(isblank(A253),"""",filter(Moorings!A:A,Moorings!B:B=left(A253,14),Moorings!D:D=D253))"),"ATAPL-68870-001-0143")</f>
        <v>ATAPL-68870-001-0143</v>
      </c>
      <c r="C253" s="47" t="str">
        <f>IFERROR(__xludf.DUMMYFUNCTION("if(isblank(A253),"""",filter(Moorings!C:C,Moorings!B:B=left(A253,14),Moorings!D:D=D253))"),"SN0143")</f>
        <v>SN0143</v>
      </c>
      <c r="D253" s="55">
        <v>2.0</v>
      </c>
      <c r="E253" s="49" t="str">
        <f>IFERROR(__xludf.DUMMYFUNCTION("if(isblank(A253),"""",filter(Moorings!A:A,Moorings!B:B=A253,Moorings!D:D=D253))"),"ATAPL-66662-00008")</f>
        <v>ATAPL-66662-00008</v>
      </c>
      <c r="F253" s="50" t="str">
        <f>IFERROR(__xludf.DUMMYFUNCTION("if(isblank(A253),"""",filter(Moorings!C:C,Moorings!B:B=A253,Moorings!D:D=D253))"),"16-50115")</f>
        <v>16-50115</v>
      </c>
      <c r="G253" s="39" t="s">
        <v>165</v>
      </c>
      <c r="H253" s="57">
        <v>-2.3769E-6</v>
      </c>
      <c r="I253" s="39" t="s">
        <v>214</v>
      </c>
      <c r="J253" s="39"/>
    </row>
    <row r="254" ht="15.75" customHeight="1">
      <c r="A254" s="57" t="s">
        <v>81</v>
      </c>
      <c r="B254" s="41" t="str">
        <f>IFERROR(__xludf.DUMMYFUNCTION("if(isblank(A254),"""",filter(Moorings!A:A,Moorings!B:B=left(A254,14),Moorings!D:D=D254))"),"ATAPL-68870-001-0143")</f>
        <v>ATAPL-68870-001-0143</v>
      </c>
      <c r="C254" s="47" t="str">
        <f>IFERROR(__xludf.DUMMYFUNCTION("if(isblank(A254),"""",filter(Moorings!C:C,Moorings!B:B=left(A254,14),Moorings!D:D=D254))"),"SN0143")</f>
        <v>SN0143</v>
      </c>
      <c r="D254" s="55">
        <v>2.0</v>
      </c>
      <c r="E254" s="49" t="str">
        <f>IFERROR(__xludf.DUMMYFUNCTION("if(isblank(A254),"""",filter(Moorings!A:A,Moorings!B:B=A254,Moorings!D:D=D254))"),"ATAPL-66662-00008")</f>
        <v>ATAPL-66662-00008</v>
      </c>
      <c r="F254" s="50" t="str">
        <f>IFERROR(__xludf.DUMMYFUNCTION("if(isblank(A254),"""",filter(Moorings!C:C,Moorings!B:B=A254,Moorings!D:D=D254))"),"16-50115")</f>
        <v>16-50115</v>
      </c>
      <c r="G254" s="39" t="s">
        <v>166</v>
      </c>
      <c r="H254" s="57">
        <v>-0.4886</v>
      </c>
      <c r="I254" s="39" t="s">
        <v>215</v>
      </c>
      <c r="J254" s="39"/>
    </row>
    <row r="255" ht="15.75" customHeight="1">
      <c r="A255" s="57" t="s">
        <v>81</v>
      </c>
      <c r="B255" s="41" t="str">
        <f>IFERROR(__xludf.DUMMYFUNCTION("if(isblank(A255),"""",filter(Moorings!A:A,Moorings!B:B=left(A255,14),Moorings!D:D=D255))"),"ATAPL-68870-001-0143")</f>
        <v>ATAPL-68870-001-0143</v>
      </c>
      <c r="C255" s="47" t="str">
        <f>IFERROR(__xludf.DUMMYFUNCTION("if(isblank(A255),"""",filter(Moorings!C:C,Moorings!B:B=left(A255,14),Moorings!D:D=D255))"),"SN0143")</f>
        <v>SN0143</v>
      </c>
      <c r="D255" s="55">
        <v>2.0</v>
      </c>
      <c r="E255" s="49" t="str">
        <f>IFERROR(__xludf.DUMMYFUNCTION("if(isblank(A255),"""",filter(Moorings!A:A,Moorings!B:B=A255,Moorings!D:D=D255))"),"ATAPL-66662-00008")</f>
        <v>ATAPL-66662-00008</v>
      </c>
      <c r="F255" s="50" t="str">
        <f>IFERROR(__xludf.DUMMYFUNCTION("if(isblank(A255),"""",filter(Moorings!C:C,Moorings!B:B=A255,Moorings!D:D=D255))"),"16-50115")</f>
        <v>16-50115</v>
      </c>
      <c r="G255" s="39" t="s">
        <v>167</v>
      </c>
      <c r="H255" s="57">
        <v>0.4348</v>
      </c>
      <c r="I255" s="39" t="s">
        <v>216</v>
      </c>
      <c r="J255" s="39"/>
    </row>
    <row r="256" ht="15.75" customHeight="1">
      <c r="A256" s="57" t="s">
        <v>81</v>
      </c>
      <c r="B256" s="41" t="str">
        <f>IFERROR(__xludf.DUMMYFUNCTION("if(isblank(A256),"""",filter(Moorings!A:A,Moorings!B:B=left(A256,14),Moorings!D:D=D256))"),"ATAPL-68870-001-0143")</f>
        <v>ATAPL-68870-001-0143</v>
      </c>
      <c r="C256" s="47" t="str">
        <f>IFERROR(__xludf.DUMMYFUNCTION("if(isblank(A256),"""",filter(Moorings!C:C,Moorings!B:B=left(A256,14),Moorings!D:D=D256))"),"SN0143")</f>
        <v>SN0143</v>
      </c>
      <c r="D256" s="55">
        <v>2.0</v>
      </c>
      <c r="E256" s="49" t="str">
        <f>IFERROR(__xludf.DUMMYFUNCTION("if(isblank(A256),"""",filter(Moorings!A:A,Moorings!B:B=A256,Moorings!D:D=D256))"),"ATAPL-66662-00008")</f>
        <v>ATAPL-66662-00008</v>
      </c>
      <c r="F256" s="50" t="str">
        <f>IFERROR(__xludf.DUMMYFUNCTION("if(isblank(A256),"""",filter(Moorings!C:C,Moorings!B:B=A256,Moorings!D:D=D256))"),"16-50115")</f>
        <v>16-50115</v>
      </c>
      <c r="G256" s="39" t="s">
        <v>168</v>
      </c>
      <c r="H256" s="57">
        <v>-0.0033229</v>
      </c>
      <c r="I256" s="39" t="s">
        <v>217</v>
      </c>
      <c r="J256" s="39"/>
    </row>
    <row r="257" ht="15.75" customHeight="1">
      <c r="A257" s="57" t="s">
        <v>81</v>
      </c>
      <c r="B257" s="41" t="str">
        <f>IFERROR(__xludf.DUMMYFUNCTION("if(isblank(A257),"""",filter(Moorings!A:A,Moorings!B:B=left(A257,14),Moorings!D:D=D257))"),"ATAPL-68870-001-0143")</f>
        <v>ATAPL-68870-001-0143</v>
      </c>
      <c r="C257" s="47" t="str">
        <f>IFERROR(__xludf.DUMMYFUNCTION("if(isblank(A257),"""",filter(Moorings!C:C,Moorings!B:B=left(A257,14),Moorings!D:D=D257))"),"SN0143")</f>
        <v>SN0143</v>
      </c>
      <c r="D257" s="55">
        <v>2.0</v>
      </c>
      <c r="E257" s="49" t="str">
        <f>IFERROR(__xludf.DUMMYFUNCTION("if(isblank(A257),"""",filter(Moorings!A:A,Moorings!B:B=A257,Moorings!D:D=D257))"),"ATAPL-66662-00008")</f>
        <v>ATAPL-66662-00008</v>
      </c>
      <c r="F257" s="50" t="str">
        <f>IFERROR(__xludf.DUMMYFUNCTION("if(isblank(A257),"""",filter(Moorings!C:C,Moorings!B:B=A257,Moorings!D:D=D257))"),"16-50115")</f>
        <v>16-50115</v>
      </c>
      <c r="G257" s="39" t="s">
        <v>169</v>
      </c>
      <c r="H257" s="61">
        <v>1.5583E-4</v>
      </c>
      <c r="I257" s="39" t="s">
        <v>218</v>
      </c>
      <c r="J257" s="39"/>
    </row>
    <row r="258" ht="15.75" customHeight="1">
      <c r="A258" s="57"/>
      <c r="B258" s="41" t="str">
        <f>IFERROR(__xludf.DUMMYFUNCTION("if(isblank(A258),"""",filter(Moorings!A:A,Moorings!B:B=left(A258,14),Moorings!D:D=D258))"),"")</f>
        <v/>
      </c>
      <c r="C258" s="42" t="str">
        <f>IFERROR(__xludf.DUMMYFUNCTION("if(isblank(A258),"""",filter(Moorings!C:C,Moorings!B:B=left(A258,14),Moorings!D:D=D258))"),"")</f>
        <v/>
      </c>
      <c r="D258" s="55"/>
      <c r="E258" s="43" t="str">
        <f>IFERROR(__xludf.DUMMYFUNCTION("if(isblank(A258),"""",filter(Moorings!A:A,Moorings!B:B=A258,Moorings!D:D=D258))"),"")</f>
        <v/>
      </c>
      <c r="F258" s="44" t="str">
        <f>IFERROR(__xludf.DUMMYFUNCTION("if(isblank(A258),"""",filter(Moorings!C:C,Moorings!B:B=A258,Moorings!D:D=D258))"),"")</f>
        <v/>
      </c>
      <c r="G258" s="39"/>
      <c r="H258" s="61"/>
      <c r="I258" s="39"/>
      <c r="J258" s="39"/>
    </row>
    <row r="259" ht="15.75" customHeight="1">
      <c r="A259" s="39" t="s">
        <v>75</v>
      </c>
      <c r="B259" s="41" t="str">
        <f>IFERROR(__xludf.DUMMYFUNCTION("if(isblank(A259),"""",filter(Moorings!A:A,Moorings!B:B=left(A259,14),Moorings!D:D=D259))"),"ATAPL-68870-001-0143")</f>
        <v>ATAPL-68870-001-0143</v>
      </c>
      <c r="C259" s="47" t="str">
        <f>IFERROR(__xludf.DUMMYFUNCTION("if(isblank(A259),"""",filter(Moorings!C:C,Moorings!B:B=left(A259,14),Moorings!D:D=D259))"),"SN0143")</f>
        <v>SN0143</v>
      </c>
      <c r="D259" s="55">
        <v>2.0</v>
      </c>
      <c r="E259" s="49" t="str">
        <f>IFERROR(__xludf.DUMMYFUNCTION("if(isblank(A259),"""",filter(Moorings!A:A,Moorings!B:B=A259,Moorings!D:D=D259))"),"ATAPL-58337-00006")</f>
        <v>ATAPL-58337-00006</v>
      </c>
      <c r="F259" s="50" t="str">
        <f>IFERROR(__xludf.DUMMYFUNCTION("if(isblank(A259),"""",filter(Moorings!C:C,Moorings!B:B=A259,Moorings!D:D=D259))"),"P0133")</f>
        <v>P0133</v>
      </c>
      <c r="G259" s="39" t="s">
        <v>135</v>
      </c>
      <c r="H259" s="57">
        <v>17533.0</v>
      </c>
      <c r="I259" s="39" t="s">
        <v>210</v>
      </c>
      <c r="J259" s="39"/>
    </row>
    <row r="260" ht="15.75" customHeight="1">
      <c r="A260" s="39" t="s">
        <v>75</v>
      </c>
      <c r="B260" s="41" t="str">
        <f>IFERROR(__xludf.DUMMYFUNCTION("if(isblank(A260),"""",filter(Moorings!A:A,Moorings!B:B=left(A260,14),Moorings!D:D=D260))"),"ATAPL-68870-001-0143")</f>
        <v>ATAPL-68870-001-0143</v>
      </c>
      <c r="C260" s="47" t="str">
        <f>IFERROR(__xludf.DUMMYFUNCTION("if(isblank(A260),"""",filter(Moorings!C:C,Moorings!B:B=left(A260,14),Moorings!D:D=D260))"),"SN0143")</f>
        <v>SN0143</v>
      </c>
      <c r="D260" s="55">
        <v>2.0</v>
      </c>
      <c r="E260" s="49" t="str">
        <f>IFERROR(__xludf.DUMMYFUNCTION("if(isblank(A260),"""",filter(Moorings!A:A,Moorings!B:B=A260,Moorings!D:D=D260))"),"ATAPL-58337-00006")</f>
        <v>ATAPL-58337-00006</v>
      </c>
      <c r="F260" s="50" t="str">
        <f>IFERROR(__xludf.DUMMYFUNCTION("if(isblank(A260),"""",filter(Moorings!C:C,Moorings!B:B=A260,Moorings!D:D=D260))"),"P0133")</f>
        <v>P0133</v>
      </c>
      <c r="G260" s="39" t="s">
        <v>136</v>
      </c>
      <c r="H260" s="57">
        <v>2229.0</v>
      </c>
      <c r="I260" s="39" t="s">
        <v>210</v>
      </c>
      <c r="J260" s="39"/>
    </row>
    <row r="261" ht="15.75" customHeight="1">
      <c r="A261" s="39" t="s">
        <v>75</v>
      </c>
      <c r="B261" s="41" t="str">
        <f>IFERROR(__xludf.DUMMYFUNCTION("if(isblank(A261),"""",filter(Moorings!A:A,Moorings!B:B=left(A261,14),Moorings!D:D=D261))"),"ATAPL-68870-001-0143")</f>
        <v>ATAPL-68870-001-0143</v>
      </c>
      <c r="C261" s="47" t="str">
        <f>IFERROR(__xludf.DUMMYFUNCTION("if(isblank(A261),"""",filter(Moorings!C:C,Moorings!B:B=left(A261,14),Moorings!D:D=D261))"),"SN0143")</f>
        <v>SN0143</v>
      </c>
      <c r="D261" s="55">
        <v>2.0</v>
      </c>
      <c r="E261" s="49" t="str">
        <f>IFERROR(__xludf.DUMMYFUNCTION("if(isblank(A261),"""",filter(Moorings!A:A,Moorings!B:B=A261,Moorings!D:D=D261))"),"ATAPL-58337-00006")</f>
        <v>ATAPL-58337-00006</v>
      </c>
      <c r="F261" s="50" t="str">
        <f>IFERROR(__xludf.DUMMYFUNCTION("if(isblank(A261),"""",filter(Moorings!C:C,Moorings!B:B=A261,Moorings!D:D=D261))"),"P0133")</f>
        <v>P0133</v>
      </c>
      <c r="G261" s="39" t="s">
        <v>137</v>
      </c>
      <c r="H261" s="57">
        <v>101.0</v>
      </c>
      <c r="I261" s="39" t="s">
        <v>210</v>
      </c>
      <c r="J261" s="39"/>
    </row>
    <row r="262" ht="15.75" customHeight="1">
      <c r="A262" s="39" t="s">
        <v>75</v>
      </c>
      <c r="B262" s="41" t="str">
        <f>IFERROR(__xludf.DUMMYFUNCTION("if(isblank(A262),"""",filter(Moorings!A:A,Moorings!B:B=left(A262,14),Moorings!D:D=D262))"),"ATAPL-68870-001-0143")</f>
        <v>ATAPL-68870-001-0143</v>
      </c>
      <c r="C262" s="47" t="str">
        <f>IFERROR(__xludf.DUMMYFUNCTION("if(isblank(A262),"""",filter(Moorings!C:C,Moorings!B:B=left(A262,14),Moorings!D:D=D262))"),"SN0143")</f>
        <v>SN0143</v>
      </c>
      <c r="D262" s="55">
        <v>2.0</v>
      </c>
      <c r="E262" s="49" t="str">
        <f>IFERROR(__xludf.DUMMYFUNCTION("if(isblank(A262),"""",filter(Moorings!A:A,Moorings!B:B=A262,Moorings!D:D=D262))"),"ATAPL-58337-00006")</f>
        <v>ATAPL-58337-00006</v>
      </c>
      <c r="F262" s="50" t="str">
        <f>IFERROR(__xludf.DUMMYFUNCTION("if(isblank(A262),"""",filter(Moorings!C:C,Moorings!B:B=A262,Moorings!D:D=D262))"),"P0133")</f>
        <v>P0133</v>
      </c>
      <c r="G262" s="39" t="s">
        <v>138</v>
      </c>
      <c r="H262" s="57">
        <v>38502.0</v>
      </c>
      <c r="I262" s="39" t="s">
        <v>210</v>
      </c>
      <c r="J262" s="39"/>
    </row>
    <row r="263" ht="15.75" customHeight="1">
      <c r="A263" s="39" t="s">
        <v>75</v>
      </c>
      <c r="B263" s="41" t="str">
        <f>IFERROR(__xludf.DUMMYFUNCTION("if(isblank(A263),"""",filter(Moorings!A:A,Moorings!B:B=left(A263,14),Moorings!D:D=D263))"),"ATAPL-68870-001-0143")</f>
        <v>ATAPL-68870-001-0143</v>
      </c>
      <c r="C263" s="47" t="str">
        <f>IFERROR(__xludf.DUMMYFUNCTION("if(isblank(A263),"""",filter(Moorings!C:C,Moorings!B:B=left(A263,14),Moorings!D:D=D263))"),"SN0143")</f>
        <v>SN0143</v>
      </c>
      <c r="D263" s="55">
        <v>2.0</v>
      </c>
      <c r="E263" s="49" t="str">
        <f>IFERROR(__xludf.DUMMYFUNCTION("if(isblank(A263),"""",filter(Moorings!A:A,Moorings!B:B=A263,Moorings!D:D=D263))"),"ATAPL-58337-00006")</f>
        <v>ATAPL-58337-00006</v>
      </c>
      <c r="F263" s="50" t="str">
        <f>IFERROR(__xludf.DUMMYFUNCTION("if(isblank(A263),"""",filter(Moorings!C:C,Moorings!B:B=A263,Moorings!D:D=D263))"),"P0133")</f>
        <v>P0133</v>
      </c>
      <c r="G263" s="39" t="s">
        <v>139</v>
      </c>
      <c r="H263" s="57">
        <v>1.0</v>
      </c>
      <c r="I263" s="39" t="s">
        <v>211</v>
      </c>
      <c r="J263" s="39"/>
    </row>
    <row r="264" ht="15.75" customHeight="1">
      <c r="A264" s="39" t="s">
        <v>75</v>
      </c>
      <c r="B264" s="41" t="str">
        <f>IFERROR(__xludf.DUMMYFUNCTION("if(isblank(A264),"""",filter(Moorings!A:A,Moorings!B:B=left(A264,14),Moorings!D:D=D264))"),"ATAPL-68870-001-0143")</f>
        <v>ATAPL-68870-001-0143</v>
      </c>
      <c r="C264" s="47" t="str">
        <f>IFERROR(__xludf.DUMMYFUNCTION("if(isblank(A264),"""",filter(Moorings!C:C,Moorings!B:B=left(A264,14),Moorings!D:D=D264))"),"SN0143")</f>
        <v>SN0143</v>
      </c>
      <c r="D264" s="55">
        <v>2.0</v>
      </c>
      <c r="E264" s="49" t="str">
        <f>IFERROR(__xludf.DUMMYFUNCTION("if(isblank(A264),"""",filter(Moorings!A:A,Moorings!B:B=A264,Moorings!D:D=D264))"),"ATAPL-58337-00006")</f>
        <v>ATAPL-58337-00006</v>
      </c>
      <c r="F264" s="50" t="str">
        <f>IFERROR(__xludf.DUMMYFUNCTION("if(isblank(A264),"""",filter(Moorings!C:C,Moorings!B:B=A264,Moorings!D:D=D264))"),"P0133")</f>
        <v>P0133</v>
      </c>
      <c r="G264" s="39" t="s">
        <v>140</v>
      </c>
      <c r="H264" s="57">
        <v>0.0</v>
      </c>
      <c r="I264" s="39" t="s">
        <v>211</v>
      </c>
      <c r="J264" s="39"/>
    </row>
    <row r="265" ht="15.75" customHeight="1">
      <c r="A265" s="39" t="s">
        <v>75</v>
      </c>
      <c r="B265" s="41" t="str">
        <f>IFERROR(__xludf.DUMMYFUNCTION("if(isblank(A265),"""",filter(Moorings!A:A,Moorings!B:B=left(A265,14),Moorings!D:D=D265))"),"ATAPL-68870-001-0143")</f>
        <v>ATAPL-68870-001-0143</v>
      </c>
      <c r="C265" s="47" t="str">
        <f>IFERROR(__xludf.DUMMYFUNCTION("if(isblank(A265),"""",filter(Moorings!C:C,Moorings!B:B=left(A265,14),Moorings!D:D=D265))"),"SN0143")</f>
        <v>SN0143</v>
      </c>
      <c r="D265" s="55">
        <v>2.0</v>
      </c>
      <c r="E265" s="49" t="str">
        <f>IFERROR(__xludf.DUMMYFUNCTION("if(isblank(A265),"""",filter(Moorings!A:A,Moorings!B:B=A265,Moorings!D:D=D265))"),"ATAPL-58337-00006")</f>
        <v>ATAPL-58337-00006</v>
      </c>
      <c r="F265" s="50" t="str">
        <f>IFERROR(__xludf.DUMMYFUNCTION("if(isblank(A265),"""",filter(Moorings!C:C,Moorings!B:B=A265,Moorings!D:D=D265))"),"P0133")</f>
        <v>P0133</v>
      </c>
      <c r="G265" s="39" t="s">
        <v>141</v>
      </c>
      <c r="H265" s="57">
        <v>35.0</v>
      </c>
      <c r="I265" s="39" t="s">
        <v>211</v>
      </c>
      <c r="J265" s="39"/>
    </row>
    <row r="266" ht="15.75" customHeight="1">
      <c r="A266" s="57"/>
      <c r="B266" s="41" t="str">
        <f>IFERROR(__xludf.DUMMYFUNCTION("if(isblank(A266),"""",filter(Moorings!A:A,Moorings!B:B=left(A266,14),Moorings!D:D=D266))"),"")</f>
        <v/>
      </c>
      <c r="C266" s="42" t="str">
        <f>IFERROR(__xludf.DUMMYFUNCTION("if(isblank(A266),"""",filter(Moorings!C:C,Moorings!B:B=left(A266,14),Moorings!D:D=D266))"),"")</f>
        <v/>
      </c>
      <c r="D266" s="55"/>
      <c r="E266" s="43" t="str">
        <f>IFERROR(__xludf.DUMMYFUNCTION("if(isblank(A266),"""",filter(Moorings!A:A,Moorings!B:B=A266,Moorings!D:D=D266))"),"")</f>
        <v/>
      </c>
      <c r="F266" s="44" t="str">
        <f>IFERROR(__xludf.DUMMYFUNCTION("if(isblank(A266),"""",filter(Moorings!C:C,Moorings!B:B=A266,Moorings!D:D=D266))"),"")</f>
        <v/>
      </c>
      <c r="G266" s="39"/>
      <c r="H266" s="57"/>
      <c r="I266" s="39"/>
      <c r="J266" s="39"/>
    </row>
    <row r="267" ht="15.75" customHeight="1">
      <c r="A267" s="39" t="s">
        <v>73</v>
      </c>
      <c r="B267" s="41" t="str">
        <f>IFERROR(__xludf.DUMMYFUNCTION("if(isblank(A267),"""",filter(Moorings!A:A,Moorings!B:B=left(A267,14),Moorings!D:D=D267))"),"ATAPL-68870-001-0143")</f>
        <v>ATAPL-68870-001-0143</v>
      </c>
      <c r="C267" s="47" t="str">
        <f>IFERROR(__xludf.DUMMYFUNCTION("if(isblank(A267),"""",filter(Moorings!C:C,Moorings!B:B=left(A267,14),Moorings!D:D=D267))"),"SN0143")</f>
        <v>SN0143</v>
      </c>
      <c r="D267" s="55">
        <v>2.0</v>
      </c>
      <c r="E267" s="49" t="str">
        <f>IFERROR(__xludf.DUMMYFUNCTION("if(isblank(A267),"""",filter(Moorings!A:A,Moorings!B:B=A267,Moorings!D:D=D267))"),"ATAPL-58322-00009")</f>
        <v>ATAPL-58322-00009</v>
      </c>
      <c r="F267" s="50" t="str">
        <f>IFERROR(__xludf.DUMMYFUNCTION("if(isblank(A267),"""",filter(Moorings!C:C,Moorings!B:B=A267,Moorings!D:D=D267))"),"1292")</f>
        <v>1292</v>
      </c>
      <c r="G267" s="39" t="s">
        <v>142</v>
      </c>
      <c r="H267" s="57">
        <v>0.039</v>
      </c>
      <c r="I267" s="39" t="s">
        <v>211</v>
      </c>
      <c r="J267" s="64" t="s">
        <v>212</v>
      </c>
    </row>
    <row r="268" ht="15.75" customHeight="1">
      <c r="A268" s="39" t="s">
        <v>73</v>
      </c>
      <c r="B268" s="41" t="str">
        <f>IFERROR(__xludf.DUMMYFUNCTION("if(isblank(A268),"""",filter(Moorings!A:A,Moorings!B:B=left(A268,14),Moorings!D:D=D268))"),"ATAPL-68870-001-0143")</f>
        <v>ATAPL-68870-001-0143</v>
      </c>
      <c r="C268" s="47" t="str">
        <f>IFERROR(__xludf.DUMMYFUNCTION("if(isblank(A268),"""",filter(Moorings!C:C,Moorings!B:B=left(A268,14),Moorings!D:D=D268))"),"SN0143")</f>
        <v>SN0143</v>
      </c>
      <c r="D268" s="55">
        <v>2.0</v>
      </c>
      <c r="E268" s="49" t="str">
        <f>IFERROR(__xludf.DUMMYFUNCTION("if(isblank(A268),"""",filter(Moorings!A:A,Moorings!B:B=A268,Moorings!D:D=D268))"),"ATAPL-58322-00009")</f>
        <v>ATAPL-58322-00009</v>
      </c>
      <c r="F268" s="50" t="str">
        <f>IFERROR(__xludf.DUMMYFUNCTION("if(isblank(A268),"""",filter(Moorings!C:C,Moorings!B:B=A268,Moorings!D:D=D268))"),"1292")</f>
        <v>1292</v>
      </c>
      <c r="G268" s="39" t="s">
        <v>143</v>
      </c>
      <c r="H268" s="57">
        <v>117.0</v>
      </c>
      <c r="I268" s="39" t="s">
        <v>211</v>
      </c>
      <c r="J268" s="64" t="s">
        <v>212</v>
      </c>
    </row>
    <row r="269" ht="15.75" customHeight="1">
      <c r="A269" s="39" t="s">
        <v>73</v>
      </c>
      <c r="B269" s="41" t="str">
        <f>IFERROR(__xludf.DUMMYFUNCTION("if(isblank(A269),"""",filter(Moorings!A:A,Moorings!B:B=left(A269,14),Moorings!D:D=D269))"),"ATAPL-68870-001-0143")</f>
        <v>ATAPL-68870-001-0143</v>
      </c>
      <c r="C269" s="47" t="str">
        <f>IFERROR(__xludf.DUMMYFUNCTION("if(isblank(A269),"""",filter(Moorings!C:C,Moorings!B:B=left(A269,14),Moorings!D:D=D269))"),"SN0143")</f>
        <v>SN0143</v>
      </c>
      <c r="D269" s="55">
        <v>2.0</v>
      </c>
      <c r="E269" s="49" t="str">
        <f>IFERROR(__xludf.DUMMYFUNCTION("if(isblank(A269),"""",filter(Moorings!A:A,Moorings!B:B=A269,Moorings!D:D=D269))"),"ATAPL-58322-00009")</f>
        <v>ATAPL-58322-00009</v>
      </c>
      <c r="F269" s="50" t="str">
        <f>IFERROR(__xludf.DUMMYFUNCTION("if(isblank(A269),"""",filter(Moorings!C:C,Moorings!B:B=A269,Moorings!D:D=D269))"),"1292")</f>
        <v>1292</v>
      </c>
      <c r="G269" s="39" t="s">
        <v>144</v>
      </c>
      <c r="H269" s="57">
        <v>700.0</v>
      </c>
      <c r="I269" s="39" t="s">
        <v>211</v>
      </c>
      <c r="J269" s="64" t="s">
        <v>212</v>
      </c>
    </row>
    <row r="270" ht="15.75" customHeight="1">
      <c r="A270" s="39" t="s">
        <v>73</v>
      </c>
      <c r="B270" s="41" t="str">
        <f>IFERROR(__xludf.DUMMYFUNCTION("if(isblank(A270),"""",filter(Moorings!A:A,Moorings!B:B=left(A270,14),Moorings!D:D=D270))"),"ATAPL-68870-001-0143")</f>
        <v>ATAPL-68870-001-0143</v>
      </c>
      <c r="C270" s="47" t="str">
        <f>IFERROR(__xludf.DUMMYFUNCTION("if(isblank(A270),"""",filter(Moorings!C:C,Moorings!B:B=left(A270,14),Moorings!D:D=D270))"),"SN0143")</f>
        <v>SN0143</v>
      </c>
      <c r="D270" s="55">
        <v>2.0</v>
      </c>
      <c r="E270" s="49" t="str">
        <f>IFERROR(__xludf.DUMMYFUNCTION("if(isblank(A270),"""",filter(Moorings!A:A,Moorings!B:B=A270,Moorings!D:D=D270))"),"ATAPL-58322-00009")</f>
        <v>ATAPL-58322-00009</v>
      </c>
      <c r="F270" s="50" t="str">
        <f>IFERROR(__xludf.DUMMYFUNCTION("if(isblank(A270),"""",filter(Moorings!C:C,Moorings!B:B=A270,Moorings!D:D=D270))"),"1292")</f>
        <v>1292</v>
      </c>
      <c r="G270" s="39" t="s">
        <v>145</v>
      </c>
      <c r="H270" s="57">
        <v>1.08</v>
      </c>
      <c r="I270" s="39" t="s">
        <v>211</v>
      </c>
      <c r="J270" s="39"/>
    </row>
    <row r="271" ht="15.75" customHeight="1">
      <c r="A271" s="39" t="s">
        <v>73</v>
      </c>
      <c r="B271" s="41" t="str">
        <f>IFERROR(__xludf.DUMMYFUNCTION("if(isblank(A271),"""",filter(Moorings!A:A,Moorings!B:B=left(A271,14),Moorings!D:D=D271))"),"ATAPL-68870-001-0143")</f>
        <v>ATAPL-68870-001-0143</v>
      </c>
      <c r="C271" s="47" t="str">
        <f>IFERROR(__xludf.DUMMYFUNCTION("if(isblank(A271),"""",filter(Moorings!C:C,Moorings!B:B=left(A271,14),Moorings!D:D=D271))"),"SN0143")</f>
        <v>SN0143</v>
      </c>
      <c r="D271" s="55">
        <v>2.0</v>
      </c>
      <c r="E271" s="49" t="str">
        <f>IFERROR(__xludf.DUMMYFUNCTION("if(isblank(A271),"""",filter(Moorings!A:A,Moorings!B:B=A271,Moorings!D:D=D271))"),"ATAPL-58322-00009")</f>
        <v>ATAPL-58322-00009</v>
      </c>
      <c r="F271" s="50" t="str">
        <f>IFERROR(__xludf.DUMMYFUNCTION("if(isblank(A271),"""",filter(Moorings!C:C,Moorings!B:B=A271,Moorings!D:D=D271))"),"1292")</f>
        <v>1292</v>
      </c>
      <c r="G271" s="39" t="s">
        <v>146</v>
      </c>
      <c r="H271" s="57">
        <v>51.0</v>
      </c>
      <c r="I271" s="39" t="s">
        <v>147</v>
      </c>
      <c r="J271" s="39"/>
    </row>
    <row r="272" ht="15.75" customHeight="1">
      <c r="A272" s="39" t="s">
        <v>73</v>
      </c>
      <c r="B272" s="41" t="str">
        <f>IFERROR(__xludf.DUMMYFUNCTION("if(isblank(A272),"""",filter(Moorings!A:A,Moorings!B:B=left(A272,14),Moorings!D:D=D272))"),"ATAPL-68870-001-0143")</f>
        <v>ATAPL-68870-001-0143</v>
      </c>
      <c r="C272" s="47" t="str">
        <f>IFERROR(__xludf.DUMMYFUNCTION("if(isblank(A272),"""",filter(Moorings!C:C,Moorings!B:B=left(A272,14),Moorings!D:D=D272))"),"SN0143")</f>
        <v>SN0143</v>
      </c>
      <c r="D272" s="55">
        <v>2.0</v>
      </c>
      <c r="E272" s="49" t="str">
        <f>IFERROR(__xludf.DUMMYFUNCTION("if(isblank(A272),"""",filter(Moorings!A:A,Moorings!B:B=A272,Moorings!D:D=D272))"),"ATAPL-58322-00009")</f>
        <v>ATAPL-58322-00009</v>
      </c>
      <c r="F272" s="50" t="str">
        <f>IFERROR(__xludf.DUMMYFUNCTION("if(isblank(A272),"""",filter(Moorings!C:C,Moorings!B:B=A272,Moorings!D:D=D272))"),"1292")</f>
        <v>1292</v>
      </c>
      <c r="G272" s="39" t="s">
        <v>148</v>
      </c>
      <c r="H272" s="65">
        <v>1.842E-6</v>
      </c>
      <c r="I272" s="39" t="s">
        <v>149</v>
      </c>
      <c r="J272" s="39"/>
    </row>
    <row r="273" ht="15.75" customHeight="1">
      <c r="A273" s="39" t="s">
        <v>73</v>
      </c>
      <c r="B273" s="41" t="str">
        <f>IFERROR(__xludf.DUMMYFUNCTION("if(isblank(A273),"""",filter(Moorings!A:A,Moorings!B:B=left(A273,14),Moorings!D:D=D273))"),"ATAPL-68870-001-0143")</f>
        <v>ATAPL-68870-001-0143</v>
      </c>
      <c r="C273" s="47" t="str">
        <f>IFERROR(__xludf.DUMMYFUNCTION("if(isblank(A273),"""",filter(Moorings!C:C,Moorings!B:B=left(A273,14),Moorings!D:D=D273))"),"SN0143")</f>
        <v>SN0143</v>
      </c>
      <c r="D273" s="55">
        <v>2.0</v>
      </c>
      <c r="E273" s="49" t="str">
        <f>IFERROR(__xludf.DUMMYFUNCTION("if(isblank(A273),"""",filter(Moorings!A:A,Moorings!B:B=A273,Moorings!D:D=D273))"),"ATAPL-58322-00009")</f>
        <v>ATAPL-58322-00009</v>
      </c>
      <c r="F273" s="50" t="str">
        <f>IFERROR(__xludf.DUMMYFUNCTION("if(isblank(A273),"""",filter(Moorings!C:C,Moorings!B:B=A273,Moorings!D:D=D273))"),"1292")</f>
        <v>1292</v>
      </c>
      <c r="G273" s="39" t="s">
        <v>150</v>
      </c>
      <c r="H273" s="57">
        <v>52.0</v>
      </c>
      <c r="I273" s="39" t="s">
        <v>147</v>
      </c>
      <c r="J273" s="39"/>
    </row>
    <row r="274" ht="15.75" customHeight="1">
      <c r="A274" s="39" t="s">
        <v>73</v>
      </c>
      <c r="B274" s="41" t="str">
        <f>IFERROR(__xludf.DUMMYFUNCTION("if(isblank(A274),"""",filter(Moorings!A:A,Moorings!B:B=left(A274,14),Moorings!D:D=D274))"),"ATAPL-68870-001-0143")</f>
        <v>ATAPL-68870-001-0143</v>
      </c>
      <c r="C274" s="47" t="str">
        <f>IFERROR(__xludf.DUMMYFUNCTION("if(isblank(A274),"""",filter(Moorings!C:C,Moorings!B:B=left(A274,14),Moorings!D:D=D274))"),"SN0143")</f>
        <v>SN0143</v>
      </c>
      <c r="D274" s="55">
        <v>2.0</v>
      </c>
      <c r="E274" s="49" t="str">
        <f>IFERROR(__xludf.DUMMYFUNCTION("if(isblank(A274),"""",filter(Moorings!A:A,Moorings!B:B=A274,Moorings!D:D=D274))"),"ATAPL-58322-00009")</f>
        <v>ATAPL-58322-00009</v>
      </c>
      <c r="F274" s="50" t="str">
        <f>IFERROR(__xludf.DUMMYFUNCTION("if(isblank(A274),"""",filter(Moorings!C:C,Moorings!B:B=A274,Moorings!D:D=D274))"),"1292")</f>
        <v>1292</v>
      </c>
      <c r="G274" s="39" t="s">
        <v>151</v>
      </c>
      <c r="H274" s="57">
        <v>0.0121</v>
      </c>
      <c r="I274" s="39" t="s">
        <v>152</v>
      </c>
      <c r="J274" s="39"/>
    </row>
    <row r="275" ht="15.75" customHeight="1">
      <c r="A275" s="39" t="s">
        <v>73</v>
      </c>
      <c r="B275" s="41" t="str">
        <f>IFERROR(__xludf.DUMMYFUNCTION("if(isblank(A275),"""",filter(Moorings!A:A,Moorings!B:B=left(A275,14),Moorings!D:D=D275))"),"ATAPL-68870-001-0143")</f>
        <v>ATAPL-68870-001-0143</v>
      </c>
      <c r="C275" s="47" t="str">
        <f>IFERROR(__xludf.DUMMYFUNCTION("if(isblank(A275),"""",filter(Moorings!C:C,Moorings!B:B=left(A275,14),Moorings!D:D=D275))"),"SN0143")</f>
        <v>SN0143</v>
      </c>
      <c r="D275" s="55">
        <v>2.0</v>
      </c>
      <c r="E275" s="49" t="str">
        <f>IFERROR(__xludf.DUMMYFUNCTION("if(isblank(A275),"""",filter(Moorings!A:A,Moorings!B:B=A275,Moorings!D:D=D275))"),"ATAPL-58322-00009")</f>
        <v>ATAPL-58322-00009</v>
      </c>
      <c r="F275" s="50" t="str">
        <f>IFERROR(__xludf.DUMMYFUNCTION("if(isblank(A275),"""",filter(Moorings!C:C,Moorings!B:B=A275,Moorings!D:D=D275))"),"1292")</f>
        <v>1292</v>
      </c>
      <c r="G275" s="39" t="s">
        <v>153</v>
      </c>
      <c r="H275" s="57">
        <v>45.0</v>
      </c>
      <c r="I275" s="39" t="s">
        <v>147</v>
      </c>
      <c r="J275" s="39"/>
    </row>
    <row r="276" ht="15.75" customHeight="1">
      <c r="A276" s="39" t="s">
        <v>73</v>
      </c>
      <c r="B276" s="41" t="str">
        <f>IFERROR(__xludf.DUMMYFUNCTION("if(isblank(A276),"""",filter(Moorings!A:A,Moorings!B:B=left(A276,14),Moorings!D:D=D276))"),"ATAPL-68870-001-0143")</f>
        <v>ATAPL-68870-001-0143</v>
      </c>
      <c r="C276" s="47" t="str">
        <f>IFERROR(__xludf.DUMMYFUNCTION("if(isblank(A276),"""",filter(Moorings!C:C,Moorings!B:B=left(A276,14),Moorings!D:D=D276))"),"SN0143")</f>
        <v>SN0143</v>
      </c>
      <c r="D276" s="55">
        <v>2.0</v>
      </c>
      <c r="E276" s="49" t="str">
        <f>IFERROR(__xludf.DUMMYFUNCTION("if(isblank(A276),"""",filter(Moorings!A:A,Moorings!B:B=A276,Moorings!D:D=D276))"),"ATAPL-58322-00009")</f>
        <v>ATAPL-58322-00009</v>
      </c>
      <c r="F276" s="50" t="str">
        <f>IFERROR(__xludf.DUMMYFUNCTION("if(isblank(A276),"""",filter(Moorings!C:C,Moorings!B:B=A276,Moorings!D:D=D276))"),"1292")</f>
        <v>1292</v>
      </c>
      <c r="G276" s="39" t="s">
        <v>154</v>
      </c>
      <c r="H276" s="57">
        <v>0.0906</v>
      </c>
      <c r="I276" s="39" t="s">
        <v>155</v>
      </c>
      <c r="J276" s="39"/>
    </row>
    <row r="277" ht="15.75" customHeight="1">
      <c r="A277" s="39"/>
      <c r="B277" s="41" t="str">
        <f>IFERROR(__xludf.DUMMYFUNCTION("if(isblank(A277),"""",filter(Moorings!A:A,Moorings!B:B=left(A277,14),Moorings!D:D=D277))"),"")</f>
        <v/>
      </c>
      <c r="C277" s="42" t="str">
        <f>IFERROR(__xludf.DUMMYFUNCTION("if(isblank(A277),"""",filter(Moorings!C:C,Moorings!B:B=left(A277,14),Moorings!D:D=D277))"),"")</f>
        <v/>
      </c>
      <c r="D277" s="55"/>
      <c r="E277" s="43" t="str">
        <f>IFERROR(__xludf.DUMMYFUNCTION("if(isblank(A277),"""",filter(Moorings!A:A,Moorings!B:B=A277,Moorings!D:D=D277))"),"")</f>
        <v/>
      </c>
      <c r="F277" s="44" t="str">
        <f>IFERROR(__xludf.DUMMYFUNCTION("if(isblank(A277),"""",filter(Moorings!C:C,Moorings!B:B=A277,Moorings!D:D=D277))"),"")</f>
        <v/>
      </c>
      <c r="G277" s="39"/>
      <c r="H277" s="57"/>
      <c r="I277" s="39"/>
      <c r="J277" s="39"/>
    </row>
    <row r="278" ht="15.75" customHeight="1">
      <c r="A278" s="39"/>
      <c r="B278" s="41" t="str">
        <f>IFERROR(__xludf.DUMMYFUNCTION("if(isblank(A278),"""",filter(Moorings!A:A,Moorings!B:B=left(A278,14),Moorings!D:D=D278))"),"")</f>
        <v/>
      </c>
      <c r="C278" s="42" t="str">
        <f>IFERROR(__xludf.DUMMYFUNCTION("if(isblank(A278),"""",filter(Moorings!C:C,Moorings!B:B=left(A278,14),Moorings!D:D=D278))"),"")</f>
        <v/>
      </c>
      <c r="D278" s="55"/>
      <c r="E278" s="43" t="str">
        <f>IFERROR(__xludf.DUMMYFUNCTION("if(isblank(A278),"""",filter(Moorings!A:A,Moorings!B:B=A278,Moorings!D:D=D278))"),"")</f>
        <v/>
      </c>
      <c r="F278" s="44" t="str">
        <f>IFERROR(__xludf.DUMMYFUNCTION("if(isblank(A278),"""",filter(Moorings!C:C,Moorings!B:B=A278,Moorings!D:D=D278))"),"")</f>
        <v/>
      </c>
      <c r="G278" s="39"/>
      <c r="H278" s="57"/>
      <c r="I278" s="39"/>
      <c r="J278" s="39"/>
    </row>
    <row r="279" ht="15.75" customHeight="1">
      <c r="A279" s="58" t="s">
        <v>69</v>
      </c>
      <c r="B279" s="41" t="str">
        <f>IFERROR(__xludf.DUMMYFUNCTION("if(isblank(A279),"""",filter(Moorings!A:A,Moorings!B:B=left(A279,14),Moorings!D:D=D279))"),"ATAPL-68870-001-0143")</f>
        <v>ATAPL-68870-001-0143</v>
      </c>
      <c r="C279" s="47" t="str">
        <f>IFERROR(__xludf.DUMMYFUNCTION("if(isblank(A279),"""",filter(Moorings!C:C,Moorings!B:B=left(A279,14),Moorings!D:D=D279))"),"SN0143")</f>
        <v>SN0143</v>
      </c>
      <c r="D279" s="55">
        <v>2.0</v>
      </c>
      <c r="E279" s="49" t="str">
        <f>IFERROR(__xludf.DUMMYFUNCTION("if(isblank(A279),"""",filter(Moorings!A:A,Moorings!B:B=A279,Moorings!D:D=D279))"),"ATAPL-58332-00005")</f>
        <v>ATAPL-58332-00005</v>
      </c>
      <c r="F279" s="50" t="str">
        <f>IFERROR(__xludf.DUMMYFUNCTION("if(isblank(A279),"""",filter(Moorings!C:C,Moorings!B:B=A279,Moorings!D:D=D279))"),"244")</f>
        <v>244</v>
      </c>
      <c r="G279" s="39" t="s">
        <v>170</v>
      </c>
      <c r="H279" s="57" t="s">
        <v>219</v>
      </c>
      <c r="I279" s="39"/>
      <c r="J279" s="39"/>
    </row>
    <row r="280" ht="15.75" customHeight="1">
      <c r="A280" s="58" t="s">
        <v>69</v>
      </c>
      <c r="B280" s="41" t="str">
        <f>IFERROR(__xludf.DUMMYFUNCTION("if(isblank(A280),"""",filter(Moorings!A:A,Moorings!B:B=left(A280,14),Moorings!D:D=D280))"),"ATAPL-68870-001-0143")</f>
        <v>ATAPL-68870-001-0143</v>
      </c>
      <c r="C280" s="47" t="str">
        <f>IFERROR(__xludf.DUMMYFUNCTION("if(isblank(A280),"""",filter(Moorings!C:C,Moorings!B:B=left(A280,14),Moorings!D:D=D280))"),"SN0143")</f>
        <v>SN0143</v>
      </c>
      <c r="D280" s="55">
        <v>2.0</v>
      </c>
      <c r="E280" s="49" t="str">
        <f>IFERROR(__xludf.DUMMYFUNCTION("if(isblank(A280),"""",filter(Moorings!A:A,Moorings!B:B=A280,Moorings!D:D=D280))"),"ATAPL-58332-00005")</f>
        <v>ATAPL-58332-00005</v>
      </c>
      <c r="F280" s="50" t="str">
        <f>IFERROR(__xludf.DUMMYFUNCTION("if(isblank(A280),"""",filter(Moorings!C:C,Moorings!B:B=A280,Moorings!D:D=D280))"),"244")</f>
        <v>244</v>
      </c>
      <c r="G280" s="39" t="s">
        <v>172</v>
      </c>
      <c r="H280" s="57" t="s">
        <v>220</v>
      </c>
      <c r="I280" s="39"/>
      <c r="J280" s="39"/>
    </row>
    <row r="281" ht="15.75" customHeight="1">
      <c r="A281" s="58" t="s">
        <v>69</v>
      </c>
      <c r="B281" s="41" t="str">
        <f>IFERROR(__xludf.DUMMYFUNCTION("if(isblank(A281),"""",filter(Moorings!A:A,Moorings!B:B=left(A281,14),Moorings!D:D=D281))"),"ATAPL-68870-001-0143")</f>
        <v>ATAPL-68870-001-0143</v>
      </c>
      <c r="C281" s="47" t="str">
        <f>IFERROR(__xludf.DUMMYFUNCTION("if(isblank(A281),"""",filter(Moorings!C:C,Moorings!B:B=left(A281,14),Moorings!D:D=D281))"),"SN0143")</f>
        <v>SN0143</v>
      </c>
      <c r="D281" s="55">
        <v>2.0</v>
      </c>
      <c r="E281" s="49" t="str">
        <f>IFERROR(__xludf.DUMMYFUNCTION("if(isblank(A281),"""",filter(Moorings!A:A,Moorings!B:B=A281,Moorings!D:D=D281))"),"ATAPL-58332-00005")</f>
        <v>ATAPL-58332-00005</v>
      </c>
      <c r="F281" s="50" t="str">
        <f>IFERROR(__xludf.DUMMYFUNCTION("if(isblank(A281),"""",filter(Moorings!C:C,Moorings!B:B=A281,Moorings!D:D=D281))"),"244")</f>
        <v>244</v>
      </c>
      <c r="G281" s="39" t="s">
        <v>174</v>
      </c>
      <c r="H281" s="57">
        <v>18.6</v>
      </c>
      <c r="I281" s="39"/>
      <c r="J281" s="39"/>
    </row>
    <row r="282" ht="15.75" customHeight="1">
      <c r="A282" s="58" t="s">
        <v>69</v>
      </c>
      <c r="B282" s="41" t="str">
        <f>IFERROR(__xludf.DUMMYFUNCTION("if(isblank(A282),"""",filter(Moorings!A:A,Moorings!B:B=left(A282,14),Moorings!D:D=D282))"),"ATAPL-68870-001-0143")</f>
        <v>ATAPL-68870-001-0143</v>
      </c>
      <c r="C282" s="47" t="str">
        <f>IFERROR(__xludf.DUMMYFUNCTION("if(isblank(A282),"""",filter(Moorings!C:C,Moorings!B:B=left(A282,14),Moorings!D:D=D282))"),"SN0143")</f>
        <v>SN0143</v>
      </c>
      <c r="D282" s="55">
        <v>2.0</v>
      </c>
      <c r="E282" s="49" t="str">
        <f>IFERROR(__xludf.DUMMYFUNCTION("if(isblank(A282),"""",filter(Moorings!A:A,Moorings!B:B=A282,Moorings!D:D=D282))"),"ATAPL-58332-00005")</f>
        <v>ATAPL-58332-00005</v>
      </c>
      <c r="F282" s="50" t="str">
        <f>IFERROR(__xludf.DUMMYFUNCTION("if(isblank(A282),"""",filter(Moorings!C:C,Moorings!B:B=A282,Moorings!D:D=D282))"),"244")</f>
        <v>244</v>
      </c>
      <c r="G282" s="39" t="s">
        <v>175</v>
      </c>
      <c r="H282" s="57" t="s">
        <v>221</v>
      </c>
      <c r="I282" s="39"/>
      <c r="J282" s="39"/>
    </row>
    <row r="283" ht="15.75" customHeight="1">
      <c r="A283" s="58" t="s">
        <v>69</v>
      </c>
      <c r="B283" s="41" t="str">
        <f>IFERROR(__xludf.DUMMYFUNCTION("if(isblank(A283),"""",filter(Moorings!A:A,Moorings!B:B=left(A283,14),Moorings!D:D=D283))"),"ATAPL-68870-001-0143")</f>
        <v>ATAPL-68870-001-0143</v>
      </c>
      <c r="C283" s="47" t="str">
        <f>IFERROR(__xludf.DUMMYFUNCTION("if(isblank(A283),"""",filter(Moorings!C:C,Moorings!B:B=left(A283,14),Moorings!D:D=D283))"),"SN0143")</f>
        <v>SN0143</v>
      </c>
      <c r="D283" s="55">
        <v>2.0</v>
      </c>
      <c r="E283" s="49" t="str">
        <f>IFERROR(__xludf.DUMMYFUNCTION("if(isblank(A283),"""",filter(Moorings!A:A,Moorings!B:B=A283,Moorings!D:D=D283))"),"ATAPL-58332-00005")</f>
        <v>ATAPL-58332-00005</v>
      </c>
      <c r="F283" s="50" t="str">
        <f>IFERROR(__xludf.DUMMYFUNCTION("if(isblank(A283),"""",filter(Moorings!C:C,Moorings!B:B=A283,Moorings!D:D=D283))"),"244")</f>
        <v>244</v>
      </c>
      <c r="G283" s="57" t="s">
        <v>177</v>
      </c>
      <c r="H283" s="57" t="s">
        <v>222</v>
      </c>
      <c r="I283" s="39"/>
      <c r="J283" s="39"/>
    </row>
    <row r="284" ht="15.75" customHeight="1">
      <c r="A284" s="58" t="s">
        <v>69</v>
      </c>
      <c r="B284" s="41" t="str">
        <f>IFERROR(__xludf.DUMMYFUNCTION("if(isblank(A284),"""",filter(Moorings!A:A,Moorings!B:B=left(A284,14),Moorings!D:D=D284))"),"ATAPL-68870-001-0143")</f>
        <v>ATAPL-68870-001-0143</v>
      </c>
      <c r="C284" s="47" t="str">
        <f>IFERROR(__xludf.DUMMYFUNCTION("if(isblank(A284),"""",filter(Moorings!C:C,Moorings!B:B=left(A284,14),Moorings!D:D=D284))"),"SN0143")</f>
        <v>SN0143</v>
      </c>
      <c r="D284" s="55">
        <v>2.0</v>
      </c>
      <c r="E284" s="49" t="str">
        <f>IFERROR(__xludf.DUMMYFUNCTION("if(isblank(A284),"""",filter(Moorings!A:A,Moorings!B:B=A284,Moorings!D:D=D284))"),"ATAPL-58332-00005")</f>
        <v>ATAPL-58332-00005</v>
      </c>
      <c r="F284" s="50" t="str">
        <f>IFERROR(__xludf.DUMMYFUNCTION("if(isblank(A284),"""",filter(Moorings!C:C,Moorings!B:B=A284,Moorings!D:D=D284))"),"244")</f>
        <v>244</v>
      </c>
      <c r="G284" s="39" t="s">
        <v>179</v>
      </c>
      <c r="H284" s="57" t="s">
        <v>223</v>
      </c>
      <c r="I284" s="39"/>
      <c r="J284" s="39"/>
    </row>
    <row r="285" ht="15.75" customHeight="1">
      <c r="A285" s="58" t="s">
        <v>69</v>
      </c>
      <c r="B285" s="41" t="str">
        <f>IFERROR(__xludf.DUMMYFUNCTION("if(isblank(A285),"""",filter(Moorings!A:A,Moorings!B:B=left(A285,14),Moorings!D:D=D285))"),"ATAPL-68870-001-0143")</f>
        <v>ATAPL-68870-001-0143</v>
      </c>
      <c r="C285" s="47" t="str">
        <f>IFERROR(__xludf.DUMMYFUNCTION("if(isblank(A285),"""",filter(Moorings!C:C,Moorings!B:B=left(A285,14),Moorings!D:D=D285))"),"SN0143")</f>
        <v>SN0143</v>
      </c>
      <c r="D285" s="55">
        <v>2.0</v>
      </c>
      <c r="E285" s="49" t="str">
        <f>IFERROR(__xludf.DUMMYFUNCTION("if(isblank(A285),"""",filter(Moorings!A:A,Moorings!B:B=A285,Moorings!D:D=D285))"),"ATAPL-58332-00005")</f>
        <v>ATAPL-58332-00005</v>
      </c>
      <c r="F285" s="50" t="str">
        <f>IFERROR(__xludf.DUMMYFUNCTION("if(isblank(A285),"""",filter(Moorings!C:C,Moorings!B:B=A285,Moorings!D:D=D285))"),"244")</f>
        <v>244</v>
      </c>
      <c r="G285" s="60" t="s">
        <v>181</v>
      </c>
      <c r="H285" s="61" t="s">
        <v>224</v>
      </c>
      <c r="I285" s="39"/>
      <c r="J285" s="39"/>
    </row>
    <row r="286" ht="15.75" customHeight="1">
      <c r="A286" s="58" t="s">
        <v>69</v>
      </c>
      <c r="B286" s="41" t="str">
        <f>IFERROR(__xludf.DUMMYFUNCTION("if(isblank(A286),"""",filter(Moorings!A:A,Moorings!B:B=left(A286,14),Moorings!D:D=D286))"),"ATAPL-68870-001-0143")</f>
        <v>ATAPL-68870-001-0143</v>
      </c>
      <c r="C286" s="47" t="str">
        <f>IFERROR(__xludf.DUMMYFUNCTION("if(isblank(A286),"""",filter(Moorings!C:C,Moorings!B:B=left(A286,14),Moorings!D:D=D286))"),"SN0143")</f>
        <v>SN0143</v>
      </c>
      <c r="D286" s="55">
        <v>2.0</v>
      </c>
      <c r="E286" s="49" t="str">
        <f>IFERROR(__xludf.DUMMYFUNCTION("if(isblank(A286),"""",filter(Moorings!A:A,Moorings!B:B=A286,Moorings!D:D=D286))"),"ATAPL-58332-00005")</f>
        <v>ATAPL-58332-00005</v>
      </c>
      <c r="F286" s="50" t="str">
        <f>IFERROR(__xludf.DUMMYFUNCTION("if(isblank(A286),"""",filter(Moorings!C:C,Moorings!B:B=A286,Moorings!D:D=D286))"),"244")</f>
        <v>244</v>
      </c>
      <c r="G286" s="60" t="s">
        <v>183</v>
      </c>
      <c r="H286" s="61" t="s">
        <v>225</v>
      </c>
      <c r="I286" s="39"/>
      <c r="J286" s="39"/>
    </row>
    <row r="287" ht="15.75" customHeight="1">
      <c r="A287" s="39"/>
      <c r="B287" s="41" t="str">
        <f>IFERROR(__xludf.DUMMYFUNCTION("if(isblank(A287),"""",filter(Moorings!A:A,Moorings!B:B=left(A287,14),Moorings!D:D=D287))"),"")</f>
        <v/>
      </c>
      <c r="C287" s="42" t="str">
        <f>IFERROR(__xludf.DUMMYFUNCTION("if(isblank(A287),"""",filter(Moorings!C:C,Moorings!B:B=left(A287,14),Moorings!D:D=D287))"),"")</f>
        <v/>
      </c>
      <c r="D287" s="55"/>
      <c r="E287" s="43" t="str">
        <f>IFERROR(__xludf.DUMMYFUNCTION("if(isblank(A287),"""",filter(Moorings!A:A,Moorings!B:B=A287,Moorings!D:D=D287))"),"")</f>
        <v/>
      </c>
      <c r="F287" s="44" t="str">
        <f>IFERROR(__xludf.DUMMYFUNCTION("if(isblank(A287),"""",filter(Moorings!C:C,Moorings!B:B=A287,Moorings!D:D=D287))"),"")</f>
        <v/>
      </c>
      <c r="G287" s="39"/>
      <c r="H287" s="39"/>
      <c r="I287" s="39"/>
      <c r="J287" s="39"/>
    </row>
    <row r="288" ht="15.75" customHeight="1">
      <c r="A288" s="57" t="s">
        <v>67</v>
      </c>
      <c r="B288" s="41" t="str">
        <f>IFERROR(__xludf.DUMMYFUNCTION("if(isblank(A288),"""",filter(Moorings!A:A,Moorings!B:B=left(A288,14),Moorings!D:D=D288))"),"ATAPL-68870-001-0143")</f>
        <v>ATAPL-68870-001-0143</v>
      </c>
      <c r="C288" s="47" t="str">
        <f>IFERROR(__xludf.DUMMYFUNCTION("if(isblank(A288),"""",filter(Moorings!C:C,Moorings!B:B=left(A288,14),Moorings!D:D=D288))"),"SN0143")</f>
        <v>SN0143</v>
      </c>
      <c r="D288" s="55">
        <v>2.0</v>
      </c>
      <c r="E288" s="49" t="str">
        <f>IFERROR(__xludf.DUMMYFUNCTION("if(isblank(A288),"""",filter(Moorings!A:A,Moorings!B:B=A288,Moorings!D:D=D288))"),"ATAPL-66645-00006")</f>
        <v>ATAPL-66645-00006</v>
      </c>
      <c r="F288" s="50" t="str">
        <f>IFERROR(__xludf.DUMMYFUNCTION("if(isblank(A288),"""",filter(Moorings!C:C,Moorings!B:B=A288,Moorings!D:D=D288))"),"556")</f>
        <v>556</v>
      </c>
      <c r="G288" s="39" t="s">
        <v>113</v>
      </c>
      <c r="H288" s="57">
        <v>2.1567521688E9</v>
      </c>
      <c r="I288" s="39"/>
      <c r="J288" s="39"/>
    </row>
    <row r="289" ht="15.75" customHeight="1">
      <c r="A289" s="57" t="s">
        <v>67</v>
      </c>
      <c r="B289" s="41" t="str">
        <f>IFERROR(__xludf.DUMMYFUNCTION("if(isblank(A289),"""",filter(Moorings!A:A,Moorings!B:B=left(A289,14),Moorings!D:D=D289))"),"ATAPL-68870-001-0143")</f>
        <v>ATAPL-68870-001-0143</v>
      </c>
      <c r="C289" s="47" t="str">
        <f>IFERROR(__xludf.DUMMYFUNCTION("if(isblank(A289),"""",filter(Moorings!C:C,Moorings!B:B=left(A289,14),Moorings!D:D=D289))"),"SN0143")</f>
        <v>SN0143</v>
      </c>
      <c r="D289" s="55">
        <v>2.0</v>
      </c>
      <c r="E289" s="49" t="str">
        <f>IFERROR(__xludf.DUMMYFUNCTION("if(isblank(A289),"""",filter(Moorings!A:A,Moorings!B:B=A289,Moorings!D:D=D289))"),"ATAPL-66645-00006")</f>
        <v>ATAPL-66645-00006</v>
      </c>
      <c r="F289" s="50" t="str">
        <f>IFERROR(__xludf.DUMMYFUNCTION("if(isblank(A289),"""",filter(Moorings!C:C,Moorings!B:B=A289,Moorings!D:D=D289))"),"556")</f>
        <v>556</v>
      </c>
      <c r="G289" s="39" t="s">
        <v>114</v>
      </c>
      <c r="H289" s="57">
        <v>2.43051298442E-6</v>
      </c>
      <c r="I289" s="39"/>
      <c r="J289" s="39"/>
    </row>
    <row r="290" ht="15.75" customHeight="1">
      <c r="A290" s="57" t="s">
        <v>67</v>
      </c>
      <c r="B290" s="41" t="str">
        <f>IFERROR(__xludf.DUMMYFUNCTION("if(isblank(A290),"""",filter(Moorings!A:A,Moorings!B:B=left(A290,14),Moorings!D:D=D290))"),"ATAPL-68870-001-0143")</f>
        <v>ATAPL-68870-001-0143</v>
      </c>
      <c r="C290" s="47" t="str">
        <f>IFERROR(__xludf.DUMMYFUNCTION("if(isblank(A290),"""",filter(Moorings!C:C,Moorings!B:B=left(A290,14),Moorings!D:D=D290))"),"SN0143")</f>
        <v>SN0143</v>
      </c>
      <c r="D290" s="55">
        <v>2.0</v>
      </c>
      <c r="E290" s="49" t="str">
        <f>IFERROR(__xludf.DUMMYFUNCTION("if(isblank(A290),"""",filter(Moorings!A:A,Moorings!B:B=A290,Moorings!D:D=D290))"),"ATAPL-66645-00006")</f>
        <v>ATAPL-66645-00006</v>
      </c>
      <c r="F290" s="50" t="str">
        <f>IFERROR(__xludf.DUMMYFUNCTION("if(isblank(A290),"""",filter(Moorings!C:C,Moorings!B:B=A290,Moorings!D:D=D290))"),"556")</f>
        <v>556</v>
      </c>
      <c r="G290" s="57" t="s">
        <v>185</v>
      </c>
      <c r="H290" s="57">
        <v>1.3589</v>
      </c>
      <c r="I290" s="39"/>
      <c r="J290" s="39"/>
    </row>
    <row r="291" ht="15.75" customHeight="1">
      <c r="A291" s="57"/>
      <c r="B291" s="41" t="str">
        <f>IFERROR(__xludf.DUMMYFUNCTION("if(isblank(A291),"""",filter(Moorings!A:A,Moorings!B:B=left(A291,14),Moorings!D:D=D291))"),"")</f>
        <v/>
      </c>
      <c r="C291" s="42" t="str">
        <f>IFERROR(__xludf.DUMMYFUNCTION("if(isblank(A291),"""",filter(Moorings!C:C,Moorings!B:B=left(A291,14),Moorings!D:D=D291))"),"")</f>
        <v/>
      </c>
      <c r="D291" s="55"/>
      <c r="E291" s="43" t="str">
        <f>IFERROR(__xludf.DUMMYFUNCTION("if(isblank(A291),"""",filter(Moorings!A:A,Moorings!B:B=A291,Moorings!D:D=D291))"),"")</f>
        <v/>
      </c>
      <c r="F291" s="44" t="str">
        <f>IFERROR(__xludf.DUMMYFUNCTION("if(isblank(A291),"""",filter(Moorings!C:C,Moorings!B:B=A291,Moorings!D:D=D291))"),"")</f>
        <v/>
      </c>
      <c r="G291" s="39"/>
      <c r="H291" s="57"/>
      <c r="I291" s="39"/>
      <c r="J291" s="39"/>
    </row>
    <row r="292" ht="15.75" customHeight="1">
      <c r="A292" s="57" t="s">
        <v>65</v>
      </c>
      <c r="B292" s="41" t="str">
        <f>IFERROR(__xludf.DUMMYFUNCTION("if(isblank(A292),"""",filter(Moorings!A:A,Moorings!B:B=left(A292,14),Moorings!D:D=D292))"),"ATAPL-68870-001-0143")</f>
        <v>ATAPL-68870-001-0143</v>
      </c>
      <c r="C292" s="47" t="str">
        <f>IFERROR(__xludf.DUMMYFUNCTION("if(isblank(A292),"""",filter(Moorings!C:C,Moorings!B:B=left(A292,14),Moorings!D:D=D292))"),"SN0143")</f>
        <v>SN0143</v>
      </c>
      <c r="D292" s="55">
        <v>2.0</v>
      </c>
      <c r="E292" s="49" t="str">
        <f>IFERROR(__xludf.DUMMYFUNCTION("if(isblank(A292),"""",filter(Moorings!A:A,Moorings!B:B=A292,Moorings!D:D=D292))"),"ATAPL-58341-00006")</f>
        <v>ATAPL-58341-00006</v>
      </c>
      <c r="F292" s="50" t="str">
        <f>IFERROR(__xludf.DUMMYFUNCTION("if(isblank(A292),"""",filter(Moorings!C:C,Moorings!B:B=A292,Moorings!D:D=D292))"),"292")</f>
        <v>292</v>
      </c>
      <c r="G292" s="39" t="s">
        <v>186</v>
      </c>
      <c r="H292" s="57" t="s">
        <v>226</v>
      </c>
      <c r="I292" s="39"/>
      <c r="J292" s="39"/>
    </row>
    <row r="293" ht="15.75" customHeight="1">
      <c r="A293" s="57" t="s">
        <v>65</v>
      </c>
      <c r="B293" s="41" t="str">
        <f>IFERROR(__xludf.DUMMYFUNCTION("if(isblank(A293),"""",filter(Moorings!A:A,Moorings!B:B=left(A293,14),Moorings!D:D=D293))"),"ATAPL-68870-001-0143")</f>
        <v>ATAPL-68870-001-0143</v>
      </c>
      <c r="C293" s="47" t="str">
        <f>IFERROR(__xludf.DUMMYFUNCTION("if(isblank(A293),"""",filter(Moorings!C:C,Moorings!B:B=left(A293,14),Moorings!D:D=D293))"),"SN0143")</f>
        <v>SN0143</v>
      </c>
      <c r="D293" s="55">
        <v>2.0</v>
      </c>
      <c r="E293" s="49" t="str">
        <f>IFERROR(__xludf.DUMMYFUNCTION("if(isblank(A293),"""",filter(Moorings!A:A,Moorings!B:B=A293,Moorings!D:D=D293))"),"ATAPL-58341-00006")</f>
        <v>ATAPL-58341-00006</v>
      </c>
      <c r="F293" s="50" t="str">
        <f>IFERROR(__xludf.DUMMYFUNCTION("if(isblank(A293),"""",filter(Moorings!C:C,Moorings!B:B=A293,Moorings!D:D=D293))"),"292")</f>
        <v>292</v>
      </c>
      <c r="G293" s="39" t="s">
        <v>188</v>
      </c>
      <c r="H293" s="57" t="s">
        <v>227</v>
      </c>
      <c r="I293" s="39"/>
      <c r="J293" s="39"/>
    </row>
    <row r="294" ht="15.75" customHeight="1">
      <c r="A294" s="57" t="s">
        <v>65</v>
      </c>
      <c r="B294" s="41" t="str">
        <f>IFERROR(__xludf.DUMMYFUNCTION("if(isblank(A294),"""",filter(Moorings!A:A,Moorings!B:B=left(A294,14),Moorings!D:D=D294))"),"ATAPL-68870-001-0143")</f>
        <v>ATAPL-68870-001-0143</v>
      </c>
      <c r="C294" s="47" t="str">
        <f>IFERROR(__xludf.DUMMYFUNCTION("if(isblank(A294),"""",filter(Moorings!C:C,Moorings!B:B=left(A294,14),Moorings!D:D=D294))"),"SN0143")</f>
        <v>SN0143</v>
      </c>
      <c r="D294" s="55">
        <v>2.0</v>
      </c>
      <c r="E294" s="49" t="str">
        <f>IFERROR(__xludf.DUMMYFUNCTION("if(isblank(A294),"""",filter(Moorings!A:A,Moorings!B:B=A294,Moorings!D:D=D294))"),"ATAPL-58341-00006")</f>
        <v>ATAPL-58341-00006</v>
      </c>
      <c r="F294" s="50" t="str">
        <f>IFERROR(__xludf.DUMMYFUNCTION("if(isblank(A294),"""",filter(Moorings!C:C,Moorings!B:B=A294,Moorings!D:D=D294))"),"292")</f>
        <v>292</v>
      </c>
      <c r="G294" s="39" t="s">
        <v>190</v>
      </c>
      <c r="H294" s="57" t="s">
        <v>228</v>
      </c>
      <c r="I294" s="39" t="s">
        <v>229</v>
      </c>
      <c r="J294" s="39"/>
    </row>
    <row r="295" ht="15.75" customHeight="1">
      <c r="A295" s="57"/>
      <c r="B295" s="41" t="str">
        <f>IFERROR(__xludf.DUMMYFUNCTION("if(isblank(A295),"""",filter(Moorings!A:A,Moorings!B:B=left(A295,14),Moorings!D:D=D295))"),"")</f>
        <v/>
      </c>
      <c r="C295" s="42" t="str">
        <f>IFERROR(__xludf.DUMMYFUNCTION("if(isblank(A295),"""",filter(Moorings!C:C,Moorings!B:B=left(A295,14),Moorings!D:D=D295))"),"")</f>
        <v/>
      </c>
      <c r="D295" s="55"/>
      <c r="E295" s="43" t="str">
        <f>IFERROR(__xludf.DUMMYFUNCTION("if(isblank(A295),"""",filter(Moorings!A:A,Moorings!B:B=A295,Moorings!D:D=D295))"),"")</f>
        <v/>
      </c>
      <c r="F295" s="44" t="str">
        <f>IFERROR(__xludf.DUMMYFUNCTION("if(isblank(A295),"""",filter(Moorings!C:C,Moorings!B:B=A295,Moorings!D:D=D295))"),"")</f>
        <v/>
      </c>
      <c r="G295" s="39"/>
      <c r="H295" s="57"/>
      <c r="I295" s="39"/>
      <c r="J295" s="39"/>
    </row>
    <row r="296" ht="15.75" customHeight="1">
      <c r="A296" s="57" t="s">
        <v>63</v>
      </c>
      <c r="B296" s="41" t="str">
        <f>IFERROR(__xludf.DUMMYFUNCTION("if(isblank(A296),"""",filter(Moorings!A:A,Moorings!B:B=left(A296,14),Moorings!D:D=D296))"),"ATAPL-68870-001-0143")</f>
        <v>ATAPL-68870-001-0143</v>
      </c>
      <c r="C296" s="47" t="str">
        <f>IFERROR(__xludf.DUMMYFUNCTION("if(isblank(A296),"""",filter(Moorings!C:C,Moorings!B:B=left(A296,14),Moorings!D:D=D296))"),"SN0143")</f>
        <v>SN0143</v>
      </c>
      <c r="D296" s="55">
        <v>2.0</v>
      </c>
      <c r="E296" s="49" t="str">
        <f>IFERROR(__xludf.DUMMYFUNCTION("if(isblank(A296),"""",filter(Moorings!A:A,Moorings!B:B=A296,Moorings!D:D=D296))"),"ATAPL-68020-00006")</f>
        <v>ATAPL-68020-00006</v>
      </c>
      <c r="F296" s="50" t="str">
        <f>IFERROR(__xludf.DUMMYFUNCTION("if(isblank(A296),"""",filter(Moorings!C:C,Moorings!B:B=A296,Moorings!D:D=D296))"),"617")</f>
        <v>617</v>
      </c>
      <c r="G296" s="39" t="s">
        <v>192</v>
      </c>
      <c r="H296" s="57">
        <v>19.98</v>
      </c>
      <c r="I296" s="39"/>
      <c r="J296" s="39"/>
    </row>
    <row r="297" ht="15.75" customHeight="1">
      <c r="A297" s="57" t="s">
        <v>63</v>
      </c>
      <c r="B297" s="41" t="str">
        <f>IFERROR(__xludf.DUMMYFUNCTION("if(isblank(A297),"""",filter(Moorings!A:A,Moorings!B:B=left(A297,14),Moorings!D:D=D297))"),"ATAPL-68870-001-0143")</f>
        <v>ATAPL-68870-001-0143</v>
      </c>
      <c r="C297" s="47" t="str">
        <f>IFERROR(__xludf.DUMMYFUNCTION("if(isblank(A297),"""",filter(Moorings!C:C,Moorings!B:B=left(A297,14),Moorings!D:D=D297))"),"SN0143")</f>
        <v>SN0143</v>
      </c>
      <c r="D297" s="55">
        <v>2.0</v>
      </c>
      <c r="E297" s="49" t="str">
        <f>IFERROR(__xludf.DUMMYFUNCTION("if(isblank(A297),"""",filter(Moorings!A:A,Moorings!B:B=A297,Moorings!D:D=D297))"),"ATAPL-68020-00006")</f>
        <v>ATAPL-68020-00006</v>
      </c>
      <c r="F297" s="50" t="str">
        <f>IFERROR(__xludf.DUMMYFUNCTION("if(isblank(A297),"""",filter(Moorings!C:C,Moorings!B:B=A297,Moorings!D:D=D297))"),"617")</f>
        <v>617</v>
      </c>
      <c r="G297" s="39" t="s">
        <v>193</v>
      </c>
      <c r="H297" s="57" t="s">
        <v>230</v>
      </c>
      <c r="I297" s="39"/>
      <c r="J297" s="39"/>
    </row>
    <row r="298" ht="15.75" customHeight="1">
      <c r="A298" s="57" t="s">
        <v>63</v>
      </c>
      <c r="B298" s="41" t="str">
        <f>IFERROR(__xludf.DUMMYFUNCTION("if(isblank(A298),"""",filter(Moorings!A:A,Moorings!B:B=left(A298,14),Moorings!D:D=D298))"),"ATAPL-68870-001-0143")</f>
        <v>ATAPL-68870-001-0143</v>
      </c>
      <c r="C298" s="47" t="str">
        <f>IFERROR(__xludf.DUMMYFUNCTION("if(isblank(A298),"""",filter(Moorings!C:C,Moorings!B:B=left(A298,14),Moorings!D:D=D298))"),"SN0143")</f>
        <v>SN0143</v>
      </c>
      <c r="D298" s="55">
        <v>2.0</v>
      </c>
      <c r="E298" s="49" t="str">
        <f>IFERROR(__xludf.DUMMYFUNCTION("if(isblank(A298),"""",filter(Moorings!A:A,Moorings!B:B=A298,Moorings!D:D=D298))"),"ATAPL-68020-00006")</f>
        <v>ATAPL-68020-00006</v>
      </c>
      <c r="F298" s="50" t="str">
        <f>IFERROR(__xludf.DUMMYFUNCTION("if(isblank(A298),"""",filter(Moorings!C:C,Moorings!B:B=A298,Moorings!D:D=D298))"),"617")</f>
        <v>617</v>
      </c>
      <c r="G298" s="57" t="s">
        <v>195</v>
      </c>
      <c r="H298" s="57" t="s">
        <v>231</v>
      </c>
      <c r="I298" s="39"/>
      <c r="J298" s="39"/>
    </row>
    <row r="299" ht="15.75" customHeight="1">
      <c r="A299" s="57" t="s">
        <v>63</v>
      </c>
      <c r="B299" s="41" t="str">
        <f>IFERROR(__xludf.DUMMYFUNCTION("if(isblank(A299),"""",filter(Moorings!A:A,Moorings!B:B=left(A299,14),Moorings!D:D=D299))"),"ATAPL-68870-001-0143")</f>
        <v>ATAPL-68870-001-0143</v>
      </c>
      <c r="C299" s="47" t="str">
        <f>IFERROR(__xludf.DUMMYFUNCTION("if(isblank(A299),"""",filter(Moorings!C:C,Moorings!B:B=left(A299,14),Moorings!D:D=D299))"),"SN0143")</f>
        <v>SN0143</v>
      </c>
      <c r="D299" s="55">
        <v>2.0</v>
      </c>
      <c r="E299" s="49" t="str">
        <f>IFERROR(__xludf.DUMMYFUNCTION("if(isblank(A299),"""",filter(Moorings!A:A,Moorings!B:B=A299,Moorings!D:D=D299))"),"ATAPL-68020-00006")</f>
        <v>ATAPL-68020-00006</v>
      </c>
      <c r="F299" s="50" t="str">
        <f>IFERROR(__xludf.DUMMYFUNCTION("if(isblank(A299),"""",filter(Moorings!C:C,Moorings!B:B=A299,Moorings!D:D=D299))"),"617")</f>
        <v>617</v>
      </c>
      <c r="G299" s="39" t="s">
        <v>197</v>
      </c>
      <c r="H299" s="57" t="s">
        <v>232</v>
      </c>
      <c r="I299" s="39"/>
      <c r="J299" s="39"/>
    </row>
    <row r="300" ht="15.75" customHeight="1">
      <c r="A300" s="57" t="s">
        <v>63</v>
      </c>
      <c r="B300" s="41" t="str">
        <f>IFERROR(__xludf.DUMMYFUNCTION("if(isblank(A300),"""",filter(Moorings!A:A,Moorings!B:B=left(A300,14),Moorings!D:D=D300))"),"ATAPL-68870-001-0143")</f>
        <v>ATAPL-68870-001-0143</v>
      </c>
      <c r="C300" s="47" t="str">
        <f>IFERROR(__xludf.DUMMYFUNCTION("if(isblank(A300),"""",filter(Moorings!C:C,Moorings!B:B=left(A300,14),Moorings!D:D=D300))"),"SN0143")</f>
        <v>SN0143</v>
      </c>
      <c r="D300" s="55">
        <v>2.0</v>
      </c>
      <c r="E300" s="49" t="str">
        <f>IFERROR(__xludf.DUMMYFUNCTION("if(isblank(A300),"""",filter(Moorings!A:A,Moorings!B:B=A300,Moorings!D:D=D300))"),"ATAPL-68020-00006")</f>
        <v>ATAPL-68020-00006</v>
      </c>
      <c r="F300" s="50" t="str">
        <f>IFERROR(__xludf.DUMMYFUNCTION("if(isblank(A300),"""",filter(Moorings!C:C,Moorings!B:B=A300,Moorings!D:D=D300))"),"617")</f>
        <v>617</v>
      </c>
      <c r="G300" s="39" t="s">
        <v>199</v>
      </c>
      <c r="H300" s="57" t="s">
        <v>233</v>
      </c>
      <c r="I300" s="39" t="s">
        <v>234</v>
      </c>
      <c r="J300" s="39"/>
    </row>
    <row r="301" ht="15.75" customHeight="1">
      <c r="A301" s="57" t="s">
        <v>63</v>
      </c>
      <c r="B301" s="41" t="str">
        <f>IFERROR(__xludf.DUMMYFUNCTION("if(isblank(A301),"""",filter(Moorings!A:A,Moorings!B:B=left(A301,14),Moorings!D:D=D301))"),"ATAPL-68870-001-0143")</f>
        <v>ATAPL-68870-001-0143</v>
      </c>
      <c r="C301" s="47" t="str">
        <f>IFERROR(__xludf.DUMMYFUNCTION("if(isblank(A301),"""",filter(Moorings!C:C,Moorings!B:B=left(A301,14),Moorings!D:D=D301))"),"SN0143")</f>
        <v>SN0143</v>
      </c>
      <c r="D301" s="55">
        <v>2.0</v>
      </c>
      <c r="E301" s="49" t="str">
        <f>IFERROR(__xludf.DUMMYFUNCTION("if(isblank(A301),"""",filter(Moorings!A:A,Moorings!B:B=A301,Moorings!D:D=D301))"),"ATAPL-68020-00006")</f>
        <v>ATAPL-68020-00006</v>
      </c>
      <c r="F301" s="50" t="str">
        <f>IFERROR(__xludf.DUMMYFUNCTION("if(isblank(A301),"""",filter(Moorings!C:C,Moorings!B:B=A301,Moorings!D:D=D301))"),"617")</f>
        <v>617</v>
      </c>
      <c r="G301" s="39" t="s">
        <v>201</v>
      </c>
      <c r="H301" s="57">
        <v>217.0</v>
      </c>
      <c r="I301" s="39" t="s">
        <v>202</v>
      </c>
      <c r="J301" s="39"/>
    </row>
    <row r="302" ht="15.75" customHeight="1">
      <c r="A302" s="57" t="s">
        <v>63</v>
      </c>
      <c r="B302" s="41" t="str">
        <f>IFERROR(__xludf.DUMMYFUNCTION("if(isblank(A302),"""",filter(Moorings!A:A,Moorings!B:B=left(A302,14),Moorings!D:D=D302))"),"ATAPL-68870-001-0143")</f>
        <v>ATAPL-68870-001-0143</v>
      </c>
      <c r="C302" s="47" t="str">
        <f>IFERROR(__xludf.DUMMYFUNCTION("if(isblank(A302),"""",filter(Moorings!C:C,Moorings!B:B=left(A302,14),Moorings!D:D=D302))"),"SN0143")</f>
        <v>SN0143</v>
      </c>
      <c r="D302" s="55">
        <v>2.0</v>
      </c>
      <c r="E302" s="49" t="str">
        <f>IFERROR(__xludf.DUMMYFUNCTION("if(isblank(A302),"""",filter(Moorings!A:A,Moorings!B:B=A302,Moorings!D:D=D302))"),"ATAPL-68020-00006")</f>
        <v>ATAPL-68020-00006</v>
      </c>
      <c r="F302" s="50" t="str">
        <f>IFERROR(__xludf.DUMMYFUNCTION("if(isblank(A302),"""",filter(Moorings!C:C,Moorings!B:B=A302,Moorings!D:D=D302))"),"617")</f>
        <v>617</v>
      </c>
      <c r="G302" s="39" t="s">
        <v>203</v>
      </c>
      <c r="H302" s="57">
        <v>240.0</v>
      </c>
      <c r="I302" s="39" t="s">
        <v>202</v>
      </c>
      <c r="J302" s="39"/>
    </row>
    <row r="303" ht="15.75" customHeight="1">
      <c r="A303" s="39"/>
      <c r="B303" s="41" t="str">
        <f>IFERROR(__xludf.DUMMYFUNCTION("if(isblank(A303),"""",filter(Moorings!A:A,Moorings!B:B=left(A303,14),Moorings!D:D=D303))"),"")</f>
        <v/>
      </c>
      <c r="C303" s="42" t="str">
        <f>IFERROR(__xludf.DUMMYFUNCTION("if(isblank(A303),"""",filter(Moorings!C:C,Moorings!B:B=left(A303,14),Moorings!D:D=D303))"),"")</f>
        <v/>
      </c>
      <c r="D303" s="55"/>
      <c r="E303" s="43" t="str">
        <f>IFERROR(__xludf.DUMMYFUNCTION("if(isblank(A303),"""",filter(Moorings!A:A,Moorings!B:B=A303,Moorings!D:D=D303))"),"")</f>
        <v/>
      </c>
      <c r="F303" s="44" t="str">
        <f>IFERROR(__xludf.DUMMYFUNCTION("if(isblank(A303),"""",filter(Moorings!C:C,Moorings!B:B=A303,Moorings!D:D=D303))"),"")</f>
        <v/>
      </c>
      <c r="G303" s="39"/>
      <c r="H303" s="57"/>
      <c r="I303" s="39"/>
      <c r="J303" s="39"/>
    </row>
    <row r="304" ht="15.75" customHeight="1">
      <c r="A304" s="39" t="s">
        <v>60</v>
      </c>
      <c r="B304" s="41" t="str">
        <f>IFERROR(__xludf.DUMMYFUNCTION("if(isblank(A304),"""",filter(Moorings!A:A,Moorings!B:B=left(A304,14),Moorings!D:D=D304))"),"ATAPL-68870-001-0143")</f>
        <v>ATAPL-68870-001-0143</v>
      </c>
      <c r="C304" s="47" t="str">
        <f>IFERROR(__xludf.DUMMYFUNCTION("if(isblank(A304),"""",filter(Moorings!C:C,Moorings!B:B=left(A304,14),Moorings!D:D=D304))"),"SN0143")</f>
        <v>SN0143</v>
      </c>
      <c r="D304" s="55">
        <v>2.0</v>
      </c>
      <c r="E304" s="49" t="str">
        <f>IFERROR(__xludf.DUMMYFUNCTION("if(isblank(A304),"""",filter(Moorings!A:A,Moorings!B:B=A304,Moorings!D:D=D304))"),"ATAPL-70114-00006")</f>
        <v>ATAPL-70114-00006</v>
      </c>
      <c r="F304" s="50" t="str">
        <f>IFERROR(__xludf.DUMMYFUNCTION("if(isblank(A304),"""",filter(Moorings!C:C,Moorings!B:B=A304,Moorings!D:D=D304))"),"AQS-7205
AQD-12227")</f>
        <v>AQS-7205
AQD-12227</v>
      </c>
      <c r="G304" s="39" t="s">
        <v>111</v>
      </c>
      <c r="H304" s="57">
        <v>44.52896666666667</v>
      </c>
      <c r="I304" s="39"/>
      <c r="J304" s="39"/>
    </row>
    <row r="305" ht="15.75" customHeight="1">
      <c r="A305" s="39" t="s">
        <v>60</v>
      </c>
      <c r="B305" s="41" t="str">
        <f>IFERROR(__xludf.DUMMYFUNCTION("if(isblank(A305),"""",filter(Moorings!A:A,Moorings!B:B=left(A305,14),Moorings!D:D=D305))"),"ATAPL-68870-001-0143")</f>
        <v>ATAPL-68870-001-0143</v>
      </c>
      <c r="C305" s="47" t="str">
        <f>IFERROR(__xludf.DUMMYFUNCTION("if(isblank(A305),"""",filter(Moorings!C:C,Moorings!B:B=left(A305,14),Moorings!D:D=D305))"),"SN0143")</f>
        <v>SN0143</v>
      </c>
      <c r="D305" s="55">
        <v>2.0</v>
      </c>
      <c r="E305" s="49" t="str">
        <f>IFERROR(__xludf.DUMMYFUNCTION("if(isblank(A305),"""",filter(Moorings!A:A,Moorings!B:B=A305,Moorings!D:D=D305))"),"ATAPL-70114-00006")</f>
        <v>ATAPL-70114-00006</v>
      </c>
      <c r="F305" s="50" t="str">
        <f>IFERROR(__xludf.DUMMYFUNCTION("if(isblank(A305),"""",filter(Moorings!C:C,Moorings!B:B=A305,Moorings!D:D=D305))"),"AQS-7205
AQD-12227")</f>
        <v>AQS-7205
AQD-12227</v>
      </c>
      <c r="G305" s="39" t="s">
        <v>112</v>
      </c>
      <c r="H305" s="57">
        <v>-125.38978333333333</v>
      </c>
      <c r="I305" s="39"/>
      <c r="J305" s="39"/>
    </row>
    <row r="306" ht="15.75" customHeight="1">
      <c r="A306" s="57"/>
      <c r="B306" s="41" t="str">
        <f>IFERROR(__xludf.DUMMYFUNCTION("if(isblank(A306),"""",filter(Moorings!A:A,Moorings!B:B=left(A306,14),Moorings!D:D=D306))"),"")</f>
        <v/>
      </c>
      <c r="C306" s="42" t="str">
        <f>IFERROR(__xludf.DUMMYFUNCTION("if(isblank(A306),"""",filter(Moorings!C:C,Moorings!B:B=left(A306,14),Moorings!D:D=D306))"),"")</f>
        <v/>
      </c>
      <c r="D306" s="55"/>
      <c r="E306" s="43" t="str">
        <f>IFERROR(__xludf.DUMMYFUNCTION("if(isblank(A306),"""",filter(Moorings!A:A,Moorings!B:B=A306,Moorings!D:D=D306))"),"")</f>
        <v/>
      </c>
      <c r="F306" s="44" t="str">
        <f>IFERROR(__xludf.DUMMYFUNCTION("if(isblank(A306),"""",filter(Moorings!C:C,Moorings!B:B=A306,Moorings!D:D=D306))"),"")</f>
        <v/>
      </c>
      <c r="G306" s="39"/>
      <c r="H306" s="57"/>
      <c r="I306" s="39"/>
      <c r="J306" s="39"/>
    </row>
    <row r="307" ht="15.75" customHeight="1">
      <c r="A307" s="63" t="s">
        <v>57</v>
      </c>
      <c r="B307" s="41" t="str">
        <f>IFERROR(__xludf.DUMMYFUNCTION("if(isblank(A307),"""",filter(Moorings!A:A,Moorings!B:B=left(A307,14),Moorings!D:D=D307))"),"ATAPL-68870-001-0143")</f>
        <v>ATAPL-68870-001-0143</v>
      </c>
      <c r="C307" s="47" t="str">
        <f>IFERROR(__xludf.DUMMYFUNCTION("if(isblank(A307),"""",filter(Moorings!C:C,Moorings!B:B=left(A307,14),Moorings!D:D=D307))"),"SN0143")</f>
        <v>SN0143</v>
      </c>
      <c r="D307" s="55">
        <v>2.0</v>
      </c>
      <c r="E307" s="49" t="str">
        <f>IFERROR(__xludf.DUMMYFUNCTION("if(isblank(A307),"""",filter(Moorings!A:A,Moorings!B:B=A307,Moorings!D:D=D307))"),"ATAPL-58336-00004")</f>
        <v>ATAPL-58336-00004</v>
      </c>
      <c r="F307" s="50" t="str">
        <f>IFERROR(__xludf.DUMMYFUNCTION("if(isblank(A307),"""",filter(Moorings!C:C,Moorings!B:B=A307,Moorings!D:D=D307))"),"C0091")</f>
        <v>C0091</v>
      </c>
      <c r="G307" s="63" t="s">
        <v>135</v>
      </c>
      <c r="H307" s="57">
        <v>3073.0</v>
      </c>
      <c r="I307" s="39" t="s">
        <v>235</v>
      </c>
      <c r="J307" s="64" t="s">
        <v>212</v>
      </c>
    </row>
    <row r="308" ht="15.75" customHeight="1">
      <c r="A308" s="63" t="s">
        <v>57</v>
      </c>
      <c r="B308" s="41" t="str">
        <f>IFERROR(__xludf.DUMMYFUNCTION("if(isblank(A308),"""",filter(Moorings!A:A,Moorings!B:B=left(A308,14),Moorings!D:D=D308))"),"ATAPL-68870-001-0143")</f>
        <v>ATAPL-68870-001-0143</v>
      </c>
      <c r="C308" s="47" t="str">
        <f>IFERROR(__xludf.DUMMYFUNCTION("if(isblank(A308),"""",filter(Moorings!C:C,Moorings!B:B=left(A308,14),Moorings!D:D=D308))"),"SN0143")</f>
        <v>SN0143</v>
      </c>
      <c r="D308" s="55">
        <v>2.0</v>
      </c>
      <c r="E308" s="49" t="str">
        <f>IFERROR(__xludf.DUMMYFUNCTION("if(isblank(A308),"""",filter(Moorings!A:A,Moorings!B:B=A308,Moorings!D:D=D308))"),"ATAPL-58336-00004")</f>
        <v>ATAPL-58336-00004</v>
      </c>
      <c r="F308" s="50" t="str">
        <f>IFERROR(__xludf.DUMMYFUNCTION("if(isblank(A308),"""",filter(Moorings!C:C,Moorings!B:B=A308,Moorings!D:D=D308))"),"C0091")</f>
        <v>C0091</v>
      </c>
      <c r="G308" s="63" t="s">
        <v>204</v>
      </c>
      <c r="H308" s="57">
        <v>44327.0</v>
      </c>
      <c r="I308" s="39" t="s">
        <v>235</v>
      </c>
      <c r="J308" s="64"/>
    </row>
    <row r="309" ht="15.75" customHeight="1">
      <c r="A309" s="63" t="s">
        <v>57</v>
      </c>
      <c r="B309" s="41" t="str">
        <f>IFERROR(__xludf.DUMMYFUNCTION("if(isblank(A309),"""",filter(Moorings!A:A,Moorings!B:B=left(A309,14),Moorings!D:D=D309))"),"ATAPL-68870-001-0143")</f>
        <v>ATAPL-68870-001-0143</v>
      </c>
      <c r="C309" s="47" t="str">
        <f>IFERROR(__xludf.DUMMYFUNCTION("if(isblank(A309),"""",filter(Moorings!C:C,Moorings!B:B=left(A309,14),Moorings!D:D=D309))"),"SN0143")</f>
        <v>SN0143</v>
      </c>
      <c r="D309" s="55">
        <v>2.0</v>
      </c>
      <c r="E309" s="49" t="str">
        <f>IFERROR(__xludf.DUMMYFUNCTION("if(isblank(A309),"""",filter(Moorings!A:A,Moorings!B:B=A309,Moorings!D:D=D309))"),"ATAPL-58336-00004")</f>
        <v>ATAPL-58336-00004</v>
      </c>
      <c r="F309" s="50" t="str">
        <f>IFERROR(__xludf.DUMMYFUNCTION("if(isblank(A309),"""",filter(Moorings!C:C,Moorings!B:B=A309,Moorings!D:D=D309))"),"C0091")</f>
        <v>C0091</v>
      </c>
      <c r="G309" s="63" t="s">
        <v>136</v>
      </c>
      <c r="H309" s="57">
        <v>19706.0</v>
      </c>
      <c r="I309" s="39" t="s">
        <v>235</v>
      </c>
      <c r="J309" s="64" t="s">
        <v>212</v>
      </c>
    </row>
    <row r="310" ht="15.75" customHeight="1">
      <c r="A310" s="63" t="s">
        <v>57</v>
      </c>
      <c r="B310" s="41" t="str">
        <f>IFERROR(__xludf.DUMMYFUNCTION("if(isblank(A310),"""",filter(Moorings!A:A,Moorings!B:B=left(A310,14),Moorings!D:D=D310))"),"ATAPL-68870-001-0143")</f>
        <v>ATAPL-68870-001-0143</v>
      </c>
      <c r="C310" s="47" t="str">
        <f>IFERROR(__xludf.DUMMYFUNCTION("if(isblank(A310),"""",filter(Moorings!C:C,Moorings!B:B=left(A310,14),Moorings!D:D=D310))"),"SN0143")</f>
        <v>SN0143</v>
      </c>
      <c r="D310" s="55">
        <v>2.0</v>
      </c>
      <c r="E310" s="49" t="str">
        <f>IFERROR(__xludf.DUMMYFUNCTION("if(isblank(A310),"""",filter(Moorings!A:A,Moorings!B:B=A310,Moorings!D:D=D310))"),"ATAPL-58336-00004")</f>
        <v>ATAPL-58336-00004</v>
      </c>
      <c r="F310" s="50" t="str">
        <f>IFERROR(__xludf.DUMMYFUNCTION("if(isblank(A310),"""",filter(Moorings!C:C,Moorings!B:B=A310,Moorings!D:D=D310))"),"C0091")</f>
        <v>C0091</v>
      </c>
      <c r="G310" s="63" t="s">
        <v>205</v>
      </c>
      <c r="H310" s="57">
        <v>34.0</v>
      </c>
      <c r="I310" s="39" t="s">
        <v>235</v>
      </c>
      <c r="J310" s="64" t="s">
        <v>212</v>
      </c>
    </row>
    <row r="311" ht="15.75" customHeight="1">
      <c r="A311" s="63" t="s">
        <v>57</v>
      </c>
      <c r="B311" s="41" t="str">
        <f>IFERROR(__xludf.DUMMYFUNCTION("if(isblank(A311),"""",filter(Moorings!A:A,Moorings!B:B=left(A311,14),Moorings!D:D=D311))"),"ATAPL-68870-001-0143")</f>
        <v>ATAPL-68870-001-0143</v>
      </c>
      <c r="C311" s="47" t="str">
        <f>IFERROR(__xludf.DUMMYFUNCTION("if(isblank(A311),"""",filter(Moorings!C:C,Moorings!B:B=left(A311,14),Moorings!D:D=D311))"),"SN0143")</f>
        <v>SN0143</v>
      </c>
      <c r="D311" s="55">
        <v>2.0</v>
      </c>
      <c r="E311" s="49" t="str">
        <f>IFERROR(__xludf.DUMMYFUNCTION("if(isblank(A311),"""",filter(Moorings!A:A,Moorings!B:B=A311,Moorings!D:D=D311))"),"ATAPL-58336-00004")</f>
        <v>ATAPL-58336-00004</v>
      </c>
      <c r="F311" s="50" t="str">
        <f>IFERROR(__xludf.DUMMYFUNCTION("if(isblank(A311),"""",filter(Moorings!C:C,Moorings!B:B=A311,Moorings!D:D=D311))"),"C0091")</f>
        <v>C0091</v>
      </c>
      <c r="G311" s="63" t="s">
        <v>206</v>
      </c>
      <c r="H311" s="57">
        <v>14.89</v>
      </c>
      <c r="I311" s="58"/>
      <c r="J311" s="64" t="s">
        <v>212</v>
      </c>
    </row>
    <row r="312" ht="15.75" customHeight="1">
      <c r="A312" s="63" t="s">
        <v>57</v>
      </c>
      <c r="B312" s="41" t="str">
        <f>IFERROR(__xludf.DUMMYFUNCTION("if(isblank(A312),"""",filter(Moorings!A:A,Moorings!B:B=left(A312,14),Moorings!D:D=D312))"),"ATAPL-68870-001-0143")</f>
        <v>ATAPL-68870-001-0143</v>
      </c>
      <c r="C312" s="47" t="str">
        <f>IFERROR(__xludf.DUMMYFUNCTION("if(isblank(A312),"""",filter(Moorings!C:C,Moorings!B:B=left(A312,14),Moorings!D:D=D312))"),"SN0143")</f>
        <v>SN0143</v>
      </c>
      <c r="D312" s="55">
        <v>2.0</v>
      </c>
      <c r="E312" s="49" t="str">
        <f>IFERROR(__xludf.DUMMYFUNCTION("if(isblank(A312),"""",filter(Moorings!A:A,Moorings!B:B=A312,Moorings!D:D=D312))"),"ATAPL-58336-00004")</f>
        <v>ATAPL-58336-00004</v>
      </c>
      <c r="F312" s="50" t="str">
        <f>IFERROR(__xludf.DUMMYFUNCTION("if(isblank(A312),"""",filter(Moorings!C:C,Moorings!B:B=A312,Moorings!D:D=D312))"),"C0091")</f>
        <v>C0091</v>
      </c>
      <c r="G312" s="63" t="s">
        <v>207</v>
      </c>
      <c r="H312" s="57">
        <v>-0.1533</v>
      </c>
      <c r="I312" s="39"/>
      <c r="J312" s="64" t="s">
        <v>212</v>
      </c>
    </row>
    <row r="313" ht="15.75" customHeight="1">
      <c r="A313" s="63" t="s">
        <v>57</v>
      </c>
      <c r="B313" s="41" t="str">
        <f>IFERROR(__xludf.DUMMYFUNCTION("if(isblank(A313),"""",filter(Moorings!A:A,Moorings!B:B=left(A313,14),Moorings!D:D=D313))"),"ATAPL-68870-001-0143")</f>
        <v>ATAPL-68870-001-0143</v>
      </c>
      <c r="C313" s="47" t="str">
        <f>IFERROR(__xludf.DUMMYFUNCTION("if(isblank(A313),"""",filter(Moorings!C:C,Moorings!B:B=left(A313,14),Moorings!D:D=D313))"),"SN0143")</f>
        <v>SN0143</v>
      </c>
      <c r="D313" s="55">
        <v>2.0</v>
      </c>
      <c r="E313" s="49" t="str">
        <f>IFERROR(__xludf.DUMMYFUNCTION("if(isblank(A313),"""",filter(Moorings!A:A,Moorings!B:B=A313,Moorings!D:D=D313))"),"ATAPL-58336-00004")</f>
        <v>ATAPL-58336-00004</v>
      </c>
      <c r="F313" s="50" t="str">
        <f>IFERROR(__xludf.DUMMYFUNCTION("if(isblank(A313),"""",filter(Moorings!C:C,Moorings!B:B=A313,Moorings!D:D=D313))"),"C0091")</f>
        <v>C0091</v>
      </c>
      <c r="G313" s="63" t="s">
        <v>208</v>
      </c>
      <c r="H313" s="57">
        <v>1.6218</v>
      </c>
      <c r="I313" s="58"/>
      <c r="J313" s="64" t="s">
        <v>212</v>
      </c>
    </row>
    <row r="314" ht="15.75" customHeight="1">
      <c r="A314" s="63" t="s">
        <v>57</v>
      </c>
      <c r="B314" s="41" t="str">
        <f>IFERROR(__xludf.DUMMYFUNCTION("if(isblank(A314),"""",filter(Moorings!A:A,Moorings!B:B=left(A314,14),Moorings!D:D=D314))"),"ATAPL-68870-001-0143")</f>
        <v>ATAPL-68870-001-0143</v>
      </c>
      <c r="C314" s="47" t="str">
        <f>IFERROR(__xludf.DUMMYFUNCTION("if(isblank(A314),"""",filter(Moorings!C:C,Moorings!B:B=left(A314,14),Moorings!D:D=D314))"),"SN0143")</f>
        <v>SN0143</v>
      </c>
      <c r="D314" s="55">
        <v>2.0</v>
      </c>
      <c r="E314" s="49" t="str">
        <f>IFERROR(__xludf.DUMMYFUNCTION("if(isblank(A314),"""",filter(Moorings!A:A,Moorings!B:B=A314,Moorings!D:D=D314))"),"ATAPL-58336-00004")</f>
        <v>ATAPL-58336-00004</v>
      </c>
      <c r="F314" s="50" t="str">
        <f>IFERROR(__xludf.DUMMYFUNCTION("if(isblank(A314),"""",filter(Moorings!C:C,Moorings!B:B=A314,Moorings!D:D=D314))"),"C0091")</f>
        <v>C0091</v>
      </c>
      <c r="G314" s="63" t="s">
        <v>209</v>
      </c>
      <c r="H314" s="57">
        <v>-2.8071</v>
      </c>
      <c r="I314" s="39"/>
      <c r="J314" s="64"/>
    </row>
    <row r="315" ht="15.75" customHeight="1">
      <c r="A315" s="63"/>
      <c r="B315" s="41" t="str">
        <f>IFERROR(__xludf.DUMMYFUNCTION("if(isblank(A315),"""",filter(Moorings!A:A,Moorings!B:B=left(A315,14),Moorings!D:D=D315))"),"")</f>
        <v/>
      </c>
      <c r="C315" s="42" t="str">
        <f>IFERROR(__xludf.DUMMYFUNCTION("if(isblank(A315),"""",filter(Moorings!C:C,Moorings!B:B=left(A315,14),Moorings!D:D=D315))"),"")</f>
        <v/>
      </c>
      <c r="D315" s="68"/>
      <c r="E315" s="43" t="str">
        <f>IFERROR(__xludf.DUMMYFUNCTION("if(isblank(A315),"""",filter(Moorings!A:A,Moorings!B:B=A315,Moorings!D:D=D315))"),"")</f>
        <v/>
      </c>
      <c r="F315" s="44" t="str">
        <f>IFERROR(__xludf.DUMMYFUNCTION("if(isblank(A315),"""",filter(Moorings!C:C,Moorings!B:B=A315,Moorings!D:D=D315))"),"")</f>
        <v/>
      </c>
      <c r="G315" s="63"/>
      <c r="H315" s="57"/>
      <c r="I315" s="39"/>
      <c r="J315" s="69"/>
    </row>
    <row r="316" ht="15.75" customHeight="1">
      <c r="A316" s="57"/>
      <c r="B316" s="41" t="str">
        <f>IFERROR(__xludf.DUMMYFUNCTION("if(isblank(A316),"""",filter(Moorings!A:A,Moorings!B:B=left(A316,14),Moorings!D:D=D316))"),"")</f>
        <v/>
      </c>
      <c r="C316" s="42" t="str">
        <f>IFERROR(__xludf.DUMMYFUNCTION("if(isblank(A316),"""",filter(Moorings!C:C,Moorings!B:B=left(A316,14),Moorings!D:D=D316))"),"")</f>
        <v/>
      </c>
      <c r="D316" s="55"/>
      <c r="E316" s="43" t="str">
        <f>IFERROR(__xludf.DUMMYFUNCTION("if(isblank(A316),"""",filter(Moorings!A:A,Moorings!B:B=A316,Moorings!D:D=D316))"),"")</f>
        <v/>
      </c>
      <c r="F316" s="44" t="str">
        <f>IFERROR(__xludf.DUMMYFUNCTION("if(isblank(A316),"""",filter(Moorings!C:C,Moorings!B:B=A316,Moorings!D:D=D316))"),"")</f>
        <v/>
      </c>
      <c r="G316" s="39"/>
      <c r="H316" s="70"/>
      <c r="I316" s="39"/>
      <c r="J316" s="39"/>
    </row>
    <row r="317" ht="15.75" customHeight="1">
      <c r="A317" s="57"/>
      <c r="B317" s="41" t="str">
        <f>IFERROR(__xludf.DUMMYFUNCTION("if(isblank(A317),"""",filter(Moorings!A:A,Moorings!B:B=left(A317,14),Moorings!D:D=D317))"),"")</f>
        <v/>
      </c>
      <c r="C317" s="42" t="str">
        <f>IFERROR(__xludf.DUMMYFUNCTION("if(isblank(A317),"""",filter(Moorings!C:C,Moorings!B:B=left(A317,14),Moorings!D:D=D317))"),"")</f>
        <v/>
      </c>
      <c r="D317" s="55"/>
      <c r="E317" s="43" t="str">
        <f>IFERROR(__xludf.DUMMYFUNCTION("if(isblank(A317),"""",filter(Moorings!A:A,Moorings!B:B=A317,Moorings!D:D=D317))"),"")</f>
        <v/>
      </c>
      <c r="F317" s="44" t="str">
        <f>IFERROR(__xludf.DUMMYFUNCTION("if(isblank(A317),"""",filter(Moorings!C:C,Moorings!B:B=A317,Moorings!D:D=D317))"),"")</f>
        <v/>
      </c>
      <c r="G317" s="39"/>
      <c r="H317" s="70"/>
      <c r="I317" s="39"/>
      <c r="J317" s="3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86"/>
    <col customWidth="1" min="2" max="2" width="17.14"/>
    <col customWidth="1" min="3" max="3" width="31.57"/>
    <col customWidth="1" min="4" max="4" width="7.71"/>
    <col customWidth="1" min="5" max="5" width="19.29"/>
    <col customWidth="1" min="6" max="6" width="9.86"/>
    <col customWidth="1" min="7" max="7" width="11.43"/>
  </cols>
  <sheetData>
    <row r="1">
      <c r="A1" s="71" t="s">
        <v>236</v>
      </c>
      <c r="B1" s="72" t="s">
        <v>237</v>
      </c>
      <c r="C1" s="72" t="s">
        <v>238</v>
      </c>
      <c r="D1" s="72" t="s">
        <v>239</v>
      </c>
      <c r="E1" s="72" t="s">
        <v>240</v>
      </c>
      <c r="F1" s="72" t="s">
        <v>241</v>
      </c>
      <c r="G1" s="72" t="s">
        <v>242</v>
      </c>
    </row>
    <row r="2">
      <c r="A2" s="73" t="str">
        <f>Moorings!A2</f>
        <v>ATAPL-69839-001-0101</v>
      </c>
      <c r="B2" s="73" t="str">
        <f>if(D2="Mooring",Moorings!B2,"")</f>
        <v>RS01SBPS-PC01A</v>
      </c>
      <c r="C2" s="40" t="str">
        <f>if(D2="Sensor",Moorings!B2,"")</f>
        <v/>
      </c>
      <c r="D2" s="44" t="str">
        <f>if(ISBLANK(Moorings!B2),"",if(len(Moorings!B2)&gt;14,"Sensor","Mooring"))</f>
        <v>Mooring</v>
      </c>
      <c r="E2" s="50" t="str">
        <f>Moorings!C2</f>
        <v>SN0101</v>
      </c>
      <c r="F2" s="74" t="str">
        <f>if(D2="Mooring",Moorings!E2,"")</f>
        <v>9/29/2014</v>
      </c>
      <c r="G2" s="40"/>
    </row>
    <row r="3">
      <c r="A3" s="73" t="str">
        <f>Moorings!A3</f>
        <v>ATAPL-58322-00005</v>
      </c>
      <c r="B3" s="73" t="str">
        <f>if(D3="Mooring",Moorings!B3,"")</f>
        <v/>
      </c>
      <c r="C3" s="73" t="str">
        <f>if(D3="Sensor",Moorings!B3,"")</f>
        <v>RS01SBPS-PC01A-4C-FLORDD103</v>
      </c>
      <c r="D3" s="44" t="str">
        <f>if(ISBLANK(Moorings!B3),"",if(len(Moorings!B3)&gt;14,"Sensor","Mooring"))</f>
        <v>Sensor</v>
      </c>
      <c r="E3" s="50" t="str">
        <f>Moorings!C3</f>
        <v>1132</v>
      </c>
      <c r="F3" s="74" t="str">
        <f>if(D3="Mooring",Moorings!E3,"")</f>
        <v/>
      </c>
      <c r="G3" s="40"/>
    </row>
    <row r="4">
      <c r="A4" s="73" t="str">
        <f>Moorings!A4</f>
        <v>ATAPL-58337-00005</v>
      </c>
      <c r="B4" s="73" t="str">
        <f>if(D4="Mooring",Moorings!B4,"")</f>
        <v/>
      </c>
      <c r="C4" s="73" t="str">
        <f>if(D4="Sensor",Moorings!B4,"")</f>
        <v>RS01SBPS-PC01A-4B-PHSENA102</v>
      </c>
      <c r="D4" s="44" t="str">
        <f>if(ISBLANK(Moorings!B4),"",if(len(Moorings!B4)&gt;14,"Sensor","Mooring"))</f>
        <v>Sensor</v>
      </c>
      <c r="E4" s="50" t="str">
        <f>Moorings!C4</f>
        <v>SAMI2-P0113</v>
      </c>
      <c r="F4" s="74" t="str">
        <f>if(D4="Mooring",Moorings!E4,"")</f>
        <v/>
      </c>
      <c r="G4" s="40"/>
    </row>
    <row r="5">
      <c r="A5" s="73" t="str">
        <f>Moorings!A5</f>
        <v>ATAPL-58320-00005</v>
      </c>
      <c r="B5" s="73" t="str">
        <f>if(D5="Mooring",Moorings!B5,"")</f>
        <v/>
      </c>
      <c r="C5" s="73" t="str">
        <f>if(D5="Sensor",Moorings!B5,"")</f>
        <v>RS01SBPS-PC01A-4A-DOSTAD103</v>
      </c>
      <c r="D5" s="44" t="str">
        <f>if(ISBLANK(Moorings!B5),"",if(len(Moorings!B5)&gt;14,"Sensor","Mooring"))</f>
        <v>Sensor</v>
      </c>
      <c r="E5" s="50" t="str">
        <f>Moorings!C5</f>
        <v>275</v>
      </c>
      <c r="F5" s="74" t="str">
        <f>if(D5="Mooring",Moorings!E5,"")</f>
        <v/>
      </c>
      <c r="G5" s="40"/>
    </row>
    <row r="6">
      <c r="A6" s="73" t="str">
        <f>Moorings!A6</f>
        <v>ATAPL-66662-00001</v>
      </c>
      <c r="B6" s="73" t="str">
        <f>if(D6="Mooring",Moorings!B6,"")</f>
        <v/>
      </c>
      <c r="C6" s="73" t="str">
        <f>if(D6="Sensor",Moorings!B6,"")</f>
        <v>RS01SBPS-PC01A-4A-CTDPFA103</v>
      </c>
      <c r="D6" s="44" t="str">
        <f>if(ISBLANK(Moorings!B6),"",if(len(Moorings!B6)&gt;14,"Sensor","Mooring"))</f>
        <v>Sensor</v>
      </c>
      <c r="E6" s="50" t="str">
        <f>Moorings!C6</f>
        <v>16P65795-6914</v>
      </c>
      <c r="F6" s="74" t="str">
        <f>if(D6="Mooring",Moorings!E6,"")</f>
        <v/>
      </c>
      <c r="G6" s="40"/>
    </row>
    <row r="7">
      <c r="A7" s="73" t="str">
        <f>Moorings!A7</f>
        <v>ATAPL-58324-00005</v>
      </c>
      <c r="B7" s="73" t="str">
        <f>if(D7="Mooring",Moorings!B7,"")</f>
        <v/>
      </c>
      <c r="C7" s="73" t="str">
        <f>if(D7="Sensor",Moorings!B7,"")</f>
        <v>RS01SBPS-PC01A-08-HYDBBA103</v>
      </c>
      <c r="D7" s="44" t="str">
        <f>if(ISBLANK(Moorings!B7),"",if(len(Moorings!B7)&gt;14,"Sensor","Mooring"))</f>
        <v>Sensor</v>
      </c>
      <c r="E7" s="50" t="str">
        <f>Moorings!C7</f>
        <v>1273</v>
      </c>
      <c r="F7" s="74" t="str">
        <f>if(D7="Mooring",Moorings!E7,"")</f>
        <v/>
      </c>
      <c r="G7" s="40"/>
    </row>
    <row r="8">
      <c r="A8" s="73" t="str">
        <f>Moorings!A8</f>
        <v>ATAPL-58317-00003</v>
      </c>
      <c r="B8" s="73" t="str">
        <f>if(D8="Mooring",Moorings!B8,"")</f>
        <v/>
      </c>
      <c r="C8" s="73" t="str">
        <f>if(D8="Sensor",Moorings!B8,"")</f>
        <v>RS01SBPS-PC01A-07-CAMDSC102</v>
      </c>
      <c r="D8" s="44" t="str">
        <f>if(ISBLANK(Moorings!B8),"",if(len(Moorings!B8)&gt;14,"Sensor","Mooring"))</f>
        <v>Sensor</v>
      </c>
      <c r="E8" s="50" t="str">
        <f>Moorings!C8</f>
        <v>0103</v>
      </c>
      <c r="F8" s="74" t="str">
        <f>if(D8="Mooring",Moorings!E8,"")</f>
        <v/>
      </c>
      <c r="G8" s="40"/>
    </row>
    <row r="9">
      <c r="A9" s="73" t="str">
        <f>Moorings!A9</f>
        <v>ATAPL-58345-00003</v>
      </c>
      <c r="B9" s="73" t="str">
        <f>if(D9="Mooring",Moorings!B9,"")</f>
        <v/>
      </c>
      <c r="C9" s="73" t="str">
        <f>if(D9="Sensor",Moorings!B9,"")</f>
        <v>RS01SBPS-PC01A-06-VADCPA101</v>
      </c>
      <c r="D9" s="44" t="str">
        <f>if(ISBLANK(Moorings!B9),"",if(len(Moorings!B9)&gt;14,"Sensor","Mooring"))</f>
        <v>Sensor</v>
      </c>
      <c r="E9" s="50" t="str">
        <f>Moorings!C9</f>
        <v>19075</v>
      </c>
      <c r="F9" s="74" t="str">
        <f>if(D9="Mooring",Moorings!E9,"")</f>
        <v/>
      </c>
      <c r="G9" s="40"/>
    </row>
    <row r="10">
      <c r="A10" s="73" t="str">
        <f>Moorings!A10</f>
        <v>ATAPL-58315-00003</v>
      </c>
      <c r="B10" s="73" t="str">
        <f>if(D10="Mooring",Moorings!B10,"")</f>
        <v/>
      </c>
      <c r="C10" s="73" t="str">
        <f>if(D10="Sensor",Moorings!B10,"")</f>
        <v>RS01SBPS-PC01A-05-ADCPTD102</v>
      </c>
      <c r="D10" s="44" t="str">
        <f>if(ISBLANK(Moorings!B10),"",if(len(Moorings!B10)&gt;14,"Sensor","Mooring"))</f>
        <v>Sensor</v>
      </c>
      <c r="E10" s="50" t="str">
        <f>Moorings!C10</f>
        <v>18980</v>
      </c>
      <c r="F10" s="74" t="str">
        <f>if(D10="Mooring",Moorings!E10,"")</f>
        <v/>
      </c>
      <c r="G10" s="40"/>
    </row>
    <row r="11">
      <c r="A11" s="73" t="str">
        <f>Moorings!A11</f>
        <v/>
      </c>
      <c r="B11" s="73" t="str">
        <f>if(D11="Mooring",Moorings!B11,"")</f>
        <v/>
      </c>
      <c r="C11" s="40" t="str">
        <f>if(D11="Sensor",Moorings!B11,"")</f>
        <v/>
      </c>
      <c r="D11" s="44" t="str">
        <f>if(ISBLANK(Moorings!B11),"",if(len(Moorings!B11)&gt;14,"Sensor","Mooring"))</f>
        <v/>
      </c>
      <c r="E11" s="50" t="str">
        <f>Moorings!C11</f>
        <v/>
      </c>
      <c r="F11" s="74" t="str">
        <f>if(D11="Mooring",Moorings!E11,"")</f>
        <v/>
      </c>
      <c r="G11" s="40"/>
    </row>
    <row r="12">
      <c r="A12" s="73" t="str">
        <f>Moorings!A12</f>
        <v>ATAPL-69839-001-0104</v>
      </c>
      <c r="B12" s="73" t="str">
        <f>if(D12="Mooring",Moorings!B12,"")</f>
        <v>RS01SBPS-PC01A</v>
      </c>
      <c r="C12" s="40" t="str">
        <f>if(D12="Sensor",Moorings!B12,"")</f>
        <v/>
      </c>
      <c r="D12" s="44" t="str">
        <f>if(ISBLANK(Moorings!B12),"",if(len(Moorings!B12)&gt;14,"Sensor","Mooring"))</f>
        <v>Mooring</v>
      </c>
      <c r="E12" s="50" t="str">
        <f>Moorings!C12</f>
        <v>SN0104</v>
      </c>
      <c r="F12" s="74" t="str">
        <f>if(D12="Mooring",Moorings!E12,"")</f>
        <v>7/7/2015</v>
      </c>
      <c r="G12" s="40"/>
    </row>
    <row r="13">
      <c r="A13" s="73" t="str">
        <f>Moorings!A13</f>
        <v>ATAPL-58322-00011</v>
      </c>
      <c r="B13" s="73" t="str">
        <f>if(D13="Mooring",Moorings!B13,"")</f>
        <v/>
      </c>
      <c r="C13" s="73" t="str">
        <f>if(D13="Sensor",Moorings!B13,"")</f>
        <v>RS01SBPS-PC01A-4C-FLORDD103</v>
      </c>
      <c r="D13" s="44" t="str">
        <f>if(ISBLANK(Moorings!B13),"",if(len(Moorings!B13)&gt;14,"Sensor","Mooring"))</f>
        <v>Sensor</v>
      </c>
      <c r="E13" s="50" t="str">
        <f>Moorings!C13</f>
        <v>1297</v>
      </c>
      <c r="F13" s="74" t="str">
        <f>if(D13="Mooring",Moorings!E13,"")</f>
        <v/>
      </c>
      <c r="G13" s="40"/>
    </row>
    <row r="14">
      <c r="A14" s="73" t="str">
        <f>Moorings!A14</f>
        <v>ATAPL-58337-00010</v>
      </c>
      <c r="B14" s="73" t="str">
        <f>if(D14="Mooring",Moorings!B14,"")</f>
        <v/>
      </c>
      <c r="C14" s="73" t="str">
        <f>if(D14="Sensor",Moorings!B14,"")</f>
        <v>RS01SBPS-PC01A-4B-PHSENA102</v>
      </c>
      <c r="D14" s="44" t="str">
        <f>if(ISBLANK(Moorings!B14),"",if(len(Moorings!B14)&gt;14,"Sensor","Mooring"))</f>
        <v>Sensor</v>
      </c>
      <c r="E14" s="50" t="str">
        <f>Moorings!C14</f>
        <v>P0162</v>
      </c>
      <c r="F14" s="74" t="str">
        <f>if(D14="Mooring",Moorings!E14,"")</f>
        <v/>
      </c>
      <c r="G14" s="40"/>
    </row>
    <row r="15">
      <c r="A15" s="73" t="str">
        <f>Moorings!A15</f>
        <v>ATAPL-58320-00011</v>
      </c>
      <c r="B15" s="73" t="str">
        <f>if(D15="Mooring",Moorings!B15,"")</f>
        <v/>
      </c>
      <c r="C15" s="73" t="str">
        <f>if(D15="Sensor",Moorings!B15,"")</f>
        <v>RS01SBPS-PC01A-4A-DOSTAD103</v>
      </c>
      <c r="D15" s="44" t="str">
        <f>if(ISBLANK(Moorings!B15),"",if(len(Moorings!B15)&gt;14,"Sensor","Mooring"))</f>
        <v>Sensor</v>
      </c>
      <c r="E15" s="50" t="str">
        <f>Moorings!C15</f>
        <v>472</v>
      </c>
      <c r="F15" s="74" t="str">
        <f>if(D15="Mooring",Moorings!E15,"")</f>
        <v/>
      </c>
      <c r="G15" s="40"/>
    </row>
    <row r="16">
      <c r="A16" s="73" t="str">
        <f>Moorings!A16</f>
        <v>ATAPL-66662-00009</v>
      </c>
      <c r="B16" s="73" t="str">
        <f>if(D16="Mooring",Moorings!B16,"")</f>
        <v/>
      </c>
      <c r="C16" s="73" t="str">
        <f>if(D16="Sensor",Moorings!B16,"")</f>
        <v>RS01SBPS-PC01A-4A-CTDPFA103</v>
      </c>
      <c r="D16" s="44" t="str">
        <f>if(ISBLANK(Moorings!B16),"",if(len(Moorings!B16)&gt;14,"Sensor","Mooring"))</f>
        <v>Sensor</v>
      </c>
      <c r="E16" s="50" t="str">
        <f>Moorings!C16</f>
        <v>16-50118</v>
      </c>
      <c r="F16" s="74" t="str">
        <f>if(D16="Mooring",Moorings!E16,"")</f>
        <v/>
      </c>
      <c r="G16" s="40"/>
    </row>
    <row r="17">
      <c r="A17" s="73" t="str">
        <f>Moorings!A17</f>
        <v>ATAPL-58324-00008</v>
      </c>
      <c r="B17" s="73" t="str">
        <f>if(D17="Mooring",Moorings!B17,"")</f>
        <v/>
      </c>
      <c r="C17" s="73" t="str">
        <f>if(D17="Sensor",Moorings!B17,"")</f>
        <v>RS01SBPS-PC01A-08-HYDBBA103</v>
      </c>
      <c r="D17" s="44" t="str">
        <f>if(ISBLANK(Moorings!B17),"",if(len(Moorings!B17)&gt;14,"Sensor","Mooring"))</f>
        <v>Sensor</v>
      </c>
      <c r="E17" s="50" t="str">
        <f>Moorings!C17</f>
        <v>1361</v>
      </c>
      <c r="F17" s="74" t="str">
        <f>if(D17="Mooring",Moorings!E17,"")</f>
        <v/>
      </c>
      <c r="G17" s="40"/>
    </row>
    <row r="18">
      <c r="A18" s="73" t="str">
        <f>Moorings!A18</f>
        <v>ATAPL-58317-00001</v>
      </c>
      <c r="B18" s="73" t="str">
        <f>if(D18="Mooring",Moorings!B18,"")</f>
        <v/>
      </c>
      <c r="C18" s="73" t="str">
        <f>if(D18="Sensor",Moorings!B18,"")</f>
        <v>RS01SBPS-PC01A-07-CAMDSC102</v>
      </c>
      <c r="D18" s="44" t="str">
        <f>if(ISBLANK(Moorings!B18),"",if(len(Moorings!B18)&gt;14,"Sensor","Mooring"))</f>
        <v>Sensor</v>
      </c>
      <c r="E18" s="50" t="str">
        <f>Moorings!C18</f>
        <v>101</v>
      </c>
      <c r="F18" s="74" t="str">
        <f>if(D18="Mooring",Moorings!E18,"")</f>
        <v/>
      </c>
      <c r="G18" s="40"/>
    </row>
    <row r="19">
      <c r="A19" s="73" t="str">
        <f>Moorings!A19</f>
        <v>ATAPL-58345-00004</v>
      </c>
      <c r="B19" s="73" t="str">
        <f>if(D19="Mooring",Moorings!B19,"")</f>
        <v/>
      </c>
      <c r="C19" s="73" t="str">
        <f>if(D19="Sensor",Moorings!B19,"")</f>
        <v>RS01SBPS-PC01A-06-VADCPA101</v>
      </c>
      <c r="D19" s="44" t="str">
        <f>if(ISBLANK(Moorings!B19),"",if(len(Moorings!B19)&gt;14,"Sensor","Mooring"))</f>
        <v>Sensor</v>
      </c>
      <c r="E19" s="50" t="str">
        <f>Moorings!C19</f>
        <v>23340</v>
      </c>
      <c r="F19" s="74" t="str">
        <f>if(D19="Mooring",Moorings!E19,"")</f>
        <v/>
      </c>
      <c r="G19" s="40"/>
    </row>
    <row r="20">
      <c r="A20" s="73" t="str">
        <f>Moorings!A20</f>
        <v>ATAPL-58315-00004</v>
      </c>
      <c r="B20" s="73" t="str">
        <f>if(D20="Mooring",Moorings!B20,"")</f>
        <v/>
      </c>
      <c r="C20" s="73" t="str">
        <f>if(D20="Sensor",Moorings!B20,"")</f>
        <v>RS01SBPS-PC01A-05-ADCPTD102</v>
      </c>
      <c r="D20" s="44" t="str">
        <f>if(ISBLANK(Moorings!B20),"",if(len(Moorings!B20)&gt;14,"Sensor","Mooring"))</f>
        <v>Sensor</v>
      </c>
      <c r="E20" s="50" t="str">
        <f>Moorings!C20</f>
        <v>23338</v>
      </c>
      <c r="F20" s="74" t="str">
        <f>if(D20="Mooring",Moorings!E20,"")</f>
        <v/>
      </c>
      <c r="G20" s="40"/>
    </row>
    <row r="21">
      <c r="A21" s="73" t="str">
        <f>Moorings!A21</f>
        <v/>
      </c>
      <c r="B21" s="73" t="str">
        <f>if(D21="Mooring",Moorings!B21,"")</f>
        <v/>
      </c>
      <c r="C21" s="40" t="str">
        <f>if(D21="Sensor",Moorings!B21,"")</f>
        <v/>
      </c>
      <c r="D21" s="44" t="str">
        <f>if(ISBLANK(Moorings!B21),"",if(len(Moorings!B21)&gt;14,"Sensor","Mooring"))</f>
        <v/>
      </c>
      <c r="E21" s="50" t="str">
        <f>Moorings!C21</f>
        <v/>
      </c>
      <c r="F21" s="74" t="str">
        <f>if(D21="Mooring",Moorings!E21,"")</f>
        <v/>
      </c>
      <c r="G21" s="40"/>
    </row>
    <row r="22">
      <c r="A22" s="73" t="str">
        <f>Moorings!A22</f>
        <v>ATAPL-68870-001-0140</v>
      </c>
      <c r="B22" s="73" t="str">
        <f>if(D22="Mooring",Moorings!B22,"")</f>
        <v>RS01SBPS-SF01A</v>
      </c>
      <c r="C22" s="40" t="str">
        <f>if(D22="Sensor",Moorings!B22,"")</f>
        <v/>
      </c>
      <c r="D22" s="44" t="str">
        <f>if(ISBLANK(Moorings!B22),"",if(len(Moorings!B22)&gt;14,"Sensor","Mooring"))</f>
        <v>Mooring</v>
      </c>
      <c r="E22" s="50" t="str">
        <f>Moorings!C22</f>
        <v>SN0140</v>
      </c>
      <c r="F22" s="74" t="str">
        <f>if(D22="Mooring",Moorings!E22,"")</f>
        <v>9/29/2014</v>
      </c>
      <c r="G22" s="40"/>
    </row>
    <row r="23">
      <c r="A23" s="73" t="str">
        <f>Moorings!A23</f>
        <v>ATAPL-58336-00003</v>
      </c>
      <c r="B23" s="73" t="str">
        <f>if(D23="Mooring",Moorings!B23,"")</f>
        <v/>
      </c>
      <c r="C23" s="73" t="str">
        <f>if(D23="Sensor",Moorings!B23,"")</f>
        <v>RS01SBPS-SF01A-4F-PCO2WA101</v>
      </c>
      <c r="D23" s="44" t="str">
        <f>if(ISBLANK(Moorings!B23),"",if(len(Moorings!B23)&gt;14,"Sensor","Mooring"))</f>
        <v>Sensor</v>
      </c>
      <c r="E23" s="50" t="str">
        <f>Moorings!C23</f>
        <v>C0076</v>
      </c>
      <c r="F23" s="74" t="str">
        <f>if(D23="Mooring",Moorings!E23,"")</f>
        <v/>
      </c>
      <c r="G23" s="40"/>
    </row>
    <row r="24">
      <c r="A24" s="73" t="str">
        <f>Moorings!A24</f>
        <v>ATAPL-70114-00003</v>
      </c>
      <c r="B24" s="73" t="str">
        <f>if(D24="Mooring",Moorings!B24,"")</f>
        <v/>
      </c>
      <c r="C24" s="73" t="str">
        <f>if(D24="Sensor",Moorings!B24,"")</f>
        <v>RS01SBPS-SF01A-4B-VELPTD102</v>
      </c>
      <c r="D24" s="44" t="str">
        <f>if(ISBLANK(Moorings!B24),"",if(len(Moorings!B24)&gt;14,"Sensor","Mooring"))</f>
        <v>Sensor</v>
      </c>
      <c r="E24" s="50" t="str">
        <f>Moorings!C24</f>
        <v>AQS 6389/AQD 11641</v>
      </c>
      <c r="F24" s="74" t="str">
        <f>if(D24="Mooring",Moorings!E24,"")</f>
        <v/>
      </c>
      <c r="G24" s="40"/>
    </row>
    <row r="25">
      <c r="A25" s="73" t="str">
        <f>Moorings!A25</f>
        <v>ATAPL-68020-00003</v>
      </c>
      <c r="B25" s="73" t="str">
        <f>if(D25="Mooring",Moorings!B25,"")</f>
        <v/>
      </c>
      <c r="C25" s="73" t="str">
        <f>if(D25="Sensor",Moorings!B25,"")</f>
        <v>RS01SBPS-SF01A-4A-NUTNRA101</v>
      </c>
      <c r="D25" s="44" t="str">
        <f>if(ISBLANK(Moorings!B25),"",if(len(Moorings!B25)&gt;14,"Sensor","Mooring"))</f>
        <v>Sensor</v>
      </c>
      <c r="E25" s="50" t="str">
        <f>Moorings!C25</f>
        <v>380</v>
      </c>
      <c r="F25" s="74" t="str">
        <f>if(D25="Mooring",Moorings!E25,"")</f>
        <v/>
      </c>
      <c r="G25" s="40"/>
    </row>
    <row r="26">
      <c r="A26" s="73" t="str">
        <f>Moorings!A26</f>
        <v>ATAPL-58341-00003</v>
      </c>
      <c r="B26" s="73" t="str">
        <f>if(D26="Mooring",Moorings!B26,"")</f>
        <v/>
      </c>
      <c r="C26" s="73" t="str">
        <f>if(D26="Sensor",Moorings!B26,"")</f>
        <v>RS01SBPS-SF01A-3D-SPKIRA101</v>
      </c>
      <c r="D26" s="44" t="str">
        <f>if(ISBLANK(Moorings!B26),"",if(len(Moorings!B26)&gt;14,"Sensor","Mooring"))</f>
        <v>Sensor</v>
      </c>
      <c r="E26" s="50" t="str">
        <f>Moorings!C26</f>
        <v>245</v>
      </c>
      <c r="F26" s="74" t="str">
        <f>if(D26="Mooring",Moorings!E26,"")</f>
        <v/>
      </c>
      <c r="G26" s="40"/>
    </row>
    <row r="27">
      <c r="A27" s="73" t="str">
        <f>Moorings!A27</f>
        <v>ATAPL-66645-00003</v>
      </c>
      <c r="B27" s="73" t="str">
        <f>if(D27="Mooring",Moorings!B27,"")</f>
        <v/>
      </c>
      <c r="C27" s="73" t="str">
        <f>if(D27="Sensor",Moorings!B27,"")</f>
        <v>RS01SBPS-SF01A-3C-PARADA101</v>
      </c>
      <c r="D27" s="44" t="str">
        <f>if(ISBLANK(Moorings!B27),"",if(len(Moorings!B27)&gt;14,"Sensor","Mooring"))</f>
        <v>Sensor</v>
      </c>
      <c r="E27" s="50" t="str">
        <f>Moorings!C27</f>
        <v>464</v>
      </c>
      <c r="F27" s="74" t="str">
        <f>if(D27="Mooring",Moorings!E27,"")</f>
        <v/>
      </c>
      <c r="G27" s="40"/>
    </row>
    <row r="28">
      <c r="A28" s="73" t="str">
        <f>Moorings!A28</f>
        <v>ATAPL-58332-00001</v>
      </c>
      <c r="B28" s="73" t="str">
        <f>if(D28="Mooring",Moorings!B28,"")</f>
        <v/>
      </c>
      <c r="C28" s="73" t="str">
        <f>if(D28="Sensor",Moorings!B28,"")</f>
        <v>RS01SBPS-SF01A-3B-OPTAAD101</v>
      </c>
      <c r="D28" s="44" t="str">
        <f>if(ISBLANK(Moorings!B28),"",if(len(Moorings!B28)&gt;14,"Sensor","Mooring"))</f>
        <v>Sensor</v>
      </c>
      <c r="E28" s="50" t="str">
        <f>Moorings!C28</f>
        <v>ACS-134</v>
      </c>
      <c r="F28" s="74" t="str">
        <f>if(D28="Mooring",Moorings!E28,"")</f>
        <v/>
      </c>
      <c r="G28" s="40"/>
    </row>
    <row r="29">
      <c r="A29" s="73" t="str">
        <f>Moorings!A29</f>
        <v>ATAPL-58322-00003</v>
      </c>
      <c r="B29" s="73" t="str">
        <f>if(D29="Mooring",Moorings!B29,"")</f>
        <v/>
      </c>
      <c r="C29" s="73" t="str">
        <f>if(D29="Sensor",Moorings!B29,"")</f>
        <v>RS01SBPS-SF01A-3A-FLORTD101</v>
      </c>
      <c r="D29" s="44" t="str">
        <f>if(ISBLANK(Moorings!B29),"",if(len(Moorings!B29)&gt;14,"Sensor","Mooring"))</f>
        <v>Sensor</v>
      </c>
      <c r="E29" s="50" t="str">
        <f>Moorings!C29</f>
        <v>1130</v>
      </c>
      <c r="F29" s="74" t="str">
        <f>if(D29="Mooring",Moorings!E29,"")</f>
        <v/>
      </c>
      <c r="G29" s="40"/>
    </row>
    <row r="30">
      <c r="A30" s="73" t="str">
        <f>Moorings!A30</f>
        <v>ATAPL-58337-00003</v>
      </c>
      <c r="B30" s="73" t="str">
        <f>if(D30="Mooring",Moorings!B30,"")</f>
        <v/>
      </c>
      <c r="C30" s="73" t="str">
        <f>if(D30="Sensor",Moorings!B30,"")</f>
        <v>RS01SBPS-SF01A-2D-PHSENA101</v>
      </c>
      <c r="D30" s="44" t="str">
        <f>if(ISBLANK(Moorings!B30),"",if(len(Moorings!B30)&gt;14,"Sensor","Mooring"))</f>
        <v>Sensor</v>
      </c>
      <c r="E30" s="50" t="str">
        <f>Moorings!C30</f>
        <v>P0111</v>
      </c>
      <c r="F30" s="74" t="str">
        <f>if(D30="Mooring",Moorings!E30,"")</f>
        <v/>
      </c>
      <c r="G30" s="40"/>
    </row>
    <row r="31">
      <c r="A31" s="73" t="str">
        <f>Moorings!A31</f>
        <v>ATAPL-58694-00001</v>
      </c>
      <c r="B31" s="73" t="str">
        <f>if(D31="Mooring",Moorings!B31,"")</f>
        <v/>
      </c>
      <c r="C31" s="73" t="str">
        <f>if(D31="Sensor",Moorings!B31,"")</f>
        <v>RS01SBPS-SF01A-2A-DOFSTA102</v>
      </c>
      <c r="D31" s="44" t="str">
        <f>if(ISBLANK(Moorings!B31),"",if(len(Moorings!B31)&gt;14,"Sensor","Mooring"))</f>
        <v>Sensor</v>
      </c>
      <c r="E31" s="50" t="str">
        <f>Moorings!C31</f>
        <v>43-2463</v>
      </c>
      <c r="F31" s="74" t="str">
        <f>if(D31="Mooring",Moorings!E31,"")</f>
        <v/>
      </c>
      <c r="G31" s="40"/>
    </row>
    <row r="32">
      <c r="A32" s="73" t="str">
        <f>Moorings!A32</f>
        <v>ATAPL-66662-00002</v>
      </c>
      <c r="B32" s="73" t="str">
        <f>if(D32="Mooring",Moorings!B32,"")</f>
        <v/>
      </c>
      <c r="C32" s="73" t="str">
        <f>if(D32="Sensor",Moorings!B32,"")</f>
        <v>RS01SBPS-SF01A-2A-CTDPFA102</v>
      </c>
      <c r="D32" s="44" t="str">
        <f>if(ISBLANK(Moorings!B32),"",if(len(Moorings!B32)&gt;14,"Sensor","Mooring"))</f>
        <v>Sensor</v>
      </c>
      <c r="E32" s="50" t="str">
        <f>Moorings!C32</f>
        <v>16P71179-7205</v>
      </c>
      <c r="F32" s="74" t="str">
        <f>if(D32="Mooring",Moorings!E32,"")</f>
        <v/>
      </c>
      <c r="G32" s="40"/>
    </row>
    <row r="33">
      <c r="A33" s="73" t="str">
        <f>Moorings!A33</f>
        <v/>
      </c>
      <c r="B33" s="73" t="str">
        <f>if(D33="Mooring",Moorings!B33,"")</f>
        <v/>
      </c>
      <c r="C33" s="40" t="str">
        <f>if(D33="Sensor",Moorings!B33,"")</f>
        <v/>
      </c>
      <c r="D33" s="44" t="str">
        <f>if(ISBLANK(Moorings!B33),"",if(len(Moorings!B33)&gt;14,"Sensor","Mooring"))</f>
        <v/>
      </c>
      <c r="E33" s="50" t="str">
        <f>Moorings!C33</f>
        <v/>
      </c>
      <c r="F33" s="74" t="str">
        <f>if(D33="Mooring",Moorings!E33,"")</f>
        <v/>
      </c>
      <c r="G33" s="40"/>
    </row>
    <row r="34">
      <c r="A34" s="73" t="str">
        <f>Moorings!A34</f>
        <v>ATAPL-68870-001-0143</v>
      </c>
      <c r="B34" s="73" t="str">
        <f>if(D34="Mooring",Moorings!B34,"")</f>
        <v>RS01SBPS-SF01A</v>
      </c>
      <c r="C34" s="40" t="str">
        <f>if(D34="Sensor",Moorings!B34,"")</f>
        <v/>
      </c>
      <c r="D34" s="44" t="str">
        <f>if(ISBLANK(Moorings!B34),"",if(len(Moorings!B34)&gt;14,"Sensor","Mooring"))</f>
        <v>Mooring</v>
      </c>
      <c r="E34" s="50" t="str">
        <f>Moorings!C34</f>
        <v>SN0143</v>
      </c>
      <c r="F34" s="74" t="str">
        <f>if(D34="Mooring",Moorings!E34,"")</f>
        <v>7/7/2015</v>
      </c>
      <c r="G34" s="40"/>
    </row>
    <row r="35">
      <c r="A35" s="73" t="str">
        <f>Moorings!A35</f>
        <v>ATAPL-58336-00004</v>
      </c>
      <c r="B35" s="73" t="str">
        <f>if(D35="Mooring",Moorings!B35,"")</f>
        <v/>
      </c>
      <c r="C35" s="73" t="str">
        <f>if(D35="Sensor",Moorings!B35,"")</f>
        <v>RS01SBPS-SF01A-4F-PCO2WA101</v>
      </c>
      <c r="D35" s="44" t="str">
        <f>if(ISBLANK(Moorings!B35),"",if(len(Moorings!B35)&gt;14,"Sensor","Mooring"))</f>
        <v>Sensor</v>
      </c>
      <c r="E35" s="50" t="str">
        <f>Moorings!C35</f>
        <v>C0091</v>
      </c>
      <c r="F35" s="74" t="str">
        <f>if(D35="Mooring",Moorings!E35,"")</f>
        <v/>
      </c>
      <c r="G35" s="40"/>
    </row>
    <row r="36">
      <c r="A36" s="73" t="str">
        <f>Moorings!A36</f>
        <v>ATAPL-70114-00006</v>
      </c>
      <c r="B36" s="73" t="str">
        <f>if(D36="Mooring",Moorings!B36,"")</f>
        <v/>
      </c>
      <c r="C36" s="73" t="str">
        <f>if(D36="Sensor",Moorings!B36,"")</f>
        <v>RS01SBPS-SF01A-4B-VELPTD102</v>
      </c>
      <c r="D36" s="44" t="str">
        <f>if(ISBLANK(Moorings!B36),"",if(len(Moorings!B36)&gt;14,"Sensor","Mooring"))</f>
        <v>Sensor</v>
      </c>
      <c r="E36" s="50" t="str">
        <f>Moorings!C36</f>
        <v>AQS-7205
AQD-12227</v>
      </c>
      <c r="F36" s="74" t="str">
        <f>if(D36="Mooring",Moorings!E36,"")</f>
        <v/>
      </c>
      <c r="G36" s="40"/>
    </row>
    <row r="37">
      <c r="A37" s="73" t="str">
        <f>Moorings!A37</f>
        <v>ATAPL-68020-00006</v>
      </c>
      <c r="B37" s="73" t="str">
        <f>if(D37="Mooring",Moorings!B37,"")</f>
        <v/>
      </c>
      <c r="C37" s="73" t="str">
        <f>if(D37="Sensor",Moorings!B37,"")</f>
        <v>RS01SBPS-SF01A-4A-NUTNRA101</v>
      </c>
      <c r="D37" s="44" t="str">
        <f>if(ISBLANK(Moorings!B37),"",if(len(Moorings!B37)&gt;14,"Sensor","Mooring"))</f>
        <v>Sensor</v>
      </c>
      <c r="E37" s="50" t="str">
        <f>Moorings!C37</f>
        <v>617</v>
      </c>
      <c r="F37" s="74" t="str">
        <f>if(D37="Mooring",Moorings!E37,"")</f>
        <v/>
      </c>
      <c r="G37" s="40"/>
    </row>
    <row r="38">
      <c r="A38" s="73" t="str">
        <f>Moorings!A38</f>
        <v>ATAPL-58341-00006</v>
      </c>
      <c r="B38" s="73" t="str">
        <f>if(D38="Mooring",Moorings!B38,"")</f>
        <v/>
      </c>
      <c r="C38" s="73" t="str">
        <f>if(D38="Sensor",Moorings!B38,"")</f>
        <v>RS01SBPS-SF01A-3D-SPKIRA101</v>
      </c>
      <c r="D38" s="44" t="str">
        <f>if(ISBLANK(Moorings!B38),"",if(len(Moorings!B38)&gt;14,"Sensor","Mooring"))</f>
        <v>Sensor</v>
      </c>
      <c r="E38" s="50" t="str">
        <f>Moorings!C38</f>
        <v>292</v>
      </c>
      <c r="F38" s="74" t="str">
        <f>if(D38="Mooring",Moorings!E38,"")</f>
        <v/>
      </c>
      <c r="G38" s="40"/>
    </row>
    <row r="39">
      <c r="A39" s="73" t="str">
        <f>Moorings!A39</f>
        <v>ATAPL-66645-00006</v>
      </c>
      <c r="B39" s="73" t="str">
        <f>if(D39="Mooring",Moorings!B39,"")</f>
        <v/>
      </c>
      <c r="C39" s="73" t="str">
        <f>if(D39="Sensor",Moorings!B39,"")</f>
        <v>RS01SBPS-SF01A-3C-PARADA101</v>
      </c>
      <c r="D39" s="44" t="str">
        <f>if(ISBLANK(Moorings!B39),"",if(len(Moorings!B39)&gt;14,"Sensor","Mooring"))</f>
        <v>Sensor</v>
      </c>
      <c r="E39" s="50" t="str">
        <f>Moorings!C39</f>
        <v>556</v>
      </c>
      <c r="F39" s="74" t="str">
        <f>if(D39="Mooring",Moorings!E39,"")</f>
        <v/>
      </c>
      <c r="G39" s="40"/>
    </row>
    <row r="40">
      <c r="A40" s="73" t="str">
        <f>Moorings!A40</f>
        <v>ATAPL-58332-00005</v>
      </c>
      <c r="B40" s="73" t="str">
        <f>if(D40="Mooring",Moorings!B40,"")</f>
        <v/>
      </c>
      <c r="C40" s="73" t="str">
        <f>if(D40="Sensor",Moorings!B40,"")</f>
        <v>RS01SBPS-SF01A-3B-OPTAAD101</v>
      </c>
      <c r="D40" s="44" t="str">
        <f>if(ISBLANK(Moorings!B40),"",if(len(Moorings!B40)&gt;14,"Sensor","Mooring"))</f>
        <v>Sensor</v>
      </c>
      <c r="E40" s="50" t="str">
        <f>Moorings!C40</f>
        <v>244</v>
      </c>
      <c r="F40" s="74" t="str">
        <f>if(D40="Mooring",Moorings!E40,"")</f>
        <v/>
      </c>
      <c r="G40" s="40"/>
    </row>
    <row r="41">
      <c r="A41" s="73" t="str">
        <f>Moorings!A41</f>
        <v>ATAPL-58322-00009</v>
      </c>
      <c r="B41" s="73" t="str">
        <f>if(D41="Mooring",Moorings!B41,"")</f>
        <v/>
      </c>
      <c r="C41" s="73" t="str">
        <f>if(D41="Sensor",Moorings!B41,"")</f>
        <v>RS01SBPS-SF01A-3A-FLORTD101</v>
      </c>
      <c r="D41" s="44" t="str">
        <f>if(ISBLANK(Moorings!B41),"",if(len(Moorings!B41)&gt;14,"Sensor","Mooring"))</f>
        <v>Sensor</v>
      </c>
      <c r="E41" s="50" t="str">
        <f>Moorings!C41</f>
        <v>1292</v>
      </c>
      <c r="F41" s="74" t="str">
        <f>if(D41="Mooring",Moorings!E41,"")</f>
        <v/>
      </c>
      <c r="G41" s="40"/>
    </row>
    <row r="42">
      <c r="A42" s="73" t="str">
        <f>Moorings!A42</f>
        <v>ATAPL-58337-00006</v>
      </c>
      <c r="B42" s="73" t="str">
        <f>if(D42="Mooring",Moorings!B42,"")</f>
        <v/>
      </c>
      <c r="C42" s="73" t="str">
        <f>if(D42="Sensor",Moorings!B42,"")</f>
        <v>RS01SBPS-SF01A-2D-PHSENA101</v>
      </c>
      <c r="D42" s="44" t="str">
        <f>if(ISBLANK(Moorings!B42),"",if(len(Moorings!B42)&gt;14,"Sensor","Mooring"))</f>
        <v>Sensor</v>
      </c>
      <c r="E42" s="50" t="str">
        <f>Moorings!C42</f>
        <v>P0133</v>
      </c>
      <c r="F42" s="74" t="str">
        <f>if(D42="Mooring",Moorings!E42,"")</f>
        <v/>
      </c>
      <c r="G42" s="40"/>
    </row>
    <row r="43">
      <c r="A43" s="73" t="str">
        <f>Moorings!A43</f>
        <v>ATAPL-58694-00005</v>
      </c>
      <c r="B43" s="73" t="str">
        <f>if(D43="Mooring",Moorings!B43,"")</f>
        <v/>
      </c>
      <c r="C43" s="73" t="str">
        <f>if(D43="Sensor",Moorings!B43,"")</f>
        <v>RS01SBPS-SF01A-2A-DOFSTA102</v>
      </c>
      <c r="D43" s="44" t="str">
        <f>if(ISBLANK(Moorings!B43),"",if(len(Moorings!B43)&gt;14,"Sensor","Mooring"))</f>
        <v>Sensor</v>
      </c>
      <c r="E43" s="50" t="str">
        <f>Moorings!C43</f>
        <v>43-3163</v>
      </c>
      <c r="F43" s="74" t="str">
        <f>if(D43="Mooring",Moorings!E43,"")</f>
        <v/>
      </c>
      <c r="G43" s="40"/>
    </row>
    <row r="44">
      <c r="A44" s="73" t="str">
        <f>Moorings!A44</f>
        <v>ATAPL-66662-00008</v>
      </c>
      <c r="B44" s="73" t="str">
        <f>if(D44="Mooring",Moorings!B44,"")</f>
        <v/>
      </c>
      <c r="C44" s="73" t="str">
        <f>if(D44="Sensor",Moorings!B44,"")</f>
        <v>RS01SBPS-SF01A-2A-CTDPFA102</v>
      </c>
      <c r="D44" s="44" t="str">
        <f>if(ISBLANK(Moorings!B44),"",if(len(Moorings!B44)&gt;14,"Sensor","Mooring"))</f>
        <v>Sensor</v>
      </c>
      <c r="E44" s="50" t="str">
        <f>Moorings!C44</f>
        <v>16-50115</v>
      </c>
      <c r="F44" s="74" t="str">
        <f>if(D44="Mooring",Moorings!E44,"")</f>
        <v/>
      </c>
      <c r="G44" s="40"/>
    </row>
    <row r="45">
      <c r="A45" s="73" t="str">
        <f>Moorings!A45</f>
        <v/>
      </c>
      <c r="B45" s="73" t="str">
        <f>if(D45="Mooring",Moorings!B45,"")</f>
        <v/>
      </c>
      <c r="C45" s="40" t="str">
        <f>if(D45="Sensor",Moorings!B45,"")</f>
        <v/>
      </c>
      <c r="D45" s="44" t="str">
        <f>if(ISBLANK(Moorings!B45),"",if(len(Moorings!B45)&gt;14,"Sensor","Mooring"))</f>
        <v/>
      </c>
      <c r="E45" s="50" t="str">
        <f>Moorings!C45</f>
        <v/>
      </c>
      <c r="F45" s="74" t="str">
        <f>if(D45="Mooring",Moorings!E45,"")</f>
        <v/>
      </c>
      <c r="G45" s="40"/>
    </row>
    <row r="46">
      <c r="A46" s="73" t="str">
        <f>Moorings!A46</f>
        <v/>
      </c>
      <c r="B46" s="73" t="str">
        <f>if(D46="Mooring",Moorings!B46,"")</f>
        <v/>
      </c>
      <c r="C46" s="40" t="str">
        <f>if(D46="Sensor",Moorings!B46,"")</f>
        <v/>
      </c>
      <c r="D46" s="44" t="str">
        <f>if(ISBLANK(Moorings!B46),"",if(len(Moorings!B46)&gt;14,"Sensor","Mooring"))</f>
        <v/>
      </c>
      <c r="E46" s="50" t="str">
        <f>Moorings!C46</f>
        <v/>
      </c>
      <c r="F46" s="74" t="str">
        <f>if(D46="Mooring",Moorings!E46,"")</f>
        <v/>
      </c>
      <c r="G46" s="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4" width="11.14"/>
    <col customWidth="1" min="25" max="25" width="10.57"/>
    <col customWidth="1" min="26" max="37" width="11.14"/>
  </cols>
  <sheetData>
    <row r="1" ht="12.75" customHeight="1">
      <c r="A1" s="27">
        <v>0.039149</v>
      </c>
      <c r="B1" s="27">
        <v>0.032119</v>
      </c>
      <c r="C1" s="27">
        <v>0.02754</v>
      </c>
      <c r="D1" s="27">
        <v>0.026329</v>
      </c>
      <c r="E1" s="27">
        <v>0.024706</v>
      </c>
      <c r="F1" s="27">
        <v>0.022925</v>
      </c>
      <c r="G1" s="27">
        <v>0.021919</v>
      </c>
      <c r="H1" s="27">
        <v>0.021171</v>
      </c>
      <c r="I1" s="27">
        <v>0.020111</v>
      </c>
      <c r="J1" s="27">
        <v>0.019946</v>
      </c>
      <c r="K1" s="27">
        <v>0.019666</v>
      </c>
      <c r="L1" s="27">
        <v>0.016834</v>
      </c>
      <c r="M1" s="27">
        <v>0.016878</v>
      </c>
      <c r="N1" s="27">
        <v>0.01484</v>
      </c>
      <c r="O1" s="27">
        <v>0.012677</v>
      </c>
      <c r="P1" s="27">
        <v>0.012071</v>
      </c>
      <c r="Q1" s="27">
        <v>0.010288</v>
      </c>
      <c r="R1" s="27">
        <v>0.00863</v>
      </c>
      <c r="S1" s="27">
        <v>0.006842</v>
      </c>
      <c r="T1" s="27">
        <v>0.005797</v>
      </c>
      <c r="U1" s="27">
        <v>0.003709</v>
      </c>
      <c r="V1" s="27">
        <v>0.002087</v>
      </c>
      <c r="W1" s="27">
        <v>0.002219</v>
      </c>
      <c r="X1" s="27">
        <v>6.82E-4</v>
      </c>
      <c r="Y1" s="27">
        <v>0.0</v>
      </c>
      <c r="Z1" s="27">
        <v>-0.001357</v>
      </c>
      <c r="AA1" s="27">
        <v>-0.00344</v>
      </c>
      <c r="AB1" s="27">
        <v>-0.004663</v>
      </c>
      <c r="AC1" s="27">
        <v>-0.005642</v>
      </c>
      <c r="AD1" s="27">
        <v>-0.0064</v>
      </c>
      <c r="AE1" s="27">
        <v>-0.007193</v>
      </c>
      <c r="AF1" s="27">
        <v>-0.009957</v>
      </c>
      <c r="AG1" s="27">
        <v>-0.009043</v>
      </c>
      <c r="AH1" s="27">
        <v>-0.010607</v>
      </c>
      <c r="AI1" s="27">
        <v>-0.011534</v>
      </c>
      <c r="AJ1" s="75"/>
      <c r="AK1" s="76"/>
    </row>
    <row r="2" ht="12.75" customHeight="1">
      <c r="A2" s="27">
        <v>0.029868</v>
      </c>
      <c r="B2" s="27">
        <v>0.023336</v>
      </c>
      <c r="C2" s="27">
        <v>0.020189</v>
      </c>
      <c r="D2" s="27">
        <v>0.018532</v>
      </c>
      <c r="E2" s="27">
        <v>0.017125</v>
      </c>
      <c r="F2" s="27">
        <v>0.015895</v>
      </c>
      <c r="G2" s="27">
        <v>0.013949</v>
      </c>
      <c r="H2" s="27">
        <v>0.014697</v>
      </c>
      <c r="I2" s="27">
        <v>0.013891</v>
      </c>
      <c r="J2" s="27">
        <v>0.014056</v>
      </c>
      <c r="K2" s="27">
        <v>0.014497</v>
      </c>
      <c r="L2" s="27">
        <v>0.011452</v>
      </c>
      <c r="M2" s="27">
        <v>0.013376</v>
      </c>
      <c r="N2" s="27">
        <v>0.009504</v>
      </c>
      <c r="O2" s="27">
        <v>0.008712</v>
      </c>
      <c r="P2" s="27">
        <v>0.009799</v>
      </c>
      <c r="Q2" s="27">
        <v>0.007181</v>
      </c>
      <c r="R2" s="27">
        <v>0.005415</v>
      </c>
      <c r="S2" s="27">
        <v>0.005786</v>
      </c>
      <c r="T2" s="27">
        <v>0.004084</v>
      </c>
      <c r="U2" s="27">
        <v>0.002854</v>
      </c>
      <c r="V2" s="27">
        <v>0.002087</v>
      </c>
      <c r="W2" s="27">
        <v>9.86E-4</v>
      </c>
      <c r="X2" s="27">
        <v>5.05E-4</v>
      </c>
      <c r="Y2" s="27">
        <v>0.0</v>
      </c>
      <c r="Z2" s="27">
        <v>-0.002969</v>
      </c>
      <c r="AA2" s="27">
        <v>-0.003791</v>
      </c>
      <c r="AB2" s="27">
        <v>-0.003665</v>
      </c>
      <c r="AC2" s="27">
        <v>-0.004784</v>
      </c>
      <c r="AD2" s="27">
        <v>-0.005541</v>
      </c>
      <c r="AE2" s="27">
        <v>-0.006136</v>
      </c>
      <c r="AF2" s="27">
        <v>-0.008223</v>
      </c>
      <c r="AG2" s="27">
        <v>-0.00793</v>
      </c>
      <c r="AH2" s="27">
        <v>-0.009122</v>
      </c>
      <c r="AI2" s="27">
        <v>-0.011811</v>
      </c>
      <c r="AJ2" s="75"/>
      <c r="AK2" s="76"/>
    </row>
    <row r="3" ht="12.75" customHeight="1">
      <c r="A3" s="27">
        <v>0.024655</v>
      </c>
      <c r="B3" s="27">
        <v>0.018984</v>
      </c>
      <c r="C3" s="27">
        <v>0.01596</v>
      </c>
      <c r="D3" s="27">
        <v>0.014325</v>
      </c>
      <c r="E3" s="27">
        <v>0.013594</v>
      </c>
      <c r="F3" s="27">
        <v>0.012535</v>
      </c>
      <c r="G3" s="27">
        <v>0.011195</v>
      </c>
      <c r="H3" s="27">
        <v>0.011669</v>
      </c>
      <c r="I3" s="27">
        <v>0.011711</v>
      </c>
      <c r="J3" s="27">
        <v>0.012818</v>
      </c>
      <c r="K3" s="27">
        <v>0.012637</v>
      </c>
      <c r="L3" s="27">
        <v>0.01083</v>
      </c>
      <c r="M3" s="27">
        <v>0.011306</v>
      </c>
      <c r="N3" s="27">
        <v>0.00898</v>
      </c>
      <c r="O3" s="27">
        <v>0.007724</v>
      </c>
      <c r="P3" s="27">
        <v>0.00833</v>
      </c>
      <c r="Q3" s="27">
        <v>0.006356</v>
      </c>
      <c r="R3" s="27">
        <v>0.005493</v>
      </c>
      <c r="S3" s="27">
        <v>0.005807</v>
      </c>
      <c r="T3" s="27">
        <v>0.003404</v>
      </c>
      <c r="U3" s="27">
        <v>0.003513</v>
      </c>
      <c r="V3" s="27">
        <v>0.00269</v>
      </c>
      <c r="W3" s="27">
        <v>0.001159</v>
      </c>
      <c r="X3" s="27">
        <v>0.001465</v>
      </c>
      <c r="Y3" s="27">
        <v>0.0</v>
      </c>
      <c r="Z3" s="27">
        <v>-9.83E-4</v>
      </c>
      <c r="AA3" s="27">
        <v>-0.002245</v>
      </c>
      <c r="AB3" s="27">
        <v>-0.002593</v>
      </c>
      <c r="AC3" s="27">
        <v>-0.00277</v>
      </c>
      <c r="AD3" s="27">
        <v>-0.003822</v>
      </c>
      <c r="AE3" s="27">
        <v>-0.004194</v>
      </c>
      <c r="AF3" s="27">
        <v>-0.004791</v>
      </c>
      <c r="AG3" s="27">
        <v>-0.005396</v>
      </c>
      <c r="AH3" s="27">
        <v>-0.005493</v>
      </c>
      <c r="AI3" s="27">
        <v>-0.00529</v>
      </c>
      <c r="AJ3" s="75"/>
      <c r="AK3" s="76"/>
    </row>
    <row r="4" ht="12.75" customHeight="1">
      <c r="A4" s="27">
        <v>0.019363</v>
      </c>
      <c r="B4" s="27">
        <v>0.014014</v>
      </c>
      <c r="C4" s="27">
        <v>0.01073</v>
      </c>
      <c r="D4" s="27">
        <v>0.009502</v>
      </c>
      <c r="E4" s="27">
        <v>0.009626</v>
      </c>
      <c r="F4" s="27">
        <v>0.00825</v>
      </c>
      <c r="G4" s="27">
        <v>0.008131</v>
      </c>
      <c r="H4" s="27">
        <v>0.008538</v>
      </c>
      <c r="I4" s="27">
        <v>0.008223</v>
      </c>
      <c r="J4" s="27">
        <v>0.007605</v>
      </c>
      <c r="K4" s="27">
        <v>0.008602</v>
      </c>
      <c r="L4" s="27">
        <v>0.008044</v>
      </c>
      <c r="M4" s="27">
        <v>0.008679</v>
      </c>
      <c r="N4" s="27">
        <v>0.006108</v>
      </c>
      <c r="O4" s="27">
        <v>0.006252</v>
      </c>
      <c r="P4" s="27">
        <v>0.005357</v>
      </c>
      <c r="Q4" s="27">
        <v>0.004199</v>
      </c>
      <c r="R4" s="27">
        <v>0.004082</v>
      </c>
      <c r="S4" s="27">
        <v>0.002393</v>
      </c>
      <c r="T4" s="27">
        <v>0.001998</v>
      </c>
      <c r="U4" s="27">
        <v>0.00166</v>
      </c>
      <c r="V4" s="27">
        <v>2.9E-4</v>
      </c>
      <c r="W4" s="27">
        <v>1.48E-4</v>
      </c>
      <c r="X4" s="27">
        <v>-4.83E-4</v>
      </c>
      <c r="Y4" s="27">
        <v>0.0</v>
      </c>
      <c r="Z4" s="27">
        <v>-0.002126</v>
      </c>
      <c r="AA4" s="27">
        <v>-0.002337</v>
      </c>
      <c r="AB4" s="27">
        <v>-0.002463</v>
      </c>
      <c r="AC4" s="27">
        <v>-0.003328</v>
      </c>
      <c r="AD4" s="27">
        <v>-0.003164</v>
      </c>
      <c r="AE4" s="27">
        <v>-0.003482</v>
      </c>
      <c r="AF4" s="27">
        <v>-0.005398</v>
      </c>
      <c r="AG4" s="27">
        <v>-0.004765</v>
      </c>
      <c r="AH4" s="27">
        <v>-0.004966</v>
      </c>
      <c r="AI4" s="27">
        <v>-0.002527</v>
      </c>
      <c r="AJ4" s="75"/>
      <c r="AK4" s="76"/>
    </row>
    <row r="5" ht="12.75" customHeight="1">
      <c r="A5" s="27">
        <v>0.015609</v>
      </c>
      <c r="B5" s="27">
        <v>0.010219</v>
      </c>
      <c r="C5" s="27">
        <v>0.008075</v>
      </c>
      <c r="D5" s="27">
        <v>0.006335</v>
      </c>
      <c r="E5" s="27">
        <v>0.005805</v>
      </c>
      <c r="F5" s="27">
        <v>0.005006</v>
      </c>
      <c r="G5" s="27">
        <v>0.005141</v>
      </c>
      <c r="H5" s="27">
        <v>0.00544</v>
      </c>
      <c r="I5" s="27">
        <v>0.006409</v>
      </c>
      <c r="J5" s="27">
        <v>0.007468</v>
      </c>
      <c r="K5" s="27">
        <v>0.006643</v>
      </c>
      <c r="L5" s="27">
        <v>0.006036</v>
      </c>
      <c r="M5" s="27">
        <v>0.006257</v>
      </c>
      <c r="N5" s="27">
        <v>0.005384</v>
      </c>
      <c r="O5" s="27">
        <v>0.004649</v>
      </c>
      <c r="P5" s="27">
        <v>0.005302</v>
      </c>
      <c r="Q5" s="27">
        <v>0.003478</v>
      </c>
      <c r="R5" s="27">
        <v>0.002723</v>
      </c>
      <c r="S5" s="27">
        <v>0.003038</v>
      </c>
      <c r="T5" s="27">
        <v>0.002084</v>
      </c>
      <c r="U5" s="27">
        <v>0.001241</v>
      </c>
      <c r="V5" s="27">
        <v>0.001732</v>
      </c>
      <c r="W5" s="27">
        <v>3.35E-4</v>
      </c>
      <c r="X5" s="27">
        <v>8.7E-5</v>
      </c>
      <c r="Y5" s="27">
        <v>0.0</v>
      </c>
      <c r="Z5" s="27">
        <v>-5.95E-4</v>
      </c>
      <c r="AA5" s="27">
        <v>-9.35E-4</v>
      </c>
      <c r="AB5" s="27">
        <v>-3.69E-4</v>
      </c>
      <c r="AC5" s="27">
        <v>-0.001907</v>
      </c>
      <c r="AD5" s="27">
        <v>-0.001688</v>
      </c>
      <c r="AE5" s="27">
        <v>-0.002908</v>
      </c>
      <c r="AF5" s="27">
        <v>-0.002975</v>
      </c>
      <c r="AG5" s="27">
        <v>-0.002869</v>
      </c>
      <c r="AH5" s="27">
        <v>-0.003342</v>
      </c>
      <c r="AI5" s="27">
        <v>-0.007714</v>
      </c>
      <c r="AJ5" s="75"/>
      <c r="AK5" s="76"/>
    </row>
    <row r="6" ht="12.75" customHeight="1">
      <c r="A6" s="27">
        <v>0.012793</v>
      </c>
      <c r="B6" s="27">
        <v>0.008082</v>
      </c>
      <c r="C6" s="27">
        <v>0.005505</v>
      </c>
      <c r="D6" s="27">
        <v>0.004473</v>
      </c>
      <c r="E6" s="27">
        <v>0.003811</v>
      </c>
      <c r="F6" s="27">
        <v>0.00353</v>
      </c>
      <c r="G6" s="27">
        <v>0.003604</v>
      </c>
      <c r="H6" s="27">
        <v>0.004045</v>
      </c>
      <c r="I6" s="27">
        <v>0.004677</v>
      </c>
      <c r="J6" s="27">
        <v>0.005519</v>
      </c>
      <c r="K6" s="27">
        <v>0.005715</v>
      </c>
      <c r="L6" s="27">
        <v>0.004581</v>
      </c>
      <c r="M6" s="27">
        <v>0.005301</v>
      </c>
      <c r="N6" s="27">
        <v>0.003783</v>
      </c>
      <c r="O6" s="27">
        <v>0.003515</v>
      </c>
      <c r="P6" s="27">
        <v>0.003235</v>
      </c>
      <c r="Q6" s="27">
        <v>0.00236</v>
      </c>
      <c r="R6" s="27">
        <v>0.002055</v>
      </c>
      <c r="S6" s="27">
        <v>0.002007</v>
      </c>
      <c r="T6" s="27">
        <v>0.00152</v>
      </c>
      <c r="U6" s="27">
        <v>0.001334</v>
      </c>
      <c r="V6" s="27">
        <v>8.95E-4</v>
      </c>
      <c r="W6" s="27">
        <v>6.16E-4</v>
      </c>
      <c r="X6" s="27">
        <v>4.05E-4</v>
      </c>
      <c r="Y6" s="27">
        <v>0.0</v>
      </c>
      <c r="Z6" s="27">
        <v>-5.32E-4</v>
      </c>
      <c r="AA6" s="27">
        <v>-0.001199</v>
      </c>
      <c r="AB6" s="27">
        <v>-0.001213</v>
      </c>
      <c r="AC6" s="27">
        <v>-0.001212</v>
      </c>
      <c r="AD6" s="27">
        <v>-0.001241</v>
      </c>
      <c r="AE6" s="27">
        <v>-0.001479</v>
      </c>
      <c r="AF6" s="27">
        <v>-0.002299</v>
      </c>
      <c r="AG6" s="27">
        <v>-0.002796</v>
      </c>
      <c r="AH6" s="27">
        <v>-0.002459</v>
      </c>
      <c r="AI6" s="27">
        <v>-0.00399</v>
      </c>
      <c r="AJ6" s="75"/>
      <c r="AK6" s="76"/>
    </row>
    <row r="7" ht="12.75" customHeight="1">
      <c r="A7" s="27">
        <v>0.010774</v>
      </c>
      <c r="B7" s="27">
        <v>0.006021</v>
      </c>
      <c r="C7" s="27">
        <v>0.003978</v>
      </c>
      <c r="D7" s="27">
        <v>0.003101</v>
      </c>
      <c r="E7" s="27">
        <v>0.002184</v>
      </c>
      <c r="F7" s="27">
        <v>0.001868</v>
      </c>
      <c r="G7" s="27">
        <v>0.001922</v>
      </c>
      <c r="H7" s="27">
        <v>0.003332</v>
      </c>
      <c r="I7" s="27">
        <v>0.003545</v>
      </c>
      <c r="J7" s="27">
        <v>0.004112</v>
      </c>
      <c r="K7" s="27">
        <v>0.004251</v>
      </c>
      <c r="L7" s="27">
        <v>0.00378</v>
      </c>
      <c r="M7" s="27">
        <v>0.003968</v>
      </c>
      <c r="N7" s="27">
        <v>0.002482</v>
      </c>
      <c r="O7" s="27">
        <v>0.002225</v>
      </c>
      <c r="P7" s="27">
        <v>0.00253</v>
      </c>
      <c r="Q7" s="27">
        <v>0.001476</v>
      </c>
      <c r="R7" s="27">
        <v>0.001434</v>
      </c>
      <c r="S7" s="27">
        <v>0.001836</v>
      </c>
      <c r="T7" s="27">
        <v>2.45E-4</v>
      </c>
      <c r="U7" s="27">
        <v>6.75E-4</v>
      </c>
      <c r="V7" s="27">
        <v>-5.29E-4</v>
      </c>
      <c r="W7" s="27">
        <v>8.5E-5</v>
      </c>
      <c r="X7" s="27">
        <v>2.97E-4</v>
      </c>
      <c r="Y7" s="27">
        <v>0.0</v>
      </c>
      <c r="Z7" s="27">
        <v>-6.59E-4</v>
      </c>
      <c r="AA7" s="27">
        <v>-0.00111</v>
      </c>
      <c r="AB7" s="27">
        <v>-8.33E-4</v>
      </c>
      <c r="AC7" s="27">
        <v>-8.64E-4</v>
      </c>
      <c r="AD7" s="27">
        <v>-0.001215</v>
      </c>
      <c r="AE7" s="27">
        <v>-0.001805</v>
      </c>
      <c r="AF7" s="27">
        <v>-0.002177</v>
      </c>
      <c r="AG7" s="27">
        <v>-0.001545</v>
      </c>
      <c r="AH7" s="27">
        <v>-0.002107</v>
      </c>
      <c r="AI7" s="27">
        <v>-0.002851</v>
      </c>
      <c r="AJ7" s="75"/>
      <c r="AK7" s="76"/>
    </row>
    <row r="8" ht="12.75" customHeight="1">
      <c r="A8" s="27">
        <v>0.009521</v>
      </c>
      <c r="B8" s="27">
        <v>0.004893</v>
      </c>
      <c r="C8" s="27">
        <v>0.002459</v>
      </c>
      <c r="D8" s="27">
        <v>0.001474</v>
      </c>
      <c r="E8" s="27">
        <v>0.001205</v>
      </c>
      <c r="F8" s="27">
        <v>7.56E-4</v>
      </c>
      <c r="G8" s="27">
        <v>0.001212</v>
      </c>
      <c r="H8" s="27">
        <v>0.002142</v>
      </c>
      <c r="I8" s="27">
        <v>0.002983</v>
      </c>
      <c r="J8" s="27">
        <v>0.003509</v>
      </c>
      <c r="K8" s="27">
        <v>0.003537</v>
      </c>
      <c r="L8" s="27">
        <v>0.002631</v>
      </c>
      <c r="M8" s="27">
        <v>0.002995</v>
      </c>
      <c r="N8" s="27">
        <v>0.002551</v>
      </c>
      <c r="O8" s="27">
        <v>0.002058</v>
      </c>
      <c r="P8" s="27">
        <v>0.002115</v>
      </c>
      <c r="Q8" s="27">
        <v>0.00132</v>
      </c>
      <c r="R8" s="27">
        <v>8.76E-4</v>
      </c>
      <c r="S8" s="27">
        <v>9.66E-4</v>
      </c>
      <c r="T8" s="27">
        <v>6.55E-4</v>
      </c>
      <c r="U8" s="27">
        <v>4.94E-4</v>
      </c>
      <c r="V8" s="27">
        <v>6.3E-5</v>
      </c>
      <c r="W8" s="27">
        <v>7.6E-4</v>
      </c>
      <c r="X8" s="27">
        <v>1.09E-4</v>
      </c>
      <c r="Y8" s="27">
        <v>0.0</v>
      </c>
      <c r="Z8" s="27">
        <v>-3.94E-4</v>
      </c>
      <c r="AA8" s="27">
        <v>-8.12E-4</v>
      </c>
      <c r="AB8" s="27">
        <v>-8.96E-4</v>
      </c>
      <c r="AC8" s="27">
        <v>-7.31E-4</v>
      </c>
      <c r="AD8" s="27">
        <v>-0.00103</v>
      </c>
      <c r="AE8" s="27">
        <v>-9.81E-4</v>
      </c>
      <c r="AF8" s="27">
        <v>-0.001512</v>
      </c>
      <c r="AG8" s="27">
        <v>-0.001277</v>
      </c>
      <c r="AH8" s="27">
        <v>-0.001264</v>
      </c>
      <c r="AI8" s="27">
        <v>-0.001107</v>
      </c>
      <c r="AJ8" s="75"/>
      <c r="AK8" s="76"/>
    </row>
    <row r="9" ht="12.75" customHeight="1">
      <c r="A9" s="27">
        <v>0.007706</v>
      </c>
      <c r="B9" s="27">
        <v>0.003555</v>
      </c>
      <c r="C9" s="27">
        <v>0.001221</v>
      </c>
      <c r="D9" s="27">
        <v>1.52E-4</v>
      </c>
      <c r="E9" s="27">
        <v>-1.31E-4</v>
      </c>
      <c r="F9" s="27">
        <v>-1.41E-4</v>
      </c>
      <c r="G9" s="27">
        <v>3.63E-4</v>
      </c>
      <c r="H9" s="27">
        <v>8.74E-4</v>
      </c>
      <c r="I9" s="27">
        <v>0.001645</v>
      </c>
      <c r="J9" s="27">
        <v>0.002726</v>
      </c>
      <c r="K9" s="27">
        <v>0.002767</v>
      </c>
      <c r="L9" s="27">
        <v>0.001783</v>
      </c>
      <c r="M9" s="27">
        <v>0.002391</v>
      </c>
      <c r="N9" s="27">
        <v>0.001694</v>
      </c>
      <c r="O9" s="27">
        <v>0.001559</v>
      </c>
      <c r="P9" s="27">
        <v>0.001411</v>
      </c>
      <c r="Q9" s="27">
        <v>0.001172</v>
      </c>
      <c r="R9" s="27">
        <v>1.71E-4</v>
      </c>
      <c r="S9" s="27">
        <v>5.65E-4</v>
      </c>
      <c r="T9" s="27">
        <v>6.04E-4</v>
      </c>
      <c r="U9" s="27">
        <v>5.78E-4</v>
      </c>
      <c r="V9" s="27">
        <v>2.06E-4</v>
      </c>
      <c r="W9" s="27">
        <v>-1.69E-4</v>
      </c>
      <c r="X9" s="27">
        <v>-2.33E-4</v>
      </c>
      <c r="Y9" s="27">
        <v>0.0</v>
      </c>
      <c r="Z9" s="27">
        <v>-2.65E-4</v>
      </c>
      <c r="AA9" s="27">
        <v>-7.69E-4</v>
      </c>
      <c r="AB9" s="27">
        <v>-5.34E-4</v>
      </c>
      <c r="AC9" s="27">
        <v>-8.71E-4</v>
      </c>
      <c r="AD9" s="27">
        <v>-9.22E-4</v>
      </c>
      <c r="AE9" s="27">
        <v>-0.001231</v>
      </c>
      <c r="AF9" s="27">
        <v>-0.001301</v>
      </c>
      <c r="AG9" s="27">
        <v>-0.001118</v>
      </c>
      <c r="AH9" s="27">
        <v>-0.001486</v>
      </c>
      <c r="AI9" s="27">
        <v>-4.18E-4</v>
      </c>
      <c r="AJ9" s="75"/>
      <c r="AK9" s="76"/>
    </row>
    <row r="10" ht="12.75" customHeight="1">
      <c r="A10" s="27">
        <v>0.007</v>
      </c>
      <c r="B10" s="27">
        <v>0.002395</v>
      </c>
      <c r="C10" s="27">
        <v>3.84E-4</v>
      </c>
      <c r="D10" s="27">
        <v>-5.39E-4</v>
      </c>
      <c r="E10" s="27">
        <v>-9.59E-4</v>
      </c>
      <c r="F10" s="27">
        <v>-8.33E-4</v>
      </c>
      <c r="G10" s="27">
        <v>-7.85E-4</v>
      </c>
      <c r="H10" s="27">
        <v>6.56E-4</v>
      </c>
      <c r="I10" s="27">
        <v>0.001411</v>
      </c>
      <c r="J10" s="27">
        <v>0.001668</v>
      </c>
      <c r="K10" s="27">
        <v>0.001289</v>
      </c>
      <c r="L10" s="27">
        <v>0.001435</v>
      </c>
      <c r="M10" s="27">
        <v>0.001724</v>
      </c>
      <c r="N10" s="27">
        <v>9.68E-4</v>
      </c>
      <c r="O10" s="27">
        <v>7.96E-4</v>
      </c>
      <c r="P10" s="27">
        <v>8.94E-4</v>
      </c>
      <c r="Q10" s="27">
        <v>3.6E-4</v>
      </c>
      <c r="R10" s="27">
        <v>4.78E-4</v>
      </c>
      <c r="S10" s="27">
        <v>5.7E-5</v>
      </c>
      <c r="T10" s="27">
        <v>-2.6E-5</v>
      </c>
      <c r="U10" s="27">
        <v>-2.47E-4</v>
      </c>
      <c r="V10" s="27">
        <v>1.92E-4</v>
      </c>
      <c r="W10" s="27">
        <v>1.0E-6</v>
      </c>
      <c r="X10" s="27">
        <v>-4.2E-5</v>
      </c>
      <c r="Y10" s="27">
        <v>0.0</v>
      </c>
      <c r="Z10" s="27">
        <v>-4.26E-4</v>
      </c>
      <c r="AA10" s="27">
        <v>-5.38E-4</v>
      </c>
      <c r="AB10" s="27">
        <v>-5.73E-4</v>
      </c>
      <c r="AC10" s="27">
        <v>-0.001015</v>
      </c>
      <c r="AD10" s="27">
        <v>-8.64E-4</v>
      </c>
      <c r="AE10" s="27">
        <v>-6.88E-4</v>
      </c>
      <c r="AF10" s="27">
        <v>-0.001377</v>
      </c>
      <c r="AG10" s="27">
        <v>-8.64E-4</v>
      </c>
      <c r="AH10" s="27">
        <v>-0.001098</v>
      </c>
      <c r="AI10" s="27">
        <v>-0.001975</v>
      </c>
      <c r="AJ10" s="75"/>
      <c r="AK10" s="76"/>
    </row>
    <row r="11" ht="12.75" customHeight="1">
      <c r="A11" s="27">
        <v>0.005231</v>
      </c>
      <c r="B11" s="27">
        <v>0.00131</v>
      </c>
      <c r="C11" s="27">
        <v>-7.22E-4</v>
      </c>
      <c r="D11" s="27">
        <v>-0.001589</v>
      </c>
      <c r="E11" s="27">
        <v>-0.001994</v>
      </c>
      <c r="F11" s="27">
        <v>-0.002069</v>
      </c>
      <c r="G11" s="27">
        <v>-0.001486</v>
      </c>
      <c r="H11" s="27">
        <v>-3.9E-4</v>
      </c>
      <c r="I11" s="27">
        <v>7.27E-4</v>
      </c>
      <c r="J11" s="27">
        <v>0.001341</v>
      </c>
      <c r="K11" s="27">
        <v>0.001536</v>
      </c>
      <c r="L11" s="27">
        <v>7.88E-4</v>
      </c>
      <c r="M11" s="27">
        <v>9.92E-4</v>
      </c>
      <c r="N11" s="27">
        <v>5.01E-4</v>
      </c>
      <c r="O11" s="27">
        <v>4.76E-4</v>
      </c>
      <c r="P11" s="27">
        <v>6.98E-4</v>
      </c>
      <c r="Q11" s="27">
        <v>2.56E-4</v>
      </c>
      <c r="R11" s="27">
        <v>1.53E-4</v>
      </c>
      <c r="S11" s="27">
        <v>5.42E-4</v>
      </c>
      <c r="T11" s="27">
        <v>1.8E-5</v>
      </c>
      <c r="U11" s="27">
        <v>-2.8E-4</v>
      </c>
      <c r="V11" s="27">
        <v>-8.7E-5</v>
      </c>
      <c r="W11" s="27">
        <v>8.6E-5</v>
      </c>
      <c r="X11" s="27">
        <v>-4.0E-6</v>
      </c>
      <c r="Y11" s="27">
        <v>0.0</v>
      </c>
      <c r="Z11" s="27">
        <v>-4.21E-4</v>
      </c>
      <c r="AA11" s="27">
        <v>-8.53E-4</v>
      </c>
      <c r="AB11" s="27">
        <v>-4.07E-4</v>
      </c>
      <c r="AC11" s="27">
        <v>-5.42E-4</v>
      </c>
      <c r="AD11" s="27">
        <v>-6.57E-4</v>
      </c>
      <c r="AE11" s="27">
        <v>-7.08E-4</v>
      </c>
      <c r="AF11" s="27">
        <v>-0.001059</v>
      </c>
      <c r="AG11" s="27">
        <v>-9.89E-4</v>
      </c>
      <c r="AH11" s="27">
        <v>-9.45E-4</v>
      </c>
      <c r="AI11" s="27">
        <v>-2.25E-4</v>
      </c>
      <c r="AJ11" s="75"/>
      <c r="AK11" s="76"/>
    </row>
    <row r="12" ht="12.75" customHeight="1">
      <c r="A12" s="27">
        <v>0.004762</v>
      </c>
      <c r="B12" s="27">
        <v>0.001069</v>
      </c>
      <c r="C12" s="27">
        <v>-0.001328</v>
      </c>
      <c r="D12" s="27">
        <v>-0.002096</v>
      </c>
      <c r="E12" s="27">
        <v>-0.002196</v>
      </c>
      <c r="F12" s="27">
        <v>-0.002208</v>
      </c>
      <c r="G12" s="27">
        <v>-0.00158</v>
      </c>
      <c r="H12" s="27">
        <v>-5.7E-4</v>
      </c>
      <c r="I12" s="27">
        <v>1.65E-4</v>
      </c>
      <c r="J12" s="27">
        <v>8.7E-4</v>
      </c>
      <c r="K12" s="27">
        <v>8.12E-4</v>
      </c>
      <c r="L12" s="27">
        <v>4.8E-4</v>
      </c>
      <c r="M12" s="27">
        <v>4.97E-4</v>
      </c>
      <c r="N12" s="27">
        <v>3.16E-4</v>
      </c>
      <c r="O12" s="27">
        <v>8.0E-5</v>
      </c>
      <c r="P12" s="27">
        <v>7.69E-4</v>
      </c>
      <c r="Q12" s="27">
        <v>2.48E-4</v>
      </c>
      <c r="R12" s="27">
        <v>-3.64E-4</v>
      </c>
      <c r="S12" s="27">
        <v>-1.11E-4</v>
      </c>
      <c r="T12" s="27">
        <v>-1.13E-4</v>
      </c>
      <c r="U12" s="27">
        <v>4.2E-4</v>
      </c>
      <c r="V12" s="27">
        <v>1.4E-4</v>
      </c>
      <c r="W12" s="27">
        <v>3.4E-5</v>
      </c>
      <c r="X12" s="27">
        <v>-2.1E-5</v>
      </c>
      <c r="Y12" s="27">
        <v>0.0</v>
      </c>
      <c r="Z12" s="27">
        <v>7.9E-5</v>
      </c>
      <c r="AA12" s="27">
        <v>-4.9E-4</v>
      </c>
      <c r="AB12" s="27">
        <v>-6.9E-5</v>
      </c>
      <c r="AC12" s="27">
        <v>-3.77E-4</v>
      </c>
      <c r="AD12" s="27">
        <v>-3.9E-4</v>
      </c>
      <c r="AE12" s="27">
        <v>-5.78E-4</v>
      </c>
      <c r="AF12" s="27">
        <v>-6.8E-4</v>
      </c>
      <c r="AG12" s="27">
        <v>-8.59E-4</v>
      </c>
      <c r="AH12" s="27">
        <v>-8.08E-4</v>
      </c>
      <c r="AI12" s="27">
        <v>2.64E-4</v>
      </c>
      <c r="AJ12" s="75"/>
      <c r="AK12" s="76"/>
    </row>
    <row r="13" ht="12.75" customHeight="1">
      <c r="A13" s="27">
        <v>0.003632</v>
      </c>
      <c r="B13" s="27">
        <v>-5.32E-4</v>
      </c>
      <c r="C13" s="27">
        <v>-0.002176</v>
      </c>
      <c r="D13" s="27">
        <v>-0.003306</v>
      </c>
      <c r="E13" s="27">
        <v>-0.003462</v>
      </c>
      <c r="F13" s="27">
        <v>-0.003394</v>
      </c>
      <c r="G13" s="27">
        <v>-0.002735</v>
      </c>
      <c r="H13" s="27">
        <v>-0.001569</v>
      </c>
      <c r="I13" s="27">
        <v>-5.74E-4</v>
      </c>
      <c r="J13" s="27">
        <v>-1.83E-4</v>
      </c>
      <c r="K13" s="27">
        <v>-3.8E-4</v>
      </c>
      <c r="L13" s="27">
        <v>-2.11E-4</v>
      </c>
      <c r="M13" s="27">
        <v>-1.02E-4</v>
      </c>
      <c r="N13" s="27">
        <v>-4.83E-4</v>
      </c>
      <c r="O13" s="27">
        <v>-3.57E-4</v>
      </c>
      <c r="P13" s="27">
        <v>-2.54E-4</v>
      </c>
      <c r="Q13" s="27">
        <v>-2.65E-4</v>
      </c>
      <c r="R13" s="27">
        <v>-1.97E-4</v>
      </c>
      <c r="S13" s="27">
        <v>-8.8E-5</v>
      </c>
      <c r="T13" s="27">
        <v>-4.87E-4</v>
      </c>
      <c r="U13" s="27">
        <v>-2.96E-4</v>
      </c>
      <c r="V13" s="27">
        <v>-3.14E-4</v>
      </c>
      <c r="W13" s="27">
        <v>-2.72E-4</v>
      </c>
      <c r="X13" s="27">
        <v>-4.2E-4</v>
      </c>
      <c r="Y13" s="27">
        <v>0.0</v>
      </c>
      <c r="Z13" s="27">
        <v>-6.03E-4</v>
      </c>
      <c r="AA13" s="27">
        <v>-5.84E-4</v>
      </c>
      <c r="AB13" s="27">
        <v>-7.32E-4</v>
      </c>
      <c r="AC13" s="27">
        <v>-5.76E-4</v>
      </c>
      <c r="AD13" s="27">
        <v>-8.3E-4</v>
      </c>
      <c r="AE13" s="27">
        <v>-8.35E-4</v>
      </c>
      <c r="AF13" s="27">
        <v>-0.001051</v>
      </c>
      <c r="AG13" s="27">
        <v>-9.44E-4</v>
      </c>
      <c r="AH13" s="27">
        <v>-0.001162</v>
      </c>
      <c r="AI13" s="27">
        <v>-0.001695</v>
      </c>
      <c r="AJ13" s="75"/>
      <c r="AK13" s="76"/>
    </row>
    <row r="14" ht="12.75" customHeight="1">
      <c r="A14" s="27">
        <v>0.002725</v>
      </c>
      <c r="B14" s="27">
        <v>-6.65E-4</v>
      </c>
      <c r="C14" s="27">
        <v>-0.002671</v>
      </c>
      <c r="D14" s="27">
        <v>-0.003321</v>
      </c>
      <c r="E14" s="27">
        <v>-0.003474</v>
      </c>
      <c r="F14" s="27">
        <v>-0.003521</v>
      </c>
      <c r="G14" s="27">
        <v>-0.002983</v>
      </c>
      <c r="H14" s="27">
        <v>-0.001603</v>
      </c>
      <c r="I14" s="27">
        <v>-8.39E-4</v>
      </c>
      <c r="J14" s="27">
        <v>-2.82E-4</v>
      </c>
      <c r="K14" s="27">
        <v>-3.39E-4</v>
      </c>
      <c r="L14" s="27">
        <v>-6.86E-4</v>
      </c>
      <c r="M14" s="27">
        <v>-4.26E-4</v>
      </c>
      <c r="N14" s="27">
        <v>-7.02E-4</v>
      </c>
      <c r="O14" s="27">
        <v>-7.26E-4</v>
      </c>
      <c r="P14" s="27">
        <v>-3.2E-5</v>
      </c>
      <c r="Q14" s="27">
        <v>-4.74E-4</v>
      </c>
      <c r="R14" s="27">
        <v>-4.24E-4</v>
      </c>
      <c r="S14" s="27">
        <v>1.84E-4</v>
      </c>
      <c r="T14" s="27">
        <v>-1.51E-4</v>
      </c>
      <c r="U14" s="27">
        <v>-2.94E-4</v>
      </c>
      <c r="V14" s="27">
        <v>-3.51E-4</v>
      </c>
      <c r="W14" s="27">
        <v>-1.21E-4</v>
      </c>
      <c r="X14" s="27">
        <v>1.1E-4</v>
      </c>
      <c r="Y14" s="27">
        <v>0.0</v>
      </c>
      <c r="Z14" s="27">
        <v>2.2E-5</v>
      </c>
      <c r="AA14" s="27">
        <v>-3.75E-4</v>
      </c>
      <c r="AB14" s="27">
        <v>-3.62E-4</v>
      </c>
      <c r="AC14" s="27">
        <v>-7.07E-4</v>
      </c>
      <c r="AD14" s="27">
        <v>-5.3E-4</v>
      </c>
      <c r="AE14" s="27">
        <v>-8.76E-4</v>
      </c>
      <c r="AF14" s="27">
        <v>-7.61E-4</v>
      </c>
      <c r="AG14" s="27">
        <v>-0.001012</v>
      </c>
      <c r="AH14" s="27">
        <v>-0.001073</v>
      </c>
      <c r="AI14" s="27">
        <v>-0.001834</v>
      </c>
      <c r="AJ14" s="75"/>
      <c r="AK14" s="76"/>
    </row>
    <row r="15" ht="12.75" customHeight="1">
      <c r="A15" s="27">
        <v>0.002154</v>
      </c>
      <c r="B15" s="27">
        <v>-0.001338</v>
      </c>
      <c r="C15" s="27">
        <v>-0.003271</v>
      </c>
      <c r="D15" s="27">
        <v>-0.003833</v>
      </c>
      <c r="E15" s="27">
        <v>-0.004099</v>
      </c>
      <c r="F15" s="27">
        <v>-0.004108</v>
      </c>
      <c r="G15" s="27">
        <v>-0.003389</v>
      </c>
      <c r="H15" s="27">
        <v>-0.002214</v>
      </c>
      <c r="I15" s="27">
        <v>-0.00138</v>
      </c>
      <c r="J15" s="27">
        <v>-7.61E-4</v>
      </c>
      <c r="K15" s="27">
        <v>-9.5E-4</v>
      </c>
      <c r="L15" s="27">
        <v>-0.001039</v>
      </c>
      <c r="M15" s="27">
        <v>-8.67E-4</v>
      </c>
      <c r="N15" s="27">
        <v>-9.32E-4</v>
      </c>
      <c r="O15" s="27">
        <v>-7.19E-4</v>
      </c>
      <c r="P15" s="27">
        <v>-6.3E-4</v>
      </c>
      <c r="Q15" s="27">
        <v>-7.52E-4</v>
      </c>
      <c r="R15" s="27">
        <v>-7.28E-4</v>
      </c>
      <c r="S15" s="27">
        <v>-4.92E-4</v>
      </c>
      <c r="T15" s="27">
        <v>-2.76E-4</v>
      </c>
      <c r="U15" s="27">
        <v>-1.2E-5</v>
      </c>
      <c r="V15" s="27">
        <v>-2.8E-5</v>
      </c>
      <c r="W15" s="27">
        <v>-7.6E-5</v>
      </c>
      <c r="X15" s="27">
        <v>-2.52E-4</v>
      </c>
      <c r="Y15" s="27">
        <v>0.0</v>
      </c>
      <c r="Z15" s="27">
        <v>-4.34E-4</v>
      </c>
      <c r="AA15" s="27">
        <v>-5.39E-4</v>
      </c>
      <c r="AB15" s="27">
        <v>-5.67E-4</v>
      </c>
      <c r="AC15" s="27">
        <v>-6.28E-4</v>
      </c>
      <c r="AD15" s="27">
        <v>-7.27E-4</v>
      </c>
      <c r="AE15" s="27">
        <v>-8.25E-4</v>
      </c>
      <c r="AF15" s="27">
        <v>-0.001214</v>
      </c>
      <c r="AG15" s="27">
        <v>-0.001139</v>
      </c>
      <c r="AH15" s="27">
        <v>-0.001238</v>
      </c>
      <c r="AI15" s="27">
        <v>-2.89E-4</v>
      </c>
      <c r="AJ15" s="75"/>
      <c r="AK15" s="76"/>
    </row>
    <row r="16" ht="12.75" customHeight="1">
      <c r="A16" s="27">
        <v>0.001313</v>
      </c>
      <c r="B16" s="27">
        <v>-0.00205</v>
      </c>
      <c r="C16" s="27">
        <v>-0.003552</v>
      </c>
      <c r="D16" s="27">
        <v>-0.004322</v>
      </c>
      <c r="E16" s="27">
        <v>-0.004663</v>
      </c>
      <c r="F16" s="27">
        <v>-0.004295</v>
      </c>
      <c r="G16" s="27">
        <v>-0.00369</v>
      </c>
      <c r="H16" s="27">
        <v>-0.002673</v>
      </c>
      <c r="I16" s="27">
        <v>-0.001818</v>
      </c>
      <c r="J16" s="27">
        <v>-0.001103</v>
      </c>
      <c r="K16" s="27">
        <v>-0.001176</v>
      </c>
      <c r="L16" s="27">
        <v>-0.001466</v>
      </c>
      <c r="M16" s="27">
        <v>-0.001029</v>
      </c>
      <c r="N16" s="27">
        <v>-0.001173</v>
      </c>
      <c r="O16" s="27">
        <v>-9.63E-4</v>
      </c>
      <c r="P16" s="27">
        <v>-4.92E-4</v>
      </c>
      <c r="Q16" s="27">
        <v>-4.55E-4</v>
      </c>
      <c r="R16" s="27">
        <v>-4.1E-4</v>
      </c>
      <c r="S16" s="27">
        <v>-1.69E-4</v>
      </c>
      <c r="T16" s="27">
        <v>-3.13E-4</v>
      </c>
      <c r="U16" s="27">
        <v>-3.87E-4</v>
      </c>
      <c r="V16" s="27">
        <v>-3.0E-6</v>
      </c>
      <c r="W16" s="27">
        <v>-1.1E-4</v>
      </c>
      <c r="X16" s="27">
        <v>-4.4E-5</v>
      </c>
      <c r="Y16" s="27">
        <v>0.0</v>
      </c>
      <c r="Z16" s="27">
        <v>-1.47E-4</v>
      </c>
      <c r="AA16" s="27">
        <v>-3.74E-4</v>
      </c>
      <c r="AB16" s="27">
        <v>-4.53E-4</v>
      </c>
      <c r="AC16" s="27">
        <v>-7.61E-4</v>
      </c>
      <c r="AD16" s="27">
        <v>-6.46E-4</v>
      </c>
      <c r="AE16" s="27">
        <v>-9.02E-4</v>
      </c>
      <c r="AF16" s="27">
        <v>-0.001104</v>
      </c>
      <c r="AG16" s="27">
        <v>-0.001131</v>
      </c>
      <c r="AH16" s="27">
        <v>-0.001246</v>
      </c>
      <c r="AI16" s="27">
        <v>-0.001813</v>
      </c>
      <c r="AJ16" s="75"/>
      <c r="AK16" s="76"/>
    </row>
    <row r="17" ht="12.75" customHeight="1">
      <c r="A17" s="27">
        <v>9.94E-4</v>
      </c>
      <c r="B17" s="27">
        <v>-0.001909</v>
      </c>
      <c r="C17" s="27">
        <v>-0.003607</v>
      </c>
      <c r="D17" s="27">
        <v>-0.004337</v>
      </c>
      <c r="E17" s="27">
        <v>-0.004499</v>
      </c>
      <c r="F17" s="27">
        <v>-0.004288</v>
      </c>
      <c r="G17" s="27">
        <v>-0.00386</v>
      </c>
      <c r="H17" s="27">
        <v>-0.002781</v>
      </c>
      <c r="I17" s="27">
        <v>-0.001776</v>
      </c>
      <c r="J17" s="27">
        <v>-0.001288</v>
      </c>
      <c r="K17" s="27">
        <v>-0.001521</v>
      </c>
      <c r="L17" s="27">
        <v>-0.001554</v>
      </c>
      <c r="M17" s="27">
        <v>-0.001285</v>
      </c>
      <c r="N17" s="27">
        <v>-0.001131</v>
      </c>
      <c r="O17" s="27">
        <v>-9.65E-4</v>
      </c>
      <c r="P17" s="27">
        <v>-5.97E-4</v>
      </c>
      <c r="Q17" s="27">
        <v>-7.29E-4</v>
      </c>
      <c r="R17" s="27">
        <v>-5.66E-4</v>
      </c>
      <c r="S17" s="27">
        <v>-2.29E-4</v>
      </c>
      <c r="T17" s="27">
        <v>-1.99E-4</v>
      </c>
      <c r="U17" s="27">
        <v>-1.3E-4</v>
      </c>
      <c r="V17" s="27">
        <v>-5.49E-4</v>
      </c>
      <c r="W17" s="27">
        <v>-2.21E-4</v>
      </c>
      <c r="X17" s="27">
        <v>-1.05E-4</v>
      </c>
      <c r="Y17" s="27">
        <v>0.0</v>
      </c>
      <c r="Z17" s="27">
        <v>-3.46E-4</v>
      </c>
      <c r="AA17" s="27">
        <v>-5.86E-4</v>
      </c>
      <c r="AB17" s="27">
        <v>-5.43E-4</v>
      </c>
      <c r="AC17" s="27">
        <v>-7.97E-4</v>
      </c>
      <c r="AD17" s="27">
        <v>-9.49E-4</v>
      </c>
      <c r="AE17" s="27">
        <v>-0.001104</v>
      </c>
      <c r="AF17" s="27">
        <v>-0.001451</v>
      </c>
      <c r="AG17" s="27">
        <v>-0.001395</v>
      </c>
      <c r="AH17" s="27">
        <v>-0.001559</v>
      </c>
      <c r="AI17" s="27">
        <v>-0.001319</v>
      </c>
      <c r="AJ17" s="75"/>
      <c r="AK17" s="76"/>
    </row>
    <row r="18" ht="12.75" customHeight="1">
      <c r="A18" s="27">
        <v>5.15E-4</v>
      </c>
      <c r="B18" s="27">
        <v>-0.002643</v>
      </c>
      <c r="C18" s="27">
        <v>-0.004183</v>
      </c>
      <c r="D18" s="27">
        <v>-0.00486</v>
      </c>
      <c r="E18" s="27">
        <v>-0.00489</v>
      </c>
      <c r="F18" s="27">
        <v>-0.00464</v>
      </c>
      <c r="G18" s="27">
        <v>-0.004118</v>
      </c>
      <c r="H18" s="27">
        <v>-0.00286</v>
      </c>
      <c r="I18" s="27">
        <v>-0.002175</v>
      </c>
      <c r="J18" s="27">
        <v>-0.001765</v>
      </c>
      <c r="K18" s="27">
        <v>-0.001946</v>
      </c>
      <c r="L18" s="27">
        <v>-0.001832</v>
      </c>
      <c r="M18" s="27">
        <v>-0.001536</v>
      </c>
      <c r="N18" s="27">
        <v>-0.001365</v>
      </c>
      <c r="O18" s="27">
        <v>-0.001205</v>
      </c>
      <c r="P18" s="27">
        <v>-8.92E-4</v>
      </c>
      <c r="Q18" s="27">
        <v>-6.42E-4</v>
      </c>
      <c r="R18" s="27">
        <v>-8.69E-4</v>
      </c>
      <c r="S18" s="27">
        <v>-6.21E-4</v>
      </c>
      <c r="T18" s="27">
        <v>-3.1E-4</v>
      </c>
      <c r="U18" s="27">
        <v>-2.53E-4</v>
      </c>
      <c r="V18" s="27">
        <v>-2.41E-4</v>
      </c>
      <c r="W18" s="27">
        <v>6.6E-5</v>
      </c>
      <c r="X18" s="27">
        <v>-4.0E-6</v>
      </c>
      <c r="Y18" s="27">
        <v>0.0</v>
      </c>
      <c r="Z18" s="27">
        <v>-1.76E-4</v>
      </c>
      <c r="AA18" s="27">
        <v>-3.47E-4</v>
      </c>
      <c r="AB18" s="27">
        <v>-5.34E-4</v>
      </c>
      <c r="AC18" s="27">
        <v>-7.87E-4</v>
      </c>
      <c r="AD18" s="27">
        <v>-9.64E-4</v>
      </c>
      <c r="AE18" s="27">
        <v>-0.00108</v>
      </c>
      <c r="AF18" s="27">
        <v>-0.001335</v>
      </c>
      <c r="AG18" s="27">
        <v>-0.001242</v>
      </c>
      <c r="AH18" s="27">
        <v>-0.001632</v>
      </c>
      <c r="AI18" s="27">
        <v>-0.001331</v>
      </c>
      <c r="AJ18" s="75"/>
      <c r="AK18" s="76"/>
    </row>
    <row r="19" ht="12.75" customHeight="1">
      <c r="A19" s="27">
        <v>6.8E-5</v>
      </c>
      <c r="B19" s="27">
        <v>-0.002673</v>
      </c>
      <c r="C19" s="27">
        <v>-0.004257</v>
      </c>
      <c r="D19" s="27">
        <v>-0.004843</v>
      </c>
      <c r="E19" s="27">
        <v>-0.004948</v>
      </c>
      <c r="F19" s="27">
        <v>-0.004789</v>
      </c>
      <c r="G19" s="27">
        <v>-0.004145</v>
      </c>
      <c r="H19" s="27">
        <v>-0.003026</v>
      </c>
      <c r="I19" s="27">
        <v>-0.002306</v>
      </c>
      <c r="J19" s="27">
        <v>-0.001969</v>
      </c>
      <c r="K19" s="27">
        <v>-0.001774</v>
      </c>
      <c r="L19" s="27">
        <v>-0.001932</v>
      </c>
      <c r="M19" s="27">
        <v>-0.001576</v>
      </c>
      <c r="N19" s="27">
        <v>-0.001558</v>
      </c>
      <c r="O19" s="27">
        <v>-0.001184</v>
      </c>
      <c r="P19" s="27">
        <v>-7.05E-4</v>
      </c>
      <c r="Q19" s="27">
        <v>-7.75E-4</v>
      </c>
      <c r="R19" s="27">
        <v>-3.06E-4</v>
      </c>
      <c r="S19" s="27">
        <v>-1.04E-4</v>
      </c>
      <c r="T19" s="27">
        <v>-8.7E-5</v>
      </c>
      <c r="U19" s="27">
        <v>-2.1E-4</v>
      </c>
      <c r="V19" s="27">
        <v>-5.0E-6</v>
      </c>
      <c r="W19" s="27">
        <v>-7.5E-5</v>
      </c>
      <c r="X19" s="27">
        <v>-5.5E-5</v>
      </c>
      <c r="Y19" s="27">
        <v>0.0</v>
      </c>
      <c r="Z19" s="27">
        <v>-1.34E-4</v>
      </c>
      <c r="AA19" s="27">
        <v>-5.74E-4</v>
      </c>
      <c r="AB19" s="27">
        <v>-4.5E-4</v>
      </c>
      <c r="AC19" s="27">
        <v>-6.41E-4</v>
      </c>
      <c r="AD19" s="27">
        <v>-8.47E-4</v>
      </c>
      <c r="AE19" s="27">
        <v>-0.0013</v>
      </c>
      <c r="AF19" s="27">
        <v>-0.001293</v>
      </c>
      <c r="AG19" s="27">
        <v>-0.001532</v>
      </c>
      <c r="AH19" s="27">
        <v>-0.001618</v>
      </c>
      <c r="AI19" s="27">
        <v>-0.002077</v>
      </c>
      <c r="AJ19" s="75"/>
      <c r="AK19" s="76"/>
    </row>
    <row r="20" ht="12.75" customHeight="1">
      <c r="A20" s="27">
        <v>-4.53E-4</v>
      </c>
      <c r="B20" s="27">
        <v>-0.002885</v>
      </c>
      <c r="C20" s="27">
        <v>-0.004412</v>
      </c>
      <c r="D20" s="27">
        <v>-0.004877</v>
      </c>
      <c r="E20" s="27">
        <v>-0.004885</v>
      </c>
      <c r="F20" s="27">
        <v>-0.004746</v>
      </c>
      <c r="G20" s="27">
        <v>-0.004037</v>
      </c>
      <c r="H20" s="27">
        <v>-0.003095</v>
      </c>
      <c r="I20" s="27">
        <v>-0.002414</v>
      </c>
      <c r="J20" s="27">
        <v>-0.001921</v>
      </c>
      <c r="K20" s="27">
        <v>-0.002212</v>
      </c>
      <c r="L20" s="27">
        <v>-0.00202</v>
      </c>
      <c r="M20" s="27">
        <v>-0.001725</v>
      </c>
      <c r="N20" s="27">
        <v>-0.001632</v>
      </c>
      <c r="O20" s="27">
        <v>-0.001304</v>
      </c>
      <c r="P20" s="27">
        <v>-9.37E-4</v>
      </c>
      <c r="Q20" s="27">
        <v>-6.3E-4</v>
      </c>
      <c r="R20" s="27">
        <v>-7.35E-4</v>
      </c>
      <c r="S20" s="27">
        <v>-4.43E-4</v>
      </c>
      <c r="T20" s="27">
        <v>-2.41E-4</v>
      </c>
      <c r="U20" s="27">
        <v>-1.81E-4</v>
      </c>
      <c r="V20" s="27">
        <v>-1.23E-4</v>
      </c>
      <c r="W20" s="27">
        <v>-1.81E-4</v>
      </c>
      <c r="X20" s="27">
        <v>6.4E-5</v>
      </c>
      <c r="Y20" s="27">
        <v>0.0</v>
      </c>
      <c r="Z20" s="27">
        <v>-2.06E-4</v>
      </c>
      <c r="AA20" s="27">
        <v>-5.01E-4</v>
      </c>
      <c r="AB20" s="27">
        <v>-7.28E-4</v>
      </c>
      <c r="AC20" s="27">
        <v>-9.43E-4</v>
      </c>
      <c r="AD20" s="27">
        <v>-0.001198</v>
      </c>
      <c r="AE20" s="27">
        <v>-0.00139</v>
      </c>
      <c r="AF20" s="27">
        <v>-0.001653</v>
      </c>
      <c r="AG20" s="27">
        <v>-0.00172</v>
      </c>
      <c r="AH20" s="27">
        <v>-0.001763</v>
      </c>
      <c r="AI20" s="27">
        <v>-0.001548</v>
      </c>
      <c r="AJ20" s="75"/>
      <c r="AK20" s="76"/>
    </row>
    <row r="21" ht="12.75" customHeight="1">
      <c r="A21" s="27">
        <v>-8.01E-4</v>
      </c>
      <c r="B21" s="27">
        <v>-0.003606</v>
      </c>
      <c r="C21" s="27">
        <v>-0.00483</v>
      </c>
      <c r="D21" s="27">
        <v>-0.005361</v>
      </c>
      <c r="E21" s="27">
        <v>-0.00542</v>
      </c>
      <c r="F21" s="27">
        <v>-0.005144</v>
      </c>
      <c r="G21" s="27">
        <v>-0.004357</v>
      </c>
      <c r="H21" s="27">
        <v>-0.003422</v>
      </c>
      <c r="I21" s="27">
        <v>-0.002713</v>
      </c>
      <c r="J21" s="27">
        <v>-0.002644</v>
      </c>
      <c r="K21" s="27">
        <v>-0.002418</v>
      </c>
      <c r="L21" s="27">
        <v>-0.002427</v>
      </c>
      <c r="M21" s="27">
        <v>-0.002079</v>
      </c>
      <c r="N21" s="27">
        <v>-0.001821</v>
      </c>
      <c r="O21" s="27">
        <v>-0.001493</v>
      </c>
      <c r="P21" s="27">
        <v>-9.21E-4</v>
      </c>
      <c r="Q21" s="27">
        <v>-8.31E-4</v>
      </c>
      <c r="R21" s="27">
        <v>-7.98E-4</v>
      </c>
      <c r="S21" s="27">
        <v>-3.93E-4</v>
      </c>
      <c r="T21" s="27">
        <v>-1.89E-4</v>
      </c>
      <c r="U21" s="27">
        <v>-3.0E-4</v>
      </c>
      <c r="V21" s="27">
        <v>-5.9E-5</v>
      </c>
      <c r="W21" s="27">
        <v>3.0E-6</v>
      </c>
      <c r="X21" s="27">
        <v>2.2E-5</v>
      </c>
      <c r="Y21" s="27">
        <v>0.0</v>
      </c>
      <c r="Z21" s="27">
        <v>-1.56E-4</v>
      </c>
      <c r="AA21" s="27">
        <v>-4.26E-4</v>
      </c>
      <c r="AB21" s="27">
        <v>-5.57E-4</v>
      </c>
      <c r="AC21" s="27">
        <v>-9.21E-4</v>
      </c>
      <c r="AD21" s="27">
        <v>-0.001084</v>
      </c>
      <c r="AE21" s="27">
        <v>-0.001403</v>
      </c>
      <c r="AF21" s="27">
        <v>-0.00158</v>
      </c>
      <c r="AG21" s="27">
        <v>-0.001796</v>
      </c>
      <c r="AH21" s="27">
        <v>-0.002118</v>
      </c>
      <c r="AI21" s="27">
        <v>-0.002486</v>
      </c>
      <c r="AJ21" s="75"/>
      <c r="AK21" s="76"/>
    </row>
    <row r="22" ht="12.75" customHeight="1">
      <c r="A22" s="27">
        <v>-9.13E-4</v>
      </c>
      <c r="B22" s="27">
        <v>-0.003045</v>
      </c>
      <c r="C22" s="27">
        <v>-0.004364</v>
      </c>
      <c r="D22" s="27">
        <v>-0.004826</v>
      </c>
      <c r="E22" s="27">
        <v>-0.004889</v>
      </c>
      <c r="F22" s="27">
        <v>-0.00469</v>
      </c>
      <c r="G22" s="27">
        <v>-0.00405</v>
      </c>
      <c r="H22" s="27">
        <v>-0.003103</v>
      </c>
      <c r="I22" s="27">
        <v>-0.002448</v>
      </c>
      <c r="J22" s="27">
        <v>-0.002151</v>
      </c>
      <c r="K22" s="27">
        <v>-0.002403</v>
      </c>
      <c r="L22" s="27">
        <v>-0.002177</v>
      </c>
      <c r="M22" s="27">
        <v>-0.001831</v>
      </c>
      <c r="N22" s="27">
        <v>-0.001687</v>
      </c>
      <c r="O22" s="27">
        <v>-0.001226</v>
      </c>
      <c r="P22" s="27">
        <v>-9.06E-4</v>
      </c>
      <c r="Q22" s="27">
        <v>-6.49E-4</v>
      </c>
      <c r="R22" s="27">
        <v>-3.78E-4</v>
      </c>
      <c r="S22" s="27">
        <v>-1.17E-4</v>
      </c>
      <c r="T22" s="27">
        <v>-1.9E-5</v>
      </c>
      <c r="U22" s="27">
        <v>-1.7E-5</v>
      </c>
      <c r="V22" s="27">
        <v>-3.0E-5</v>
      </c>
      <c r="W22" s="27">
        <v>9.4E-5</v>
      </c>
      <c r="X22" s="27">
        <v>2.2E-4</v>
      </c>
      <c r="Y22" s="27">
        <v>0.0</v>
      </c>
      <c r="Z22" s="27">
        <v>-2.22E-4</v>
      </c>
      <c r="AA22" s="27">
        <v>-4.75E-4</v>
      </c>
      <c r="AB22" s="27">
        <v>-7.05E-4</v>
      </c>
      <c r="AC22" s="27">
        <v>-8.71E-4</v>
      </c>
      <c r="AD22" s="27">
        <v>-0.001204</v>
      </c>
      <c r="AE22" s="27">
        <v>-0.001509</v>
      </c>
      <c r="AF22" s="27">
        <v>-0.001736</v>
      </c>
      <c r="AG22" s="27">
        <v>-0.001837</v>
      </c>
      <c r="AH22" s="27">
        <v>-0.002051</v>
      </c>
      <c r="AI22" s="27">
        <v>-0.002061</v>
      </c>
      <c r="AJ22" s="75"/>
      <c r="AK22" s="76"/>
    </row>
    <row r="23" ht="12.75" customHeight="1">
      <c r="A23" s="27">
        <v>-0.001085</v>
      </c>
      <c r="B23" s="27">
        <v>-0.003343</v>
      </c>
      <c r="C23" s="27">
        <v>-0.004592</v>
      </c>
      <c r="D23" s="27">
        <v>-0.005074</v>
      </c>
      <c r="E23" s="27">
        <v>-0.005023</v>
      </c>
      <c r="F23" s="27">
        <v>-0.004814</v>
      </c>
      <c r="G23" s="27">
        <v>-0.004124</v>
      </c>
      <c r="H23" s="27">
        <v>-0.003293</v>
      </c>
      <c r="I23" s="27">
        <v>-0.002761</v>
      </c>
      <c r="J23" s="27">
        <v>-0.002436</v>
      </c>
      <c r="K23" s="27">
        <v>-0.002539</v>
      </c>
      <c r="L23" s="27">
        <v>-0.002442</v>
      </c>
      <c r="M23" s="27">
        <v>-0.002189</v>
      </c>
      <c r="N23" s="27">
        <v>-0.001869</v>
      </c>
      <c r="O23" s="27">
        <v>-0.0016</v>
      </c>
      <c r="P23" s="27">
        <v>-9.02E-4</v>
      </c>
      <c r="Q23" s="27">
        <v>-8.04E-4</v>
      </c>
      <c r="R23" s="27">
        <v>-7.65E-4</v>
      </c>
      <c r="S23" s="27">
        <v>-5.24E-4</v>
      </c>
      <c r="T23" s="27">
        <v>-2.48E-4</v>
      </c>
      <c r="U23" s="27">
        <v>-1.89E-4</v>
      </c>
      <c r="V23" s="27">
        <v>-2.87E-4</v>
      </c>
      <c r="W23" s="27">
        <v>-1.09E-4</v>
      </c>
      <c r="X23" s="27">
        <v>-4.4E-5</v>
      </c>
      <c r="Y23" s="27">
        <v>0.0</v>
      </c>
      <c r="Z23" s="27">
        <v>-3.03E-4</v>
      </c>
      <c r="AA23" s="27">
        <v>-7.44E-4</v>
      </c>
      <c r="AB23" s="27">
        <v>-8.47E-4</v>
      </c>
      <c r="AC23" s="27">
        <v>-0.001208</v>
      </c>
      <c r="AD23" s="27">
        <v>-0.001475</v>
      </c>
      <c r="AE23" s="27">
        <v>-0.001722</v>
      </c>
      <c r="AF23" s="27">
        <v>-0.002067</v>
      </c>
      <c r="AG23" s="27">
        <v>-0.002169</v>
      </c>
      <c r="AH23" s="27">
        <v>-0.002497</v>
      </c>
      <c r="AI23" s="27">
        <v>-0.002495</v>
      </c>
      <c r="AJ23" s="75"/>
      <c r="AK23" s="76"/>
    </row>
    <row r="24" ht="12.75" customHeight="1">
      <c r="A24" s="27">
        <v>-0.00136</v>
      </c>
      <c r="B24" s="27">
        <v>-0.003533</v>
      </c>
      <c r="C24" s="27">
        <v>-0.004526</v>
      </c>
      <c r="D24" s="27">
        <v>-0.005116</v>
      </c>
      <c r="E24" s="27">
        <v>-0.005069</v>
      </c>
      <c r="F24" s="27">
        <v>-0.00485</v>
      </c>
      <c r="G24" s="27">
        <v>-0.004172</v>
      </c>
      <c r="H24" s="27">
        <v>-0.003305</v>
      </c>
      <c r="I24" s="27">
        <v>-0.002706</v>
      </c>
      <c r="J24" s="27">
        <v>-0.002666</v>
      </c>
      <c r="K24" s="27">
        <v>-0.002644</v>
      </c>
      <c r="L24" s="27">
        <v>-0.002478</v>
      </c>
      <c r="M24" s="27">
        <v>-0.002162</v>
      </c>
      <c r="N24" s="27">
        <v>-0.001905</v>
      </c>
      <c r="O24" s="27">
        <v>-0.001364</v>
      </c>
      <c r="P24" s="27">
        <v>-0.001029</v>
      </c>
      <c r="Q24" s="27">
        <v>-7.61E-4</v>
      </c>
      <c r="R24" s="27">
        <v>-6.05E-4</v>
      </c>
      <c r="S24" s="27">
        <v>-1.11E-4</v>
      </c>
      <c r="T24" s="27">
        <v>4.3E-5</v>
      </c>
      <c r="U24" s="27">
        <v>-6.7E-5</v>
      </c>
      <c r="V24" s="27">
        <v>1.54E-4</v>
      </c>
      <c r="W24" s="27">
        <v>3.2E-5</v>
      </c>
      <c r="X24" s="27">
        <v>1.15E-4</v>
      </c>
      <c r="Y24" s="27">
        <v>0.0</v>
      </c>
      <c r="Z24" s="27">
        <v>-2.58E-4</v>
      </c>
      <c r="AA24" s="27">
        <v>-4.36E-4</v>
      </c>
      <c r="AB24" s="27">
        <v>-7.44E-4</v>
      </c>
      <c r="AC24" s="27">
        <v>-0.001081</v>
      </c>
      <c r="AD24" s="27">
        <v>-0.001345</v>
      </c>
      <c r="AE24" s="27">
        <v>-0.001729</v>
      </c>
      <c r="AF24" s="27">
        <v>-0.001931</v>
      </c>
      <c r="AG24" s="27">
        <v>-0.002187</v>
      </c>
      <c r="AH24" s="27">
        <v>-0.002454</v>
      </c>
      <c r="AI24" s="27">
        <v>-0.002131</v>
      </c>
      <c r="AJ24" s="75"/>
      <c r="AK24" s="76"/>
    </row>
    <row r="25" ht="12.75" customHeight="1">
      <c r="A25" s="27">
        <v>-0.001255</v>
      </c>
      <c r="B25" s="27">
        <v>-0.002992</v>
      </c>
      <c r="C25" s="27">
        <v>-0.004192</v>
      </c>
      <c r="D25" s="27">
        <v>-0.004581</v>
      </c>
      <c r="E25" s="27">
        <v>-0.004625</v>
      </c>
      <c r="F25" s="27">
        <v>-0.004363</v>
      </c>
      <c r="G25" s="27">
        <v>-0.003826</v>
      </c>
      <c r="H25" s="27">
        <v>-0.003046</v>
      </c>
      <c r="I25" s="27">
        <v>-0.002563</v>
      </c>
      <c r="J25" s="27">
        <v>-0.002472</v>
      </c>
      <c r="K25" s="27">
        <v>-0.002467</v>
      </c>
      <c r="L25" s="27">
        <v>-0.002434</v>
      </c>
      <c r="M25" s="27">
        <v>-0.001937</v>
      </c>
      <c r="N25" s="27">
        <v>-0.001763</v>
      </c>
      <c r="O25" s="27">
        <v>-0.001453</v>
      </c>
      <c r="P25" s="27">
        <v>-9.35E-4</v>
      </c>
      <c r="Q25" s="27">
        <v>-6.52E-4</v>
      </c>
      <c r="R25" s="27">
        <v>-3.77E-4</v>
      </c>
      <c r="S25" s="27">
        <v>-9.1E-5</v>
      </c>
      <c r="T25" s="27">
        <v>2.9E-5</v>
      </c>
      <c r="U25" s="27">
        <v>4.2E-5</v>
      </c>
      <c r="V25" s="27">
        <v>-2.2E-5</v>
      </c>
      <c r="W25" s="27">
        <v>9.8E-5</v>
      </c>
      <c r="X25" s="27">
        <v>6.2E-5</v>
      </c>
      <c r="Y25" s="27">
        <v>0.0</v>
      </c>
      <c r="Z25" s="27">
        <v>-1.11E-4</v>
      </c>
      <c r="AA25" s="27">
        <v>-6.18E-4</v>
      </c>
      <c r="AB25" s="27">
        <v>-8.18E-4</v>
      </c>
      <c r="AC25" s="27">
        <v>-0.001237</v>
      </c>
      <c r="AD25" s="27">
        <v>-0.001546</v>
      </c>
      <c r="AE25" s="27">
        <v>-0.001956</v>
      </c>
      <c r="AF25" s="27">
        <v>-0.002242</v>
      </c>
      <c r="AG25" s="27">
        <v>-0.002442</v>
      </c>
      <c r="AH25" s="27">
        <v>-0.002733</v>
      </c>
      <c r="AI25" s="27">
        <v>-0.003178</v>
      </c>
      <c r="AJ25" s="75"/>
      <c r="AK25" s="76"/>
    </row>
    <row r="26" ht="12.75" customHeight="1">
      <c r="A26" s="27">
        <v>-0.00124</v>
      </c>
      <c r="B26" s="27">
        <v>-0.003215</v>
      </c>
      <c r="C26" s="27">
        <v>-0.004192</v>
      </c>
      <c r="D26" s="27">
        <v>-0.004587</v>
      </c>
      <c r="E26" s="27">
        <v>-0.004557</v>
      </c>
      <c r="F26" s="27">
        <v>-0.004397</v>
      </c>
      <c r="G26" s="27">
        <v>-0.003751</v>
      </c>
      <c r="H26" s="27">
        <v>-0.003007</v>
      </c>
      <c r="I26" s="27">
        <v>-0.002584</v>
      </c>
      <c r="J26" s="27">
        <v>-0.002527</v>
      </c>
      <c r="K26" s="27">
        <v>-0.0026</v>
      </c>
      <c r="L26" s="27">
        <v>-0.002388</v>
      </c>
      <c r="M26" s="27">
        <v>-0.002224</v>
      </c>
      <c r="N26" s="27">
        <v>-0.001884</v>
      </c>
      <c r="O26" s="27">
        <v>-0.001607</v>
      </c>
      <c r="P26" s="27">
        <v>-9.13E-4</v>
      </c>
      <c r="Q26" s="27">
        <v>-6.8E-4</v>
      </c>
      <c r="R26" s="27">
        <v>-5.48E-4</v>
      </c>
      <c r="S26" s="27">
        <v>-2.65E-4</v>
      </c>
      <c r="T26" s="27">
        <v>5.4E-5</v>
      </c>
      <c r="U26" s="27">
        <v>1.06E-4</v>
      </c>
      <c r="V26" s="27">
        <v>4.5E-5</v>
      </c>
      <c r="W26" s="27">
        <v>1.15E-4</v>
      </c>
      <c r="X26" s="27">
        <v>9.6E-5</v>
      </c>
      <c r="Y26" s="27">
        <v>0.0</v>
      </c>
      <c r="Z26" s="27">
        <v>-3.51E-4</v>
      </c>
      <c r="AA26" s="27">
        <v>-6.26E-4</v>
      </c>
      <c r="AB26" s="27">
        <v>-9.42E-4</v>
      </c>
      <c r="AC26" s="27">
        <v>-0.001298</v>
      </c>
      <c r="AD26" s="27">
        <v>-0.001707</v>
      </c>
      <c r="AE26" s="27">
        <v>-0.001973</v>
      </c>
      <c r="AF26" s="27">
        <v>-0.002294</v>
      </c>
      <c r="AG26" s="27">
        <v>-0.002491</v>
      </c>
      <c r="AH26" s="27">
        <v>-0.002791</v>
      </c>
      <c r="AI26" s="27">
        <v>-0.002711</v>
      </c>
      <c r="AJ26" s="75"/>
      <c r="AK26" s="76"/>
    </row>
    <row r="27" ht="12.75" customHeight="1">
      <c r="A27" s="27">
        <v>-0.001095</v>
      </c>
      <c r="B27" s="27">
        <v>-0.002755</v>
      </c>
      <c r="C27" s="27">
        <v>-0.003751</v>
      </c>
      <c r="D27" s="27">
        <v>-0.004252</v>
      </c>
      <c r="E27" s="27">
        <v>-0.004219</v>
      </c>
      <c r="F27" s="27">
        <v>-0.004009</v>
      </c>
      <c r="G27" s="27">
        <v>-0.003362</v>
      </c>
      <c r="H27" s="27">
        <v>-0.002726</v>
      </c>
      <c r="I27" s="27">
        <v>-0.002405</v>
      </c>
      <c r="J27" s="27">
        <v>-0.002412</v>
      </c>
      <c r="K27" s="27">
        <v>-0.002443</v>
      </c>
      <c r="L27" s="27">
        <v>-0.002309</v>
      </c>
      <c r="M27" s="27">
        <v>-0.001879</v>
      </c>
      <c r="N27" s="27">
        <v>-0.00161</v>
      </c>
      <c r="O27" s="27">
        <v>-0.001306</v>
      </c>
      <c r="P27" s="27">
        <v>-7.4E-4</v>
      </c>
      <c r="Q27" s="27">
        <v>-5.08E-4</v>
      </c>
      <c r="R27" s="27">
        <v>-2.42E-4</v>
      </c>
      <c r="S27" s="27">
        <v>1.53E-4</v>
      </c>
      <c r="T27" s="27">
        <v>1.91E-4</v>
      </c>
      <c r="U27" s="27">
        <v>8.9E-5</v>
      </c>
      <c r="V27" s="27">
        <v>2.11E-4</v>
      </c>
      <c r="W27" s="27">
        <v>2.26E-4</v>
      </c>
      <c r="X27" s="27">
        <v>2.08E-4</v>
      </c>
      <c r="Y27" s="27">
        <v>0.0</v>
      </c>
      <c r="Z27" s="27">
        <v>-2.23E-4</v>
      </c>
      <c r="AA27" s="27">
        <v>-5.27E-4</v>
      </c>
      <c r="AB27" s="27">
        <v>-8.49E-4</v>
      </c>
      <c r="AC27" s="27">
        <v>-0.001196</v>
      </c>
      <c r="AD27" s="27">
        <v>-0.001519</v>
      </c>
      <c r="AE27" s="27">
        <v>-0.001939</v>
      </c>
      <c r="AF27" s="27">
        <v>-0.002273</v>
      </c>
      <c r="AG27" s="27">
        <v>-0.002561</v>
      </c>
      <c r="AH27" s="27">
        <v>-0.002904</v>
      </c>
      <c r="AI27" s="27">
        <v>-0.003178</v>
      </c>
      <c r="AJ27" s="75"/>
      <c r="AK27" s="76"/>
    </row>
    <row r="28" ht="12.75" customHeight="1">
      <c r="A28" s="27">
        <v>-0.001053</v>
      </c>
      <c r="B28" s="27">
        <v>-0.002564</v>
      </c>
      <c r="C28" s="27">
        <v>-0.003535</v>
      </c>
      <c r="D28" s="27">
        <v>-0.003888</v>
      </c>
      <c r="E28" s="27">
        <v>-0.003948</v>
      </c>
      <c r="F28" s="27">
        <v>-0.003763</v>
      </c>
      <c r="G28" s="27">
        <v>-0.003172</v>
      </c>
      <c r="H28" s="27">
        <v>-0.002622</v>
      </c>
      <c r="I28" s="27">
        <v>-0.002208</v>
      </c>
      <c r="J28" s="27">
        <v>-0.00234</v>
      </c>
      <c r="K28" s="27">
        <v>-0.002464</v>
      </c>
      <c r="L28" s="27">
        <v>-0.002274</v>
      </c>
      <c r="M28" s="27">
        <v>-0.001883</v>
      </c>
      <c r="N28" s="27">
        <v>-0.001698</v>
      </c>
      <c r="O28" s="27">
        <v>-0.001335</v>
      </c>
      <c r="P28" s="27">
        <v>-8.44E-4</v>
      </c>
      <c r="Q28" s="27">
        <v>-5.37E-4</v>
      </c>
      <c r="R28" s="27">
        <v>-2.05E-4</v>
      </c>
      <c r="S28" s="27">
        <v>2.5E-5</v>
      </c>
      <c r="T28" s="27">
        <v>2.02E-4</v>
      </c>
      <c r="U28" s="27">
        <v>2.19E-4</v>
      </c>
      <c r="V28" s="27">
        <v>8.6E-5</v>
      </c>
      <c r="W28" s="27">
        <v>1.39E-4</v>
      </c>
      <c r="X28" s="27">
        <v>5.9E-5</v>
      </c>
      <c r="Y28" s="27">
        <v>0.0</v>
      </c>
      <c r="Z28" s="27">
        <v>-2.56E-4</v>
      </c>
      <c r="AA28" s="27">
        <v>-7.59E-4</v>
      </c>
      <c r="AB28" s="27">
        <v>-0.001027</v>
      </c>
      <c r="AC28" s="27">
        <v>-0.001473</v>
      </c>
      <c r="AD28" s="27">
        <v>-0.001854</v>
      </c>
      <c r="AE28" s="27">
        <v>-0.002268</v>
      </c>
      <c r="AF28" s="27">
        <v>-0.002529</v>
      </c>
      <c r="AG28" s="27">
        <v>-0.002971</v>
      </c>
      <c r="AH28" s="27">
        <v>-0.003163</v>
      </c>
      <c r="AI28" s="27">
        <v>-0.00302</v>
      </c>
      <c r="AJ28" s="75"/>
      <c r="AK28" s="76"/>
    </row>
    <row r="29" ht="12.75" customHeight="1">
      <c r="A29" s="27">
        <v>-0.001015</v>
      </c>
      <c r="B29" s="27">
        <v>-0.002615</v>
      </c>
      <c r="C29" s="27">
        <v>-0.003446</v>
      </c>
      <c r="D29" s="27">
        <v>-0.003833</v>
      </c>
      <c r="E29" s="27">
        <v>-0.003764</v>
      </c>
      <c r="F29" s="27">
        <v>-0.003561</v>
      </c>
      <c r="G29" s="27">
        <v>-0.003009</v>
      </c>
      <c r="H29" s="27">
        <v>-0.002459</v>
      </c>
      <c r="I29" s="27">
        <v>-0.002179</v>
      </c>
      <c r="J29" s="27">
        <v>-0.002361</v>
      </c>
      <c r="K29" s="27">
        <v>-0.002433</v>
      </c>
      <c r="L29" s="27">
        <v>-0.002257</v>
      </c>
      <c r="M29" s="27">
        <v>-0.001956</v>
      </c>
      <c r="N29" s="27">
        <v>-0.001668</v>
      </c>
      <c r="O29" s="27">
        <v>-0.001343</v>
      </c>
      <c r="P29" s="27">
        <v>-7.77E-4</v>
      </c>
      <c r="Q29" s="27">
        <v>-5.33E-4</v>
      </c>
      <c r="R29" s="27">
        <v>-3.39E-4</v>
      </c>
      <c r="S29" s="27">
        <v>-1.3E-5</v>
      </c>
      <c r="T29" s="27">
        <v>1.71E-4</v>
      </c>
      <c r="U29" s="27">
        <v>9.4E-5</v>
      </c>
      <c r="V29" s="27">
        <v>2.05E-4</v>
      </c>
      <c r="W29" s="27">
        <v>1.99E-4</v>
      </c>
      <c r="X29" s="27">
        <v>1.15E-4</v>
      </c>
      <c r="Y29" s="27">
        <v>0.0</v>
      </c>
      <c r="Z29" s="27">
        <v>-2.88E-4</v>
      </c>
      <c r="AA29" s="27">
        <v>-7.23E-4</v>
      </c>
      <c r="AB29" s="27">
        <v>-0.001039</v>
      </c>
      <c r="AC29" s="27">
        <v>-0.001457</v>
      </c>
      <c r="AD29" s="27">
        <v>-0.001956</v>
      </c>
      <c r="AE29" s="27">
        <v>-0.002347</v>
      </c>
      <c r="AF29" s="27">
        <v>-0.002663</v>
      </c>
      <c r="AG29" s="27">
        <v>-0.002949</v>
      </c>
      <c r="AH29" s="27">
        <v>-0.003411</v>
      </c>
      <c r="AI29" s="27">
        <v>-0.003501</v>
      </c>
      <c r="AJ29" s="75"/>
      <c r="AK29" s="76"/>
    </row>
    <row r="30" ht="12.75" customHeight="1">
      <c r="A30" s="27">
        <v>-9.49E-4</v>
      </c>
      <c r="B30" s="27">
        <v>-0.002182</v>
      </c>
      <c r="C30" s="27">
        <v>-0.003072</v>
      </c>
      <c r="D30" s="27">
        <v>-0.003413</v>
      </c>
      <c r="E30" s="27">
        <v>-0.003442</v>
      </c>
      <c r="F30" s="27">
        <v>-0.003216</v>
      </c>
      <c r="G30" s="27">
        <v>-0.002749</v>
      </c>
      <c r="H30" s="27">
        <v>-0.002208</v>
      </c>
      <c r="I30" s="27">
        <v>-0.00206</v>
      </c>
      <c r="J30" s="27">
        <v>-0.00214</v>
      </c>
      <c r="K30" s="27">
        <v>-0.002283</v>
      </c>
      <c r="L30" s="27">
        <v>-0.002158</v>
      </c>
      <c r="M30" s="27">
        <v>-0.001794</v>
      </c>
      <c r="N30" s="27">
        <v>-0.001589</v>
      </c>
      <c r="O30" s="27">
        <v>-0.001243</v>
      </c>
      <c r="P30" s="27">
        <v>-6.47E-4</v>
      </c>
      <c r="Q30" s="27">
        <v>-5.19E-4</v>
      </c>
      <c r="R30" s="27">
        <v>-1.5E-5</v>
      </c>
      <c r="S30" s="27">
        <v>2.5E-4</v>
      </c>
      <c r="T30" s="27">
        <v>3.12E-4</v>
      </c>
      <c r="U30" s="27">
        <v>1.58E-4</v>
      </c>
      <c r="V30" s="27">
        <v>2.34E-4</v>
      </c>
      <c r="W30" s="27">
        <v>1.4E-4</v>
      </c>
      <c r="X30" s="27">
        <v>1.92E-4</v>
      </c>
      <c r="Y30" s="27">
        <v>0.0</v>
      </c>
      <c r="Z30" s="27">
        <v>-2.9E-4</v>
      </c>
      <c r="AA30" s="27">
        <v>-6.76E-4</v>
      </c>
      <c r="AB30" s="27">
        <v>-0.001045</v>
      </c>
      <c r="AC30" s="27">
        <v>-0.001582</v>
      </c>
      <c r="AD30" s="27">
        <v>-0.001862</v>
      </c>
      <c r="AE30" s="27">
        <v>-0.002358</v>
      </c>
      <c r="AF30" s="27">
        <v>-0.00273</v>
      </c>
      <c r="AG30" s="27">
        <v>-0.003156</v>
      </c>
      <c r="AH30" s="27">
        <v>-0.003499</v>
      </c>
      <c r="AI30" s="27">
        <v>-0.003562</v>
      </c>
      <c r="AJ30" s="75"/>
      <c r="AK30" s="76"/>
    </row>
    <row r="31" ht="12.75" customHeight="1">
      <c r="A31" s="27">
        <v>-9.41E-4</v>
      </c>
      <c r="B31" s="27">
        <v>-0.00209</v>
      </c>
      <c r="C31" s="27">
        <v>-0.002806</v>
      </c>
      <c r="D31" s="27">
        <v>-0.003125</v>
      </c>
      <c r="E31" s="27">
        <v>-0.003123</v>
      </c>
      <c r="F31" s="27">
        <v>-0.002921</v>
      </c>
      <c r="G31" s="27">
        <v>-0.002414</v>
      </c>
      <c r="H31" s="27">
        <v>-0.001992</v>
      </c>
      <c r="I31" s="27">
        <v>-0.001856</v>
      </c>
      <c r="J31" s="27">
        <v>-0.001994</v>
      </c>
      <c r="K31" s="27">
        <v>-0.002159</v>
      </c>
      <c r="L31" s="27">
        <v>-0.002023</v>
      </c>
      <c r="M31" s="27">
        <v>-0.001651</v>
      </c>
      <c r="N31" s="27">
        <v>-0.001386</v>
      </c>
      <c r="O31" s="27">
        <v>-0.001185</v>
      </c>
      <c r="P31" s="27">
        <v>-6.33E-4</v>
      </c>
      <c r="Q31" s="27">
        <v>-2.93E-4</v>
      </c>
      <c r="R31" s="27">
        <v>-1.71E-4</v>
      </c>
      <c r="S31" s="27">
        <v>9.0E-5</v>
      </c>
      <c r="T31" s="27">
        <v>3.94E-4</v>
      </c>
      <c r="U31" s="27">
        <v>2.96E-4</v>
      </c>
      <c r="V31" s="27">
        <v>2.56E-4</v>
      </c>
      <c r="W31" s="27">
        <v>2.69E-4</v>
      </c>
      <c r="X31" s="27">
        <v>1.76E-4</v>
      </c>
      <c r="Y31" s="27">
        <v>0.0</v>
      </c>
      <c r="Z31" s="27">
        <v>-3.17E-4</v>
      </c>
      <c r="AA31" s="27">
        <v>-8.15E-4</v>
      </c>
      <c r="AB31" s="27">
        <v>-0.001086</v>
      </c>
      <c r="AC31" s="27">
        <v>-0.001644</v>
      </c>
      <c r="AD31" s="27">
        <v>-0.002089</v>
      </c>
      <c r="AE31" s="27">
        <v>-0.00251</v>
      </c>
      <c r="AF31" s="27">
        <v>-0.002923</v>
      </c>
      <c r="AG31" s="27">
        <v>-0.003195</v>
      </c>
      <c r="AH31" s="27">
        <v>-0.003568</v>
      </c>
      <c r="AI31" s="27">
        <v>-0.003684</v>
      </c>
      <c r="AJ31" s="75"/>
      <c r="AK31" s="76"/>
    </row>
    <row r="32" ht="12.75" customHeight="1">
      <c r="A32" s="27">
        <v>-7.18E-4</v>
      </c>
      <c r="B32" s="27">
        <v>-0.001885</v>
      </c>
      <c r="C32" s="27">
        <v>-0.002572</v>
      </c>
      <c r="D32" s="27">
        <v>-0.002942</v>
      </c>
      <c r="E32" s="27">
        <v>-0.002824</v>
      </c>
      <c r="F32" s="27">
        <v>-0.002633</v>
      </c>
      <c r="G32" s="27">
        <v>-0.002164</v>
      </c>
      <c r="H32" s="27">
        <v>-0.001765</v>
      </c>
      <c r="I32" s="27">
        <v>-0.001669</v>
      </c>
      <c r="J32" s="27">
        <v>-0.001948</v>
      </c>
      <c r="K32" s="27">
        <v>-0.002126</v>
      </c>
      <c r="L32" s="27">
        <v>-0.00191</v>
      </c>
      <c r="M32" s="27">
        <v>-0.00165</v>
      </c>
      <c r="N32" s="27">
        <v>-0.001375</v>
      </c>
      <c r="O32" s="27">
        <v>-0.001079</v>
      </c>
      <c r="P32" s="27">
        <v>-5.04E-4</v>
      </c>
      <c r="Q32" s="27">
        <v>-2.84E-4</v>
      </c>
      <c r="R32" s="27">
        <v>7.4E-5</v>
      </c>
      <c r="S32" s="27">
        <v>2.58E-4</v>
      </c>
      <c r="T32" s="27">
        <v>3.28E-4</v>
      </c>
      <c r="U32" s="27">
        <v>2.06E-4</v>
      </c>
      <c r="V32" s="27">
        <v>2.55E-4</v>
      </c>
      <c r="W32" s="27">
        <v>1.98E-4</v>
      </c>
      <c r="X32" s="27">
        <v>1.36E-4</v>
      </c>
      <c r="Y32" s="27">
        <v>0.0</v>
      </c>
      <c r="Z32" s="27">
        <v>-3.76E-4</v>
      </c>
      <c r="AA32" s="27">
        <v>-7.17E-4</v>
      </c>
      <c r="AB32" s="27">
        <v>-0.001206</v>
      </c>
      <c r="AC32" s="27">
        <v>-0.001692</v>
      </c>
      <c r="AD32" s="27">
        <v>-0.002171</v>
      </c>
      <c r="AE32" s="27">
        <v>-0.002575</v>
      </c>
      <c r="AF32" s="27">
        <v>-0.002978</v>
      </c>
      <c r="AG32" s="27">
        <v>-0.003393</v>
      </c>
      <c r="AH32" s="27">
        <v>-0.003801</v>
      </c>
      <c r="AI32" s="27">
        <v>-0.003833</v>
      </c>
      <c r="AJ32" s="75"/>
      <c r="AK32" s="76"/>
    </row>
    <row r="33" ht="12.75" customHeight="1">
      <c r="A33" s="27">
        <v>-6.25E-4</v>
      </c>
      <c r="B33" s="27">
        <v>-0.001448</v>
      </c>
      <c r="C33" s="27">
        <v>-0.002101</v>
      </c>
      <c r="D33" s="27">
        <v>-0.002408</v>
      </c>
      <c r="E33" s="27">
        <v>-0.002399</v>
      </c>
      <c r="F33" s="27">
        <v>-0.002197</v>
      </c>
      <c r="G33" s="27">
        <v>-0.001787</v>
      </c>
      <c r="H33" s="27">
        <v>-0.001429</v>
      </c>
      <c r="I33" s="27">
        <v>-0.001339</v>
      </c>
      <c r="J33" s="27">
        <v>-0.001648</v>
      </c>
      <c r="K33" s="27">
        <v>-0.00177</v>
      </c>
      <c r="L33" s="27">
        <v>-0.001714</v>
      </c>
      <c r="M33" s="27">
        <v>-0.00139</v>
      </c>
      <c r="N33" s="27">
        <v>-0.001125</v>
      </c>
      <c r="O33" s="27">
        <v>-8.7E-4</v>
      </c>
      <c r="P33" s="27">
        <v>-4.61E-4</v>
      </c>
      <c r="Q33" s="27">
        <v>-8.4E-5</v>
      </c>
      <c r="R33" s="27">
        <v>2.14E-4</v>
      </c>
      <c r="S33" s="27">
        <v>4.84E-4</v>
      </c>
      <c r="T33" s="27">
        <v>5.94E-4</v>
      </c>
      <c r="U33" s="27">
        <v>4.54E-4</v>
      </c>
      <c r="V33" s="27">
        <v>4.51E-4</v>
      </c>
      <c r="W33" s="27">
        <v>3.01E-4</v>
      </c>
      <c r="X33" s="27">
        <v>2.45E-4</v>
      </c>
      <c r="Y33" s="27">
        <v>0.0</v>
      </c>
      <c r="Z33" s="27">
        <v>-2.45E-4</v>
      </c>
      <c r="AA33" s="27">
        <v>-7.66E-4</v>
      </c>
      <c r="AB33" s="27">
        <v>-0.001184</v>
      </c>
      <c r="AC33" s="27">
        <v>-0.001723</v>
      </c>
      <c r="AD33" s="27">
        <v>-0.002132</v>
      </c>
      <c r="AE33" s="27">
        <v>-0.002676</v>
      </c>
      <c r="AF33" s="27">
        <v>-0.003113</v>
      </c>
      <c r="AG33" s="27">
        <v>-0.003615</v>
      </c>
      <c r="AH33" s="27">
        <v>-0.00389</v>
      </c>
      <c r="AI33" s="27">
        <v>-0.004035</v>
      </c>
      <c r="AJ33" s="75"/>
      <c r="AK33" s="76"/>
    </row>
    <row r="34" ht="12.75" customHeight="1">
      <c r="A34" s="27">
        <v>-3.23E-4</v>
      </c>
      <c r="B34" s="27">
        <v>-0.001287</v>
      </c>
      <c r="C34" s="27">
        <v>-0.001862</v>
      </c>
      <c r="D34" s="27">
        <v>-0.002087</v>
      </c>
      <c r="E34" s="27">
        <v>-0.00203</v>
      </c>
      <c r="F34" s="27">
        <v>-0.001895</v>
      </c>
      <c r="G34" s="27">
        <v>-0.001422</v>
      </c>
      <c r="H34" s="27">
        <v>-0.001191</v>
      </c>
      <c r="I34" s="27">
        <v>-0.001218</v>
      </c>
      <c r="J34" s="27">
        <v>-0.001483</v>
      </c>
      <c r="K34" s="27">
        <v>-0.001724</v>
      </c>
      <c r="L34" s="27">
        <v>-0.001564</v>
      </c>
      <c r="M34" s="27">
        <v>-0.001281</v>
      </c>
      <c r="N34" s="27">
        <v>-0.001133</v>
      </c>
      <c r="O34" s="27">
        <v>-8.37E-4</v>
      </c>
      <c r="P34" s="27">
        <v>-4.04E-4</v>
      </c>
      <c r="Q34" s="27">
        <v>-8.3E-5</v>
      </c>
      <c r="R34" s="27">
        <v>8.3E-5</v>
      </c>
      <c r="S34" s="27">
        <v>2.09E-4</v>
      </c>
      <c r="T34" s="27">
        <v>4.35E-4</v>
      </c>
      <c r="U34" s="27">
        <v>3.72E-4</v>
      </c>
      <c r="V34" s="27">
        <v>2.27E-4</v>
      </c>
      <c r="W34" s="27">
        <v>2.0E-4</v>
      </c>
      <c r="X34" s="27">
        <v>1.23E-4</v>
      </c>
      <c r="Y34" s="27">
        <v>0.0</v>
      </c>
      <c r="Z34" s="27">
        <v>-4.17E-4</v>
      </c>
      <c r="AA34" s="27">
        <v>-9.2E-4</v>
      </c>
      <c r="AB34" s="27">
        <v>-0.001338</v>
      </c>
      <c r="AC34" s="27">
        <v>-0.001948</v>
      </c>
      <c r="AD34" s="27">
        <v>-0.002415</v>
      </c>
      <c r="AE34" s="27">
        <v>-0.00287</v>
      </c>
      <c r="AF34" s="27">
        <v>-0.003263</v>
      </c>
      <c r="AG34" s="27">
        <v>-0.003568</v>
      </c>
      <c r="AH34" s="27">
        <v>-0.003942</v>
      </c>
      <c r="AI34" s="27">
        <v>-0.004466</v>
      </c>
      <c r="AJ34" s="75"/>
      <c r="AK34" s="76"/>
    </row>
    <row r="35" ht="12.75" customHeight="1">
      <c r="A35" s="27">
        <v>-4.26E-4</v>
      </c>
      <c r="B35" s="27">
        <v>-0.001064</v>
      </c>
      <c r="C35" s="27">
        <v>-0.00154</v>
      </c>
      <c r="D35" s="27">
        <v>-0.001791</v>
      </c>
      <c r="E35" s="27">
        <v>-0.001749</v>
      </c>
      <c r="F35" s="27">
        <v>-0.001505</v>
      </c>
      <c r="G35" s="27">
        <v>-0.001165</v>
      </c>
      <c r="H35" s="27">
        <v>-7.92E-4</v>
      </c>
      <c r="I35" s="27">
        <v>-8.69E-4</v>
      </c>
      <c r="J35" s="27">
        <v>-0.001222</v>
      </c>
      <c r="K35" s="27">
        <v>-0.001393</v>
      </c>
      <c r="L35" s="27">
        <v>-0.001322</v>
      </c>
      <c r="M35" s="27">
        <v>-0.001103</v>
      </c>
      <c r="N35" s="27">
        <v>-8.94E-4</v>
      </c>
      <c r="O35" s="27">
        <v>-7.13E-4</v>
      </c>
      <c r="P35" s="27">
        <v>-1.54E-4</v>
      </c>
      <c r="Q35" s="27">
        <v>-1.8E-5</v>
      </c>
      <c r="R35" s="27">
        <v>3.53E-4</v>
      </c>
      <c r="S35" s="27">
        <v>5.75E-4</v>
      </c>
      <c r="T35" s="27">
        <v>6.14E-4</v>
      </c>
      <c r="U35" s="27">
        <v>4.52E-4</v>
      </c>
      <c r="V35" s="27">
        <v>4.48E-4</v>
      </c>
      <c r="W35" s="27">
        <v>3.51E-4</v>
      </c>
      <c r="X35" s="27">
        <v>2.15E-4</v>
      </c>
      <c r="Y35" s="27">
        <v>0.0</v>
      </c>
      <c r="Z35" s="27">
        <v>-3.46E-4</v>
      </c>
      <c r="AA35" s="27">
        <v>-7.7E-4</v>
      </c>
      <c r="AB35" s="27">
        <v>-0.001243</v>
      </c>
      <c r="AC35" s="27">
        <v>-0.001756</v>
      </c>
      <c r="AD35" s="27">
        <v>-0.002228</v>
      </c>
      <c r="AE35" s="27">
        <v>-0.002704</v>
      </c>
      <c r="AF35" s="27">
        <v>-0.003111</v>
      </c>
      <c r="AG35" s="27">
        <v>-0.003551</v>
      </c>
      <c r="AH35" s="27">
        <v>-0.004065</v>
      </c>
      <c r="AI35" s="27">
        <v>-0.003888</v>
      </c>
      <c r="AJ35" s="75"/>
      <c r="AK35" s="76"/>
    </row>
    <row r="36" ht="12.75" customHeight="1">
      <c r="A36" s="27">
        <v>-3.51E-4</v>
      </c>
      <c r="B36" s="27">
        <v>-8.38E-4</v>
      </c>
      <c r="C36" s="27">
        <v>-0.00124</v>
      </c>
      <c r="D36" s="27">
        <v>-0.001473</v>
      </c>
      <c r="E36" s="27">
        <v>-0.001307</v>
      </c>
      <c r="F36" s="27">
        <v>-0.0011</v>
      </c>
      <c r="G36" s="27">
        <v>-7.38E-4</v>
      </c>
      <c r="H36" s="27">
        <v>-5.37E-4</v>
      </c>
      <c r="I36" s="27">
        <v>-5.66E-4</v>
      </c>
      <c r="J36" s="27">
        <v>-9.11E-4</v>
      </c>
      <c r="K36" s="27">
        <v>-0.001123</v>
      </c>
      <c r="L36" s="27">
        <v>-0.001045</v>
      </c>
      <c r="M36" s="27">
        <v>-8.31E-4</v>
      </c>
      <c r="N36" s="27">
        <v>-7.06E-4</v>
      </c>
      <c r="O36" s="27">
        <v>-5.2E-4</v>
      </c>
      <c r="P36" s="27">
        <v>-1.92E-4</v>
      </c>
      <c r="Q36" s="27">
        <v>1.83E-4</v>
      </c>
      <c r="R36" s="27">
        <v>4.55E-4</v>
      </c>
      <c r="S36" s="27">
        <v>6.03E-4</v>
      </c>
      <c r="T36" s="27">
        <v>6.86E-4</v>
      </c>
      <c r="U36" s="27">
        <v>5.79E-4</v>
      </c>
      <c r="V36" s="27">
        <v>4.45E-4</v>
      </c>
      <c r="W36" s="27">
        <v>3.82E-4</v>
      </c>
      <c r="X36" s="27">
        <v>2.93E-4</v>
      </c>
      <c r="Y36" s="27">
        <v>0.0</v>
      </c>
      <c r="Z36" s="27">
        <v>-2.69E-4</v>
      </c>
      <c r="AA36" s="27">
        <v>-8.54E-4</v>
      </c>
      <c r="AB36" s="27">
        <v>-0.001269</v>
      </c>
      <c r="AC36" s="27">
        <v>-0.001844</v>
      </c>
      <c r="AD36" s="27">
        <v>-0.002305</v>
      </c>
      <c r="AE36" s="27">
        <v>-0.002852</v>
      </c>
      <c r="AF36" s="27">
        <v>-0.003277</v>
      </c>
      <c r="AG36" s="27">
        <v>-0.003727</v>
      </c>
      <c r="AH36" s="27">
        <v>-0.0041</v>
      </c>
      <c r="AI36" s="27">
        <v>-0.004581</v>
      </c>
      <c r="AJ36" s="75"/>
      <c r="AK36" s="76"/>
    </row>
    <row r="37" ht="12.75" customHeight="1">
      <c r="A37" s="27">
        <v>-5.37E-4</v>
      </c>
      <c r="B37" s="27">
        <v>-0.001012</v>
      </c>
      <c r="C37" s="27">
        <v>-0.001331</v>
      </c>
      <c r="D37" s="27">
        <v>-0.00137</v>
      </c>
      <c r="E37" s="27">
        <v>-0.001236</v>
      </c>
      <c r="F37" s="27">
        <v>-0.001062</v>
      </c>
      <c r="G37" s="27">
        <v>-6.24E-4</v>
      </c>
      <c r="H37" s="27">
        <v>-4.05E-4</v>
      </c>
      <c r="I37" s="27">
        <v>-5.73E-4</v>
      </c>
      <c r="J37" s="27">
        <v>-9.41E-4</v>
      </c>
      <c r="K37" s="27">
        <v>-0.001072</v>
      </c>
      <c r="L37" s="27">
        <v>-0.001013</v>
      </c>
      <c r="M37" s="27">
        <v>-8.62E-4</v>
      </c>
      <c r="N37" s="27">
        <v>-7.19E-4</v>
      </c>
      <c r="O37" s="27">
        <v>-5.98E-4</v>
      </c>
      <c r="P37" s="27">
        <v>-1.18E-4</v>
      </c>
      <c r="Q37" s="27">
        <v>1.8E-5</v>
      </c>
      <c r="R37" s="27">
        <v>1.93E-4</v>
      </c>
      <c r="S37" s="27">
        <v>4.03E-4</v>
      </c>
      <c r="T37" s="27">
        <v>5.34E-4</v>
      </c>
      <c r="U37" s="27">
        <v>3.75E-4</v>
      </c>
      <c r="V37" s="27">
        <v>3.41E-4</v>
      </c>
      <c r="W37" s="27">
        <v>2.7E-4</v>
      </c>
      <c r="X37" s="27">
        <v>9.8E-5</v>
      </c>
      <c r="Y37" s="27">
        <v>0.0</v>
      </c>
      <c r="Z37" s="27">
        <v>-4.19E-4</v>
      </c>
      <c r="AA37" s="27">
        <v>-9.04E-4</v>
      </c>
      <c r="AB37" s="27">
        <v>-0.001334</v>
      </c>
      <c r="AC37" s="27">
        <v>-0.0019</v>
      </c>
      <c r="AD37" s="27">
        <v>-0.002401</v>
      </c>
      <c r="AE37" s="27">
        <v>-0.002876</v>
      </c>
      <c r="AF37" s="27">
        <v>-0.003294</v>
      </c>
      <c r="AG37" s="27">
        <v>-0.00364</v>
      </c>
      <c r="AH37" s="27">
        <v>-0.004194</v>
      </c>
      <c r="AI37" s="27">
        <v>-0.00406</v>
      </c>
      <c r="AJ37" s="75"/>
      <c r="AK37" s="76"/>
    </row>
    <row r="38" ht="12.75" customHeight="1">
      <c r="A38" s="27">
        <v>-6.61E-4</v>
      </c>
      <c r="B38" s="27">
        <v>-7.91E-4</v>
      </c>
      <c r="C38" s="27">
        <v>-0.001059</v>
      </c>
      <c r="D38" s="27">
        <v>-0.00117</v>
      </c>
      <c r="E38" s="27">
        <v>-0.001036</v>
      </c>
      <c r="F38" s="27">
        <v>-7.54E-4</v>
      </c>
      <c r="G38" s="27">
        <v>-4.03E-4</v>
      </c>
      <c r="H38" s="27">
        <v>-1.68E-4</v>
      </c>
      <c r="I38" s="27">
        <v>-3.83E-4</v>
      </c>
      <c r="J38" s="27">
        <v>-6.88E-4</v>
      </c>
      <c r="K38" s="27">
        <v>-9.72E-4</v>
      </c>
      <c r="L38" s="27">
        <v>-8.26E-4</v>
      </c>
      <c r="M38" s="27">
        <v>-6.91E-4</v>
      </c>
      <c r="N38" s="27">
        <v>-5.89E-4</v>
      </c>
      <c r="O38" s="27">
        <v>-3.9E-4</v>
      </c>
      <c r="P38" s="27">
        <v>-1.01E-4</v>
      </c>
      <c r="Q38" s="27">
        <v>1.83E-4</v>
      </c>
      <c r="R38" s="27">
        <v>4.14E-4</v>
      </c>
      <c r="S38" s="27">
        <v>6.2E-4</v>
      </c>
      <c r="T38" s="27">
        <v>6.13E-4</v>
      </c>
      <c r="U38" s="27">
        <v>4.51E-4</v>
      </c>
      <c r="V38" s="27">
        <v>4.48E-4</v>
      </c>
      <c r="W38" s="27">
        <v>3.0E-4</v>
      </c>
      <c r="X38" s="27">
        <v>1.97E-4</v>
      </c>
      <c r="Y38" s="27">
        <v>0.0</v>
      </c>
      <c r="Z38" s="27">
        <v>-3.53E-4</v>
      </c>
      <c r="AA38" s="27">
        <v>-7.25E-4</v>
      </c>
      <c r="AB38" s="27">
        <v>-0.001259</v>
      </c>
      <c r="AC38" s="27">
        <v>-0.001769</v>
      </c>
      <c r="AD38" s="27">
        <v>-0.002264</v>
      </c>
      <c r="AE38" s="27">
        <v>-0.002761</v>
      </c>
      <c r="AF38" s="27">
        <v>-0.003178</v>
      </c>
      <c r="AG38" s="27">
        <v>-0.00368</v>
      </c>
      <c r="AH38" s="27">
        <v>-0.004053</v>
      </c>
      <c r="AI38" s="27">
        <v>-0.004457</v>
      </c>
      <c r="AJ38" s="75"/>
      <c r="AK38" s="76"/>
    </row>
    <row r="39" ht="12.75" customHeight="1">
      <c r="A39" s="27">
        <v>-6.1E-4</v>
      </c>
      <c r="B39" s="27">
        <v>-7.3E-4</v>
      </c>
      <c r="C39" s="27">
        <v>-8.92E-4</v>
      </c>
      <c r="D39" s="27">
        <v>-8.93E-4</v>
      </c>
      <c r="E39" s="27">
        <v>-7.39E-4</v>
      </c>
      <c r="F39" s="27">
        <v>-4.53E-4</v>
      </c>
      <c r="G39" s="27">
        <v>-1.02E-4</v>
      </c>
      <c r="H39" s="27">
        <v>6.9E-5</v>
      </c>
      <c r="I39" s="27">
        <v>-1.19E-4</v>
      </c>
      <c r="J39" s="27">
        <v>-5.25E-4</v>
      </c>
      <c r="K39" s="27">
        <v>-6.77E-4</v>
      </c>
      <c r="L39" s="27">
        <v>-6.96E-4</v>
      </c>
      <c r="M39" s="27">
        <v>-5.27E-4</v>
      </c>
      <c r="N39" s="27">
        <v>-4.23E-4</v>
      </c>
      <c r="O39" s="27">
        <v>-3.27E-4</v>
      </c>
      <c r="P39" s="27">
        <v>-4.3E-5</v>
      </c>
      <c r="Q39" s="27">
        <v>2.04E-4</v>
      </c>
      <c r="R39" s="27">
        <v>4.44E-4</v>
      </c>
      <c r="S39" s="27">
        <v>5.98E-4</v>
      </c>
      <c r="T39" s="27">
        <v>6.16E-4</v>
      </c>
      <c r="U39" s="27">
        <v>4.99E-4</v>
      </c>
      <c r="V39" s="27">
        <v>4.25E-4</v>
      </c>
      <c r="W39" s="27">
        <v>3.51E-4</v>
      </c>
      <c r="X39" s="27">
        <v>2.01E-4</v>
      </c>
      <c r="Y39" s="27">
        <v>0.0</v>
      </c>
      <c r="Z39" s="27">
        <v>-3.28E-4</v>
      </c>
      <c r="AA39" s="27">
        <v>-8.69E-4</v>
      </c>
      <c r="AB39" s="27">
        <v>-0.001246</v>
      </c>
      <c r="AC39" s="27">
        <v>-0.001846</v>
      </c>
      <c r="AD39" s="27">
        <v>-0.002273</v>
      </c>
      <c r="AE39" s="27">
        <v>-0.002778</v>
      </c>
      <c r="AF39" s="27">
        <v>-0.003206</v>
      </c>
      <c r="AG39" s="27">
        <v>-0.003605</v>
      </c>
      <c r="AH39" s="27">
        <v>-0.004033</v>
      </c>
      <c r="AI39" s="27">
        <v>-0.004261</v>
      </c>
      <c r="AJ39" s="75"/>
      <c r="AK39" s="76"/>
    </row>
    <row r="40" ht="12.75" customHeight="1">
      <c r="A40" s="27">
        <v>-3.38E-4</v>
      </c>
      <c r="B40" s="27">
        <v>-4.69E-4</v>
      </c>
      <c r="C40" s="27">
        <v>-6.42E-4</v>
      </c>
      <c r="D40" s="27">
        <v>-5.93E-4</v>
      </c>
      <c r="E40" s="27">
        <v>-4.28E-4</v>
      </c>
      <c r="F40" s="27">
        <v>-1.81E-4</v>
      </c>
      <c r="G40" s="27">
        <v>1.44E-4</v>
      </c>
      <c r="H40" s="27">
        <v>2.95E-4</v>
      </c>
      <c r="I40" s="27">
        <v>6.0E-5</v>
      </c>
      <c r="J40" s="27">
        <v>-3.57E-4</v>
      </c>
      <c r="K40" s="27">
        <v>-6.19E-4</v>
      </c>
      <c r="L40" s="27">
        <v>-5.17E-4</v>
      </c>
      <c r="M40" s="27">
        <v>-4.43E-4</v>
      </c>
      <c r="N40" s="27">
        <v>-3.71E-4</v>
      </c>
      <c r="O40" s="27">
        <v>-3.31E-4</v>
      </c>
      <c r="P40" s="27">
        <v>1.13E-4</v>
      </c>
      <c r="Q40" s="27">
        <v>1.96E-4</v>
      </c>
      <c r="R40" s="27">
        <v>3.88E-4</v>
      </c>
      <c r="S40" s="27">
        <v>5.47E-4</v>
      </c>
      <c r="T40" s="27">
        <v>6.17E-4</v>
      </c>
      <c r="U40" s="27">
        <v>4.68E-4</v>
      </c>
      <c r="V40" s="27">
        <v>3.95E-4</v>
      </c>
      <c r="W40" s="27">
        <v>2.84E-4</v>
      </c>
      <c r="X40" s="27">
        <v>1.64E-4</v>
      </c>
      <c r="Y40" s="27">
        <v>0.0</v>
      </c>
      <c r="Z40" s="27">
        <v>-3.53E-4</v>
      </c>
      <c r="AA40" s="27">
        <v>-7.61E-4</v>
      </c>
      <c r="AB40" s="27">
        <v>-0.001242</v>
      </c>
      <c r="AC40" s="27">
        <v>-0.001731</v>
      </c>
      <c r="AD40" s="27">
        <v>-0.00219</v>
      </c>
      <c r="AE40" s="27">
        <v>-0.002644</v>
      </c>
      <c r="AF40" s="27">
        <v>-0.00306</v>
      </c>
      <c r="AG40" s="27">
        <v>-0.003459</v>
      </c>
      <c r="AH40" s="27">
        <v>-0.003932</v>
      </c>
      <c r="AI40" s="27">
        <v>-0.00396</v>
      </c>
      <c r="AJ40" s="75"/>
      <c r="AK40" s="76"/>
    </row>
    <row r="41" ht="12.75" customHeight="1">
      <c r="A41" s="27">
        <v>4.4E-5</v>
      </c>
      <c r="B41" s="27">
        <v>7.9E-5</v>
      </c>
      <c r="C41" s="27">
        <v>-7.8E-5</v>
      </c>
      <c r="D41" s="27">
        <v>-1.51E-4</v>
      </c>
      <c r="E41" s="27">
        <v>-3.0E-5</v>
      </c>
      <c r="F41" s="27">
        <v>2.67E-4</v>
      </c>
      <c r="G41" s="27">
        <v>5.11E-4</v>
      </c>
      <c r="H41" s="27">
        <v>6.28E-4</v>
      </c>
      <c r="I41" s="27">
        <v>3.1E-4</v>
      </c>
      <c r="J41" s="27">
        <v>-1.34E-4</v>
      </c>
      <c r="K41" s="27">
        <v>-3.94E-4</v>
      </c>
      <c r="L41" s="27">
        <v>-3.65E-4</v>
      </c>
      <c r="M41" s="27">
        <v>-3.08E-4</v>
      </c>
      <c r="N41" s="27">
        <v>-2.45E-4</v>
      </c>
      <c r="O41" s="27">
        <v>-1.82E-4</v>
      </c>
      <c r="P41" s="27">
        <v>6.0E-5</v>
      </c>
      <c r="Q41" s="27">
        <v>2.83E-4</v>
      </c>
      <c r="R41" s="27">
        <v>5.47E-4</v>
      </c>
      <c r="S41" s="27">
        <v>6.69E-4</v>
      </c>
      <c r="T41" s="27">
        <v>6.63E-4</v>
      </c>
      <c r="U41" s="27">
        <v>5.3E-4</v>
      </c>
      <c r="V41" s="27">
        <v>4.72E-4</v>
      </c>
      <c r="W41" s="27">
        <v>3.65E-4</v>
      </c>
      <c r="X41" s="27">
        <v>2.26E-4</v>
      </c>
      <c r="Y41" s="27">
        <v>0.0</v>
      </c>
      <c r="Z41" s="27">
        <v>-2.65E-4</v>
      </c>
      <c r="AA41" s="27">
        <v>-6.93E-4</v>
      </c>
      <c r="AB41" s="27">
        <v>-0.001129</v>
      </c>
      <c r="AC41" s="27">
        <v>-0.001648</v>
      </c>
      <c r="AD41" s="27">
        <v>-0.002072</v>
      </c>
      <c r="AE41" s="27">
        <v>-0.00251</v>
      </c>
      <c r="AF41" s="27">
        <v>-0.002867</v>
      </c>
      <c r="AG41" s="27">
        <v>-0.003377</v>
      </c>
      <c r="AH41" s="27">
        <v>-0.003727</v>
      </c>
      <c r="AI41" s="27">
        <v>-0.004077</v>
      </c>
      <c r="AJ41" s="75"/>
      <c r="AK41" s="76"/>
    </row>
    <row r="42" ht="12.75" customHeight="1">
      <c r="A42" s="27">
        <v>3.19E-4</v>
      </c>
      <c r="B42" s="27">
        <v>2.22E-4</v>
      </c>
      <c r="C42" s="27">
        <v>8.0E-5</v>
      </c>
      <c r="D42" s="27">
        <v>1.01E-4</v>
      </c>
      <c r="E42" s="27">
        <v>2.25E-4</v>
      </c>
      <c r="F42" s="27">
        <v>4.12E-4</v>
      </c>
      <c r="G42" s="27">
        <v>6.85E-4</v>
      </c>
      <c r="H42" s="27">
        <v>7.08E-4</v>
      </c>
      <c r="I42" s="27">
        <v>3.76E-4</v>
      </c>
      <c r="J42" s="27">
        <v>-7.5E-5</v>
      </c>
      <c r="K42" s="27">
        <v>-4.16E-4</v>
      </c>
      <c r="L42" s="27">
        <v>-3.73E-4</v>
      </c>
      <c r="M42" s="27">
        <v>-3.24E-4</v>
      </c>
      <c r="N42" s="27">
        <v>-2.37E-4</v>
      </c>
      <c r="O42" s="27">
        <v>-2.15E-4</v>
      </c>
      <c r="P42" s="27">
        <v>3.0E-6</v>
      </c>
      <c r="Q42" s="27">
        <v>2.53E-4</v>
      </c>
      <c r="R42" s="27">
        <v>4.08E-4</v>
      </c>
      <c r="S42" s="27">
        <v>5.47E-4</v>
      </c>
      <c r="T42" s="27">
        <v>6.32E-4</v>
      </c>
      <c r="U42" s="27">
        <v>4.33E-4</v>
      </c>
      <c r="V42" s="27">
        <v>4.2E-4</v>
      </c>
      <c r="W42" s="27">
        <v>2.85E-4</v>
      </c>
      <c r="X42" s="27">
        <v>1.96E-4</v>
      </c>
      <c r="Y42" s="27">
        <v>0.0</v>
      </c>
      <c r="Z42" s="27">
        <v>-3.03E-4</v>
      </c>
      <c r="AA42" s="27">
        <v>-7.82E-4</v>
      </c>
      <c r="AB42" s="27">
        <v>-0.001116</v>
      </c>
      <c r="AC42" s="27">
        <v>-0.001657</v>
      </c>
      <c r="AD42" s="27">
        <v>-0.002072</v>
      </c>
      <c r="AE42" s="27">
        <v>-0.002514</v>
      </c>
      <c r="AF42" s="27">
        <v>-0.002848</v>
      </c>
      <c r="AG42" s="27">
        <v>-0.003228</v>
      </c>
      <c r="AH42" s="27">
        <v>-0.003715</v>
      </c>
      <c r="AI42" s="27">
        <v>-0.003987</v>
      </c>
      <c r="AJ42" s="75"/>
      <c r="AK42" s="76"/>
    </row>
    <row r="43" ht="12.75" customHeight="1">
      <c r="A43" s="27">
        <v>5.09E-4</v>
      </c>
      <c r="B43" s="27">
        <v>5.17E-4</v>
      </c>
      <c r="C43" s="27">
        <v>3.91E-4</v>
      </c>
      <c r="D43" s="27">
        <v>3.71E-4</v>
      </c>
      <c r="E43" s="27">
        <v>4.6E-4</v>
      </c>
      <c r="F43" s="27">
        <v>6.86E-4</v>
      </c>
      <c r="G43" s="27">
        <v>8.22E-4</v>
      </c>
      <c r="H43" s="27">
        <v>8.71E-4</v>
      </c>
      <c r="I43" s="27">
        <v>4.33E-4</v>
      </c>
      <c r="J43" s="27">
        <v>-9.3E-5</v>
      </c>
      <c r="K43" s="27">
        <v>-3.72E-4</v>
      </c>
      <c r="L43" s="27">
        <v>-3.2E-4</v>
      </c>
      <c r="M43" s="27">
        <v>-3.14E-4</v>
      </c>
      <c r="N43" s="27">
        <v>-2.66E-4</v>
      </c>
      <c r="O43" s="27">
        <v>-2.07E-4</v>
      </c>
      <c r="P43" s="27">
        <v>7.1E-5</v>
      </c>
      <c r="Q43" s="27">
        <v>2.83E-4</v>
      </c>
      <c r="R43" s="27">
        <v>4.5E-4</v>
      </c>
      <c r="S43" s="27">
        <v>5.99E-4</v>
      </c>
      <c r="T43" s="27">
        <v>6.27E-4</v>
      </c>
      <c r="U43" s="27">
        <v>4.51E-4</v>
      </c>
      <c r="V43" s="27">
        <v>3.83E-4</v>
      </c>
      <c r="W43" s="27">
        <v>2.88E-4</v>
      </c>
      <c r="X43" s="27">
        <v>1.64E-4</v>
      </c>
      <c r="Y43" s="27">
        <v>0.0</v>
      </c>
      <c r="Z43" s="27">
        <v>-2.98E-4</v>
      </c>
      <c r="AA43" s="27">
        <v>-6.36E-4</v>
      </c>
      <c r="AB43" s="27">
        <v>-0.001056</v>
      </c>
      <c r="AC43" s="27">
        <v>-0.001561</v>
      </c>
      <c r="AD43" s="27">
        <v>-0.001941</v>
      </c>
      <c r="AE43" s="27">
        <v>-0.002372</v>
      </c>
      <c r="AF43" s="27">
        <v>-0.002723</v>
      </c>
      <c r="AG43" s="27">
        <v>-0.003108</v>
      </c>
      <c r="AH43" s="27">
        <v>-0.003535</v>
      </c>
      <c r="AI43" s="27">
        <v>-0.003678</v>
      </c>
      <c r="AJ43" s="75"/>
      <c r="AK43" s="76"/>
    </row>
    <row r="44" ht="12.75" customHeight="1">
      <c r="A44" s="27">
        <v>0.004838</v>
      </c>
      <c r="B44" s="27">
        <v>0.004434</v>
      </c>
      <c r="C44" s="27">
        <v>0.003936</v>
      </c>
      <c r="D44" s="27">
        <v>0.003559</v>
      </c>
      <c r="E44" s="27">
        <v>0.003456</v>
      </c>
      <c r="F44" s="27">
        <v>0.003373</v>
      </c>
      <c r="G44" s="27">
        <v>0.003305</v>
      </c>
      <c r="H44" s="27">
        <v>0.003021</v>
      </c>
      <c r="I44" s="27">
        <v>0.002327</v>
      </c>
      <c r="J44" s="27">
        <v>0.001493</v>
      </c>
      <c r="K44" s="27">
        <v>8.83E-4</v>
      </c>
      <c r="L44" s="27">
        <v>6.15E-4</v>
      </c>
      <c r="M44" s="27">
        <v>3.83E-4</v>
      </c>
      <c r="N44" s="27">
        <v>2.13E-4</v>
      </c>
      <c r="O44" s="27">
        <v>9.7E-5</v>
      </c>
      <c r="P44" s="27">
        <v>1.86E-4</v>
      </c>
      <c r="Q44" s="27">
        <v>2.56E-4</v>
      </c>
      <c r="R44" s="27">
        <v>3.86E-4</v>
      </c>
      <c r="S44" s="27">
        <v>4.55E-4</v>
      </c>
      <c r="T44" s="27">
        <v>5.65E-4</v>
      </c>
      <c r="U44" s="27">
        <v>3.54E-4</v>
      </c>
      <c r="V44" s="27">
        <v>3.12E-4</v>
      </c>
      <c r="W44" s="27">
        <v>1.97E-4</v>
      </c>
      <c r="X44" s="27">
        <v>9.2E-5</v>
      </c>
      <c r="Y44" s="27">
        <v>0.0</v>
      </c>
      <c r="Z44" s="27">
        <v>-2.67E-4</v>
      </c>
      <c r="AA44" s="27">
        <v>-6.19E-4</v>
      </c>
      <c r="AB44" s="27">
        <v>-9.77E-4</v>
      </c>
      <c r="AC44" s="27">
        <v>-0.001405</v>
      </c>
      <c r="AD44" s="27">
        <v>-0.001673</v>
      </c>
      <c r="AE44" s="27">
        <v>-0.002052</v>
      </c>
      <c r="AF44" s="27">
        <v>-0.00242</v>
      </c>
      <c r="AG44" s="27">
        <v>-0.002736</v>
      </c>
      <c r="AH44" s="27">
        <v>-0.00324</v>
      </c>
      <c r="AI44" s="27">
        <v>-0.003508</v>
      </c>
      <c r="AJ44" s="75"/>
      <c r="AK44" s="76"/>
    </row>
    <row r="45" ht="12.75" customHeight="1">
      <c r="A45" s="27">
        <v>0.00522</v>
      </c>
      <c r="B45" s="27">
        <v>0.004916</v>
      </c>
      <c r="C45" s="27">
        <v>0.004408</v>
      </c>
      <c r="D45" s="27">
        <v>0.004008</v>
      </c>
      <c r="E45" s="27">
        <v>0.00385</v>
      </c>
      <c r="F45" s="27">
        <v>0.003727</v>
      </c>
      <c r="G45" s="27">
        <v>0.003615</v>
      </c>
      <c r="H45" s="27">
        <v>0.00324</v>
      </c>
      <c r="I45" s="27">
        <v>0.002429</v>
      </c>
      <c r="J45" s="27">
        <v>0.001587</v>
      </c>
      <c r="K45" s="27">
        <v>0.00102</v>
      </c>
      <c r="L45" s="27">
        <v>7.67E-4</v>
      </c>
      <c r="M45" s="27">
        <v>5.13E-4</v>
      </c>
      <c r="N45" s="27">
        <v>2.46E-4</v>
      </c>
      <c r="O45" s="27">
        <v>1.34E-4</v>
      </c>
      <c r="P45" s="27">
        <v>3.07E-4</v>
      </c>
      <c r="Q45" s="27">
        <v>3.78E-4</v>
      </c>
      <c r="R45" s="27">
        <v>4.37E-4</v>
      </c>
      <c r="S45" s="27">
        <v>6.46E-4</v>
      </c>
      <c r="T45" s="27">
        <v>5.61E-4</v>
      </c>
      <c r="U45" s="27">
        <v>4.12E-4</v>
      </c>
      <c r="V45" s="27">
        <v>3.75E-4</v>
      </c>
      <c r="W45" s="27">
        <v>2.68E-4</v>
      </c>
      <c r="X45" s="27">
        <v>1.85E-4</v>
      </c>
      <c r="Y45" s="27">
        <v>0.0</v>
      </c>
      <c r="Z45" s="27">
        <v>-2.19E-4</v>
      </c>
      <c r="AA45" s="27">
        <v>-5.25E-4</v>
      </c>
      <c r="AB45" s="27">
        <v>-9.08E-4</v>
      </c>
      <c r="AC45" s="27">
        <v>-0.001316</v>
      </c>
      <c r="AD45" s="27">
        <v>-0.001694</v>
      </c>
      <c r="AE45" s="27">
        <v>-0.002079</v>
      </c>
      <c r="AF45" s="27">
        <v>-0.002364</v>
      </c>
      <c r="AG45" s="27">
        <v>-0.002792</v>
      </c>
      <c r="AH45" s="27">
        <v>-0.003228</v>
      </c>
      <c r="AI45" s="27">
        <v>-0.00354</v>
      </c>
      <c r="AJ45" s="75"/>
      <c r="AK45" s="76"/>
    </row>
    <row r="46" ht="12.75" customHeight="1">
      <c r="A46" s="27">
        <v>0.005715</v>
      </c>
      <c r="B46" s="27">
        <v>0.005446</v>
      </c>
      <c r="C46" s="27">
        <v>0.004949</v>
      </c>
      <c r="D46" s="27">
        <v>0.004513</v>
      </c>
      <c r="E46" s="27">
        <v>0.004311</v>
      </c>
      <c r="F46" s="27">
        <v>0.004159</v>
      </c>
      <c r="G46" s="27">
        <v>0.003916</v>
      </c>
      <c r="H46" s="27">
        <v>0.003477</v>
      </c>
      <c r="I46" s="27">
        <v>0.002659</v>
      </c>
      <c r="J46" s="27">
        <v>0.001789</v>
      </c>
      <c r="K46" s="27">
        <v>0.001137</v>
      </c>
      <c r="L46" s="27">
        <v>8.7E-4</v>
      </c>
      <c r="M46" s="27">
        <v>5.76E-4</v>
      </c>
      <c r="N46" s="27">
        <v>3.27E-4</v>
      </c>
      <c r="O46" s="27">
        <v>1.67E-4</v>
      </c>
      <c r="P46" s="27">
        <v>2.4E-4</v>
      </c>
      <c r="Q46" s="27">
        <v>3.83E-4</v>
      </c>
      <c r="R46" s="27">
        <v>5.41E-4</v>
      </c>
      <c r="S46" s="27">
        <v>6.73E-4</v>
      </c>
      <c r="T46" s="27">
        <v>6.7E-4</v>
      </c>
      <c r="U46" s="27">
        <v>4.27E-4</v>
      </c>
      <c r="V46" s="27">
        <v>3.97E-4</v>
      </c>
      <c r="W46" s="27">
        <v>2.44E-4</v>
      </c>
      <c r="X46" s="27">
        <v>1.43E-4</v>
      </c>
      <c r="Y46" s="27">
        <v>0.0</v>
      </c>
      <c r="Z46" s="27">
        <v>-2.1E-4</v>
      </c>
      <c r="AA46" s="27">
        <v>-5.76E-4</v>
      </c>
      <c r="AB46" s="27">
        <v>-9.44E-4</v>
      </c>
      <c r="AC46" s="27">
        <v>-0.001425</v>
      </c>
      <c r="AD46" s="27">
        <v>-0.001748</v>
      </c>
      <c r="AE46" s="27">
        <v>-0.002104</v>
      </c>
      <c r="AF46" s="27">
        <v>-0.002495</v>
      </c>
      <c r="AG46" s="27">
        <v>-0.002912</v>
      </c>
      <c r="AH46" s="27">
        <v>-0.003332</v>
      </c>
      <c r="AI46" s="27">
        <v>-0.003636</v>
      </c>
      <c r="AJ46" s="75"/>
      <c r="AK46" s="76"/>
    </row>
    <row r="47" ht="12.75" customHeight="1">
      <c r="A47" s="27">
        <v>0.005821</v>
      </c>
      <c r="B47" s="27">
        <v>0.005478</v>
      </c>
      <c r="C47" s="27">
        <v>0.005001</v>
      </c>
      <c r="D47" s="27">
        <v>0.004618</v>
      </c>
      <c r="E47" s="27">
        <v>0.004457</v>
      </c>
      <c r="F47" s="27">
        <v>0.004265</v>
      </c>
      <c r="G47" s="27">
        <v>0.004026</v>
      </c>
      <c r="H47" s="27">
        <v>0.003522</v>
      </c>
      <c r="I47" s="27">
        <v>0.002656</v>
      </c>
      <c r="J47" s="27">
        <v>0.001634</v>
      </c>
      <c r="K47" s="27">
        <v>0.001048</v>
      </c>
      <c r="L47" s="27">
        <v>7.45E-4</v>
      </c>
      <c r="M47" s="27">
        <v>4.83E-4</v>
      </c>
      <c r="N47" s="27">
        <v>2.7E-4</v>
      </c>
      <c r="O47" s="27">
        <v>1.57E-4</v>
      </c>
      <c r="P47" s="27">
        <v>2.67E-4</v>
      </c>
      <c r="Q47" s="27">
        <v>4.19E-4</v>
      </c>
      <c r="R47" s="27">
        <v>5.42E-4</v>
      </c>
      <c r="S47" s="27">
        <v>6.05E-4</v>
      </c>
      <c r="T47" s="27">
        <v>6.41E-4</v>
      </c>
      <c r="U47" s="27">
        <v>4.91E-4</v>
      </c>
      <c r="V47" s="27">
        <v>3.71E-4</v>
      </c>
      <c r="W47" s="27">
        <v>2.87E-4</v>
      </c>
      <c r="X47" s="27">
        <v>1.98E-4</v>
      </c>
      <c r="Y47" s="27">
        <v>0.0</v>
      </c>
      <c r="Z47" s="27">
        <v>-2.65E-4</v>
      </c>
      <c r="AA47" s="27">
        <v>-6.12E-4</v>
      </c>
      <c r="AB47" s="27">
        <v>-0.001014</v>
      </c>
      <c r="AC47" s="27">
        <v>-0.001491</v>
      </c>
      <c r="AD47" s="27">
        <v>-0.001862</v>
      </c>
      <c r="AE47" s="27">
        <v>-0.002253</v>
      </c>
      <c r="AF47" s="27">
        <v>-0.002609</v>
      </c>
      <c r="AG47" s="27">
        <v>-0.003011</v>
      </c>
      <c r="AH47" s="27">
        <v>-0.003556</v>
      </c>
      <c r="AI47" s="27">
        <v>-0.003579</v>
      </c>
      <c r="AJ47" s="75"/>
      <c r="AK47" s="76"/>
    </row>
    <row r="48" ht="12.75" customHeight="1">
      <c r="A48" s="27">
        <v>0.005959</v>
      </c>
      <c r="B48" s="27">
        <v>0.005816</v>
      </c>
      <c r="C48" s="27">
        <v>0.005375</v>
      </c>
      <c r="D48" s="27">
        <v>0.004935</v>
      </c>
      <c r="E48" s="27">
        <v>0.004708</v>
      </c>
      <c r="F48" s="27">
        <v>0.004455</v>
      </c>
      <c r="G48" s="27">
        <v>0.004169</v>
      </c>
      <c r="H48" s="27">
        <v>0.00362</v>
      </c>
      <c r="I48" s="27">
        <v>0.002668</v>
      </c>
      <c r="J48" s="27">
        <v>0.001701</v>
      </c>
      <c r="K48" s="27">
        <v>0.001088</v>
      </c>
      <c r="L48" s="27">
        <v>7.98E-4</v>
      </c>
      <c r="M48" s="27">
        <v>4.7E-4</v>
      </c>
      <c r="N48" s="27">
        <v>2.65E-4</v>
      </c>
      <c r="O48" s="27">
        <v>1.41E-4</v>
      </c>
      <c r="P48" s="27">
        <v>3.2E-4</v>
      </c>
      <c r="Q48" s="27">
        <v>4.14E-4</v>
      </c>
      <c r="R48" s="27">
        <v>5.55E-4</v>
      </c>
      <c r="S48" s="27">
        <v>7.4E-4</v>
      </c>
      <c r="T48" s="27">
        <v>6.66E-4</v>
      </c>
      <c r="U48" s="27">
        <v>4.64E-4</v>
      </c>
      <c r="V48" s="27">
        <v>4.49E-4</v>
      </c>
      <c r="W48" s="27">
        <v>2.8E-4</v>
      </c>
      <c r="X48" s="27">
        <v>1.98E-4</v>
      </c>
      <c r="Y48" s="27">
        <v>0.0</v>
      </c>
      <c r="Z48" s="27">
        <v>-2.6E-4</v>
      </c>
      <c r="AA48" s="27">
        <v>-6.1E-4</v>
      </c>
      <c r="AB48" s="27">
        <v>-0.001001</v>
      </c>
      <c r="AC48" s="27">
        <v>-0.001457</v>
      </c>
      <c r="AD48" s="27">
        <v>-0.00185</v>
      </c>
      <c r="AE48" s="27">
        <v>-0.002248</v>
      </c>
      <c r="AF48" s="27">
        <v>-0.002652</v>
      </c>
      <c r="AG48" s="27">
        <v>-0.003121</v>
      </c>
      <c r="AH48" s="27">
        <v>-0.003553</v>
      </c>
      <c r="AI48" s="27">
        <v>-0.003761</v>
      </c>
      <c r="AJ48" s="75"/>
      <c r="AK48" s="76"/>
    </row>
    <row r="49" ht="12.75" customHeight="1">
      <c r="A49" s="27">
        <v>0.005824</v>
      </c>
      <c r="B49" s="27">
        <v>0.00558</v>
      </c>
      <c r="C49" s="27">
        <v>0.005125</v>
      </c>
      <c r="D49" s="27">
        <v>0.004742</v>
      </c>
      <c r="E49" s="27">
        <v>0.00453</v>
      </c>
      <c r="F49" s="27">
        <v>0.004352</v>
      </c>
      <c r="G49" s="27">
        <v>0.004065</v>
      </c>
      <c r="H49" s="27">
        <v>0.003496</v>
      </c>
      <c r="I49" s="27">
        <v>0.002565</v>
      </c>
      <c r="J49" s="27">
        <v>0.001598</v>
      </c>
      <c r="K49" s="27">
        <v>9.42E-4</v>
      </c>
      <c r="L49" s="27">
        <v>6.91E-4</v>
      </c>
      <c r="M49" s="27">
        <v>4.25E-4</v>
      </c>
      <c r="N49" s="27">
        <v>1.66E-4</v>
      </c>
      <c r="O49" s="27">
        <v>1.04E-4</v>
      </c>
      <c r="P49" s="27">
        <v>2.59E-4</v>
      </c>
      <c r="Q49" s="27">
        <v>3.9E-4</v>
      </c>
      <c r="R49" s="27">
        <v>5.96E-4</v>
      </c>
      <c r="S49" s="27">
        <v>7.01E-4</v>
      </c>
      <c r="T49" s="27">
        <v>7.01E-4</v>
      </c>
      <c r="U49" s="27">
        <v>5.15E-4</v>
      </c>
      <c r="V49" s="27">
        <v>4.41E-4</v>
      </c>
      <c r="W49" s="27">
        <v>2.78E-4</v>
      </c>
      <c r="X49" s="27">
        <v>1.63E-4</v>
      </c>
      <c r="Y49" s="27">
        <v>0.0</v>
      </c>
      <c r="Z49" s="27">
        <v>-2.43E-4</v>
      </c>
      <c r="AA49" s="27">
        <v>-6.73E-4</v>
      </c>
      <c r="AB49" s="27">
        <v>-0.001043</v>
      </c>
      <c r="AC49" s="27">
        <v>-0.001561</v>
      </c>
      <c r="AD49" s="27">
        <v>-0.001941</v>
      </c>
      <c r="AE49" s="27">
        <v>-0.00238</v>
      </c>
      <c r="AF49" s="27">
        <v>-0.00276</v>
      </c>
      <c r="AG49" s="27">
        <v>-0.003198</v>
      </c>
      <c r="AH49" s="27">
        <v>-0.003698</v>
      </c>
      <c r="AI49" s="27">
        <v>-0.003969</v>
      </c>
      <c r="AJ49" s="75"/>
      <c r="AK49" s="76"/>
    </row>
    <row r="50" ht="12.75" customHeight="1">
      <c r="A50" s="27">
        <v>0.006028</v>
      </c>
      <c r="B50" s="27">
        <v>0.0057540000000000004</v>
      </c>
      <c r="C50" s="27">
        <v>0.005298</v>
      </c>
      <c r="D50" s="27">
        <v>0.00488</v>
      </c>
      <c r="E50" s="27">
        <v>0.004649</v>
      </c>
      <c r="F50" s="27">
        <v>0.00441</v>
      </c>
      <c r="G50" s="27">
        <v>0.00409</v>
      </c>
      <c r="H50" s="27">
        <v>0.003515</v>
      </c>
      <c r="I50" s="27">
        <v>0.002521</v>
      </c>
      <c r="J50" s="27">
        <v>0.001496</v>
      </c>
      <c r="K50" s="27">
        <v>8.89E-4</v>
      </c>
      <c r="L50" s="27">
        <v>6.35E-4</v>
      </c>
      <c r="M50" s="27">
        <v>3.71E-4</v>
      </c>
      <c r="N50" s="27">
        <v>1.73E-4</v>
      </c>
      <c r="O50" s="27">
        <v>8.9E-5</v>
      </c>
      <c r="P50" s="27">
        <v>2.59E-4</v>
      </c>
      <c r="Q50" s="27">
        <v>3.97E-4</v>
      </c>
      <c r="R50" s="27">
        <v>5.78E-4</v>
      </c>
      <c r="S50" s="27">
        <v>6.89E-4</v>
      </c>
      <c r="T50" s="27">
        <v>6.98E-4</v>
      </c>
      <c r="U50" s="27">
        <v>5.08E-4</v>
      </c>
      <c r="V50" s="27">
        <v>4.74E-4</v>
      </c>
      <c r="W50" s="27">
        <v>3.31E-4</v>
      </c>
      <c r="X50" s="27">
        <v>2.22E-4</v>
      </c>
      <c r="Y50" s="27">
        <v>0.0</v>
      </c>
      <c r="Z50" s="27">
        <v>-2.78E-4</v>
      </c>
      <c r="AA50" s="27">
        <v>-6.62E-4</v>
      </c>
      <c r="AB50" s="27">
        <v>-0.0011</v>
      </c>
      <c r="AC50" s="27">
        <v>-0.001567</v>
      </c>
      <c r="AD50" s="27">
        <v>-0.001984</v>
      </c>
      <c r="AE50" s="27">
        <v>-0.002388</v>
      </c>
      <c r="AF50" s="27">
        <v>-0.002809</v>
      </c>
      <c r="AG50" s="27">
        <v>-0.003271</v>
      </c>
      <c r="AH50" s="27">
        <v>-0.003742</v>
      </c>
      <c r="AI50" s="27">
        <v>-0.004037</v>
      </c>
      <c r="AJ50" s="75"/>
      <c r="AK50" s="76"/>
    </row>
    <row r="51" ht="12.75" customHeight="1">
      <c r="A51" s="27">
        <v>0.005947</v>
      </c>
      <c r="B51" s="27">
        <v>0.005781</v>
      </c>
      <c r="C51" s="27">
        <v>0.005336</v>
      </c>
      <c r="D51" s="27">
        <v>0.004898</v>
      </c>
      <c r="E51" s="27">
        <v>0.004605</v>
      </c>
      <c r="F51" s="27">
        <v>0.004378</v>
      </c>
      <c r="G51" s="27">
        <v>0.004071</v>
      </c>
      <c r="H51" s="27">
        <v>0.003447</v>
      </c>
      <c r="I51" s="27">
        <v>0.002429</v>
      </c>
      <c r="J51" s="27">
        <v>0.001464</v>
      </c>
      <c r="K51" s="27">
        <v>8.04E-4</v>
      </c>
      <c r="L51" s="27">
        <v>5.44E-4</v>
      </c>
      <c r="M51" s="27">
        <v>3.07E-4</v>
      </c>
      <c r="N51" s="27">
        <v>1.14E-4</v>
      </c>
      <c r="O51" s="27">
        <v>-1.0E-5</v>
      </c>
      <c r="P51" s="27">
        <v>2.39E-4</v>
      </c>
      <c r="Q51" s="27">
        <v>3.98E-4</v>
      </c>
      <c r="R51" s="27">
        <v>5.79E-4</v>
      </c>
      <c r="S51" s="27">
        <v>7.08E-4</v>
      </c>
      <c r="T51" s="27">
        <v>7.34E-4</v>
      </c>
      <c r="U51" s="27">
        <v>5.07E-4</v>
      </c>
      <c r="V51" s="27">
        <v>5.1E-4</v>
      </c>
      <c r="W51" s="27">
        <v>3.03E-4</v>
      </c>
      <c r="X51" s="27">
        <v>2.06E-4</v>
      </c>
      <c r="Y51" s="27">
        <v>0.0</v>
      </c>
      <c r="Z51" s="27">
        <v>-2.47E-4</v>
      </c>
      <c r="AA51" s="27">
        <v>-6.6E-4</v>
      </c>
      <c r="AB51" s="27">
        <v>-0.001088</v>
      </c>
      <c r="AC51" s="27">
        <v>-0.001587</v>
      </c>
      <c r="AD51" s="27">
        <v>-0.001996</v>
      </c>
      <c r="AE51" s="27">
        <v>-0.002438</v>
      </c>
      <c r="AF51" s="27">
        <v>-0.002842</v>
      </c>
      <c r="AG51" s="27">
        <v>-0.003319</v>
      </c>
      <c r="AH51" s="27">
        <v>-0.003825</v>
      </c>
      <c r="AI51" s="27">
        <v>-0.004056</v>
      </c>
      <c r="AJ51" s="75"/>
      <c r="AK51" s="76"/>
    </row>
    <row r="52" ht="12.75" customHeight="1">
      <c r="A52" s="27">
        <v>0.00579</v>
      </c>
      <c r="B52" s="27">
        <v>0.005636</v>
      </c>
      <c r="C52" s="27">
        <v>0.005234</v>
      </c>
      <c r="D52" s="27">
        <v>0.004818</v>
      </c>
      <c r="E52" s="27">
        <v>0.004511</v>
      </c>
      <c r="F52" s="27">
        <v>0.004266</v>
      </c>
      <c r="G52" s="27">
        <v>0.003917</v>
      </c>
      <c r="H52" s="27">
        <v>0.003286</v>
      </c>
      <c r="I52" s="27">
        <v>0.002301</v>
      </c>
      <c r="J52" s="27">
        <v>0.001281</v>
      </c>
      <c r="K52" s="27">
        <v>6.53E-4</v>
      </c>
      <c r="L52" s="27">
        <v>3.71E-4</v>
      </c>
      <c r="M52" s="27">
        <v>1.87E-4</v>
      </c>
      <c r="N52" s="27">
        <v>3.3E-5</v>
      </c>
      <c r="O52" s="27">
        <v>-5.9E-5</v>
      </c>
      <c r="P52" s="27">
        <v>1.68E-4</v>
      </c>
      <c r="Q52" s="27">
        <v>3.42E-4</v>
      </c>
      <c r="R52" s="27">
        <v>6.02E-4</v>
      </c>
      <c r="S52" s="27">
        <v>6.83E-4</v>
      </c>
      <c r="T52" s="27">
        <v>7.13E-4</v>
      </c>
      <c r="U52" s="27">
        <v>5.56E-4</v>
      </c>
      <c r="V52" s="27">
        <v>4.71E-4</v>
      </c>
      <c r="W52" s="27">
        <v>3.28E-4</v>
      </c>
      <c r="X52" s="27">
        <v>1.57E-4</v>
      </c>
      <c r="Y52" s="27">
        <v>0.0</v>
      </c>
      <c r="Z52" s="27">
        <v>-2.97E-4</v>
      </c>
      <c r="AA52" s="27">
        <v>-7.26E-4</v>
      </c>
      <c r="AB52" s="27">
        <v>-0.00115</v>
      </c>
      <c r="AC52" s="27">
        <v>-0.001654</v>
      </c>
      <c r="AD52" s="27">
        <v>-0.00206</v>
      </c>
      <c r="AE52" s="27">
        <v>-0.00253</v>
      </c>
      <c r="AF52" s="27">
        <v>-0.002928</v>
      </c>
      <c r="AG52" s="27">
        <v>-0.003379</v>
      </c>
      <c r="AH52" s="27">
        <v>-0.003898</v>
      </c>
      <c r="AI52" s="27">
        <v>-0.004313</v>
      </c>
      <c r="AJ52" s="75"/>
      <c r="AK52" s="76"/>
    </row>
    <row r="53" ht="12.75" customHeight="1">
      <c r="A53" s="27">
        <v>0.005602</v>
      </c>
      <c r="B53" s="27">
        <v>0.005538</v>
      </c>
      <c r="C53" s="27">
        <v>0.005161</v>
      </c>
      <c r="D53" s="27">
        <v>0.004756</v>
      </c>
      <c r="E53" s="27">
        <v>0.004444</v>
      </c>
      <c r="F53" s="27">
        <v>0.004214</v>
      </c>
      <c r="G53" s="27">
        <v>0.003873</v>
      </c>
      <c r="H53" s="27">
        <v>0.003261</v>
      </c>
      <c r="I53" s="27">
        <v>0.002219</v>
      </c>
      <c r="J53" s="27">
        <v>0.0012</v>
      </c>
      <c r="K53" s="27">
        <v>6.22E-4</v>
      </c>
      <c r="L53" s="27">
        <v>3.75E-4</v>
      </c>
      <c r="M53" s="27">
        <v>1.58E-4</v>
      </c>
      <c r="N53" s="27">
        <v>5.5E-5</v>
      </c>
      <c r="O53" s="27">
        <v>-3.0E-6</v>
      </c>
      <c r="P53" s="27">
        <v>1.87E-4</v>
      </c>
      <c r="Q53" s="27">
        <v>4.11E-4</v>
      </c>
      <c r="R53" s="27">
        <v>6.13E-4</v>
      </c>
      <c r="S53" s="27">
        <v>7.32E-4</v>
      </c>
      <c r="T53" s="27">
        <v>7.53E-4</v>
      </c>
      <c r="U53" s="27">
        <v>5.57E-4</v>
      </c>
      <c r="V53" s="27">
        <v>4.94E-4</v>
      </c>
      <c r="W53" s="27">
        <v>3.53E-4</v>
      </c>
      <c r="X53" s="27">
        <v>2.42E-4</v>
      </c>
      <c r="Y53" s="27">
        <v>0.0</v>
      </c>
      <c r="Z53" s="27">
        <v>-2.76E-4</v>
      </c>
      <c r="AA53" s="27">
        <v>-7.16E-4</v>
      </c>
      <c r="AB53" s="27">
        <v>-0.001154</v>
      </c>
      <c r="AC53" s="27">
        <v>-0.001667</v>
      </c>
      <c r="AD53" s="27">
        <v>-0.002117</v>
      </c>
      <c r="AE53" s="27">
        <v>-0.002559</v>
      </c>
      <c r="AF53" s="27">
        <v>-0.002958</v>
      </c>
      <c r="AG53" s="27">
        <v>-0.003417</v>
      </c>
      <c r="AH53" s="27">
        <v>-0.00391</v>
      </c>
      <c r="AI53" s="27">
        <v>-0.00419</v>
      </c>
      <c r="AJ53" s="75"/>
      <c r="AK53" s="76"/>
    </row>
    <row r="54" ht="12.75" customHeight="1">
      <c r="A54" s="27">
        <v>0.005195</v>
      </c>
      <c r="B54" s="27">
        <v>0.00517</v>
      </c>
      <c r="C54" s="27">
        <v>0.004878</v>
      </c>
      <c r="D54" s="27">
        <v>0.004507</v>
      </c>
      <c r="E54" s="27">
        <v>0.004215</v>
      </c>
      <c r="F54" s="27">
        <v>0.004044</v>
      </c>
      <c r="G54" s="27">
        <v>0.003709</v>
      </c>
      <c r="H54" s="27">
        <v>0.003037</v>
      </c>
      <c r="I54" s="27">
        <v>0.002021</v>
      </c>
      <c r="J54" s="27">
        <v>0.001038</v>
      </c>
      <c r="K54" s="27">
        <v>3.87E-4</v>
      </c>
      <c r="L54" s="27">
        <v>1.84E-4</v>
      </c>
      <c r="M54" s="27">
        <v>5.0E-5</v>
      </c>
      <c r="N54" s="27">
        <v>-8.8E-5</v>
      </c>
      <c r="O54" s="27">
        <v>-1.23E-4</v>
      </c>
      <c r="P54" s="27">
        <v>1.2E-4</v>
      </c>
      <c r="Q54" s="27">
        <v>3.23E-4</v>
      </c>
      <c r="R54" s="27">
        <v>5.43E-4</v>
      </c>
      <c r="S54" s="27">
        <v>7.49E-4</v>
      </c>
      <c r="T54" s="27">
        <v>7.14E-4</v>
      </c>
      <c r="U54" s="27">
        <v>5.43E-4</v>
      </c>
      <c r="V54" s="27">
        <v>4.9E-4</v>
      </c>
      <c r="W54" s="27">
        <v>2.83E-4</v>
      </c>
      <c r="X54" s="27">
        <v>1.8E-4</v>
      </c>
      <c r="Y54" s="27">
        <v>0.0</v>
      </c>
      <c r="Z54" s="27">
        <v>-2.92E-4</v>
      </c>
      <c r="AA54" s="27">
        <v>-7.11E-4</v>
      </c>
      <c r="AB54" s="27">
        <v>-0.001179</v>
      </c>
      <c r="AC54" s="27">
        <v>-0.001689</v>
      </c>
      <c r="AD54" s="27">
        <v>-0.002145</v>
      </c>
      <c r="AE54" s="27">
        <v>-0.002595</v>
      </c>
      <c r="AF54" s="27">
        <v>-0.003014</v>
      </c>
      <c r="AG54" s="27">
        <v>-0.003491</v>
      </c>
      <c r="AH54" s="27">
        <v>-0.004006</v>
      </c>
      <c r="AI54" s="27">
        <v>-0.004223</v>
      </c>
      <c r="AJ54" s="75"/>
      <c r="AK54" s="76"/>
    </row>
    <row r="55" ht="12.75" customHeight="1">
      <c r="A55" s="27">
        <v>0.004952</v>
      </c>
      <c r="B55" s="27">
        <v>0.005047</v>
      </c>
      <c r="C55" s="27">
        <v>0.004754</v>
      </c>
      <c r="D55" s="27">
        <v>0.0044</v>
      </c>
      <c r="E55" s="27">
        <v>0.004146</v>
      </c>
      <c r="F55" s="27">
        <v>0.00393</v>
      </c>
      <c r="G55" s="27">
        <v>0.003568</v>
      </c>
      <c r="H55" s="27">
        <v>0.002931</v>
      </c>
      <c r="I55" s="27">
        <v>0.001868</v>
      </c>
      <c r="J55" s="27">
        <v>8.85E-4</v>
      </c>
      <c r="K55" s="27">
        <v>3.06E-4</v>
      </c>
      <c r="L55" s="27">
        <v>4.9E-5</v>
      </c>
      <c r="M55" s="27">
        <v>-5.0E-5</v>
      </c>
      <c r="N55" s="27">
        <v>-1.13E-4</v>
      </c>
      <c r="O55" s="27">
        <v>-1.29E-4</v>
      </c>
      <c r="P55" s="27">
        <v>1.51E-4</v>
      </c>
      <c r="Q55" s="27">
        <v>3.47E-4</v>
      </c>
      <c r="R55" s="27">
        <v>5.76E-4</v>
      </c>
      <c r="S55" s="27">
        <v>7.53E-4</v>
      </c>
      <c r="T55" s="27">
        <v>7.56E-4</v>
      </c>
      <c r="U55" s="27">
        <v>5.74E-4</v>
      </c>
      <c r="V55" s="27">
        <v>5.06E-4</v>
      </c>
      <c r="W55" s="27">
        <v>3.12E-4</v>
      </c>
      <c r="X55" s="27">
        <v>2.16E-4</v>
      </c>
      <c r="Y55" s="27">
        <v>0.0</v>
      </c>
      <c r="Z55" s="27">
        <v>-2.74E-4</v>
      </c>
      <c r="AA55" s="27">
        <v>-7.08E-4</v>
      </c>
      <c r="AB55" s="27">
        <v>-0.001175</v>
      </c>
      <c r="AC55" s="27">
        <v>-0.001723</v>
      </c>
      <c r="AD55" s="27">
        <v>-0.002156</v>
      </c>
      <c r="AE55" s="27">
        <v>-0.002581</v>
      </c>
      <c r="AF55" s="27">
        <v>-0.003025</v>
      </c>
      <c r="AG55" s="27">
        <v>-0.003509</v>
      </c>
      <c r="AH55" s="27">
        <v>-0.004007</v>
      </c>
      <c r="AI55" s="27">
        <v>-0.004229</v>
      </c>
      <c r="AJ55" s="75"/>
      <c r="AK55" s="76"/>
    </row>
    <row r="56" ht="12.75" customHeight="1">
      <c r="A56" s="27">
        <v>0.004627</v>
      </c>
      <c r="B56" s="27">
        <v>0.004812</v>
      </c>
      <c r="C56" s="27">
        <v>0.004565</v>
      </c>
      <c r="D56" s="27">
        <v>0.004235</v>
      </c>
      <c r="E56" s="27">
        <v>0.003987</v>
      </c>
      <c r="F56" s="27">
        <v>0.003818</v>
      </c>
      <c r="G56" s="27">
        <v>0.003465</v>
      </c>
      <c r="H56" s="27">
        <v>0.002803</v>
      </c>
      <c r="I56" s="27">
        <v>0.001769</v>
      </c>
      <c r="J56" s="27">
        <v>7.55E-4</v>
      </c>
      <c r="K56" s="27">
        <v>1.91E-4</v>
      </c>
      <c r="L56" s="27">
        <v>-1.4E-5</v>
      </c>
      <c r="M56" s="27">
        <v>-1.91E-4</v>
      </c>
      <c r="N56" s="27">
        <v>-2.36E-4</v>
      </c>
      <c r="O56" s="27">
        <v>-2.16E-4</v>
      </c>
      <c r="P56" s="27">
        <v>4.5E-5</v>
      </c>
      <c r="Q56" s="27">
        <v>2.86E-4</v>
      </c>
      <c r="R56" s="27">
        <v>5.66E-4</v>
      </c>
      <c r="S56" s="27">
        <v>7.29E-4</v>
      </c>
      <c r="T56" s="27">
        <v>8.13E-4</v>
      </c>
      <c r="U56" s="27">
        <v>6.28E-4</v>
      </c>
      <c r="V56" s="27">
        <v>5.34E-4</v>
      </c>
      <c r="W56" s="27">
        <v>3.97E-4</v>
      </c>
      <c r="X56" s="27">
        <v>2.55E-4</v>
      </c>
      <c r="Y56" s="27">
        <v>0.0</v>
      </c>
      <c r="Z56" s="27">
        <v>-2.85E-4</v>
      </c>
      <c r="AA56" s="27">
        <v>-7.2E-4</v>
      </c>
      <c r="AB56" s="27">
        <v>-0.001193</v>
      </c>
      <c r="AC56" s="27">
        <v>-0.001726</v>
      </c>
      <c r="AD56" s="27">
        <v>-0.002154</v>
      </c>
      <c r="AE56" s="27">
        <v>-0.002639</v>
      </c>
      <c r="AF56" s="27">
        <v>-0.003073</v>
      </c>
      <c r="AG56" s="27">
        <v>-0.003557</v>
      </c>
      <c r="AH56" s="27">
        <v>-0.004054</v>
      </c>
      <c r="AI56" s="27">
        <v>-0.004334</v>
      </c>
      <c r="AJ56" s="75"/>
      <c r="AK56" s="76"/>
    </row>
    <row r="57" ht="12.75" customHeight="1">
      <c r="A57" s="27">
        <v>0.00431</v>
      </c>
      <c r="B57" s="27">
        <v>0.004498</v>
      </c>
      <c r="C57" s="27">
        <v>0.00436</v>
      </c>
      <c r="D57" s="27">
        <v>0.00406</v>
      </c>
      <c r="E57" s="27">
        <v>0.003835</v>
      </c>
      <c r="F57" s="27">
        <v>0.003667</v>
      </c>
      <c r="G57" s="27">
        <v>0.003324</v>
      </c>
      <c r="H57" s="27">
        <v>0.002682</v>
      </c>
      <c r="I57" s="27">
        <v>0.001613</v>
      </c>
      <c r="J57" s="27">
        <v>6.49E-4</v>
      </c>
      <c r="K57" s="27">
        <v>3.0E-5</v>
      </c>
      <c r="L57" s="27">
        <v>-1.26E-4</v>
      </c>
      <c r="M57" s="27">
        <v>-2.6E-4</v>
      </c>
      <c r="N57" s="27">
        <v>-2.73E-4</v>
      </c>
      <c r="O57" s="27">
        <v>-2.44E-4</v>
      </c>
      <c r="P57" s="27">
        <v>-1.1E-5</v>
      </c>
      <c r="Q57" s="27">
        <v>2.35E-4</v>
      </c>
      <c r="R57" s="27">
        <v>5.12E-4</v>
      </c>
      <c r="S57" s="27">
        <v>6.69E-4</v>
      </c>
      <c r="T57" s="27">
        <v>7.08E-4</v>
      </c>
      <c r="U57" s="27">
        <v>5.63E-4</v>
      </c>
      <c r="V57" s="27">
        <v>4.97E-4</v>
      </c>
      <c r="W57" s="27">
        <v>3.59E-4</v>
      </c>
      <c r="X57" s="27">
        <v>1.91E-4</v>
      </c>
      <c r="Y57" s="27">
        <v>0.0</v>
      </c>
      <c r="Z57" s="27">
        <v>-3.16E-4</v>
      </c>
      <c r="AA57" s="27">
        <v>-7.51E-4</v>
      </c>
      <c r="AB57" s="27">
        <v>-0.001231</v>
      </c>
      <c r="AC57" s="27">
        <v>-0.001745</v>
      </c>
      <c r="AD57" s="27">
        <v>-0.002216</v>
      </c>
      <c r="AE57" s="27">
        <v>-0.002666</v>
      </c>
      <c r="AF57" s="27">
        <v>-0.003089</v>
      </c>
      <c r="AG57" s="27">
        <v>-0.003585</v>
      </c>
      <c r="AH57" s="27">
        <v>-0.004117</v>
      </c>
      <c r="AI57" s="27">
        <v>-0.004287</v>
      </c>
      <c r="AJ57" s="75"/>
      <c r="AK57" s="76"/>
    </row>
    <row r="58" ht="12.75" customHeight="1">
      <c r="A58" s="27">
        <v>0.003985</v>
      </c>
      <c r="B58" s="27">
        <v>0.004341</v>
      </c>
      <c r="C58" s="27">
        <v>0.004194</v>
      </c>
      <c r="D58" s="27">
        <v>0.003939</v>
      </c>
      <c r="E58" s="27">
        <v>0.003729</v>
      </c>
      <c r="F58" s="27">
        <v>0.003611</v>
      </c>
      <c r="G58" s="27">
        <v>0.003258</v>
      </c>
      <c r="H58" s="27">
        <v>0.002566</v>
      </c>
      <c r="I58" s="27">
        <v>0.001517</v>
      </c>
      <c r="J58" s="27">
        <v>5.38E-4</v>
      </c>
      <c r="K58" s="27">
        <v>-5.8E-5</v>
      </c>
      <c r="L58" s="27">
        <v>-1.9E-4</v>
      </c>
      <c r="M58" s="27">
        <v>-3.28E-4</v>
      </c>
      <c r="N58" s="27">
        <v>-3.41E-4</v>
      </c>
      <c r="O58" s="27">
        <v>-3.3E-4</v>
      </c>
      <c r="P58" s="27">
        <v>2.3E-5</v>
      </c>
      <c r="Q58" s="27">
        <v>2.76E-4</v>
      </c>
      <c r="R58" s="27">
        <v>5.58E-4</v>
      </c>
      <c r="S58" s="27">
        <v>7.52E-4</v>
      </c>
      <c r="T58" s="27">
        <v>8.09E-4</v>
      </c>
      <c r="U58" s="27">
        <v>6.03E-4</v>
      </c>
      <c r="V58" s="27">
        <v>5.18E-4</v>
      </c>
      <c r="W58" s="27">
        <v>3.52E-4</v>
      </c>
      <c r="X58" s="27">
        <v>2.16E-4</v>
      </c>
      <c r="Y58" s="27">
        <v>0.0</v>
      </c>
      <c r="Z58" s="27">
        <v>-2.93E-4</v>
      </c>
      <c r="AA58" s="27">
        <v>-7.38E-4</v>
      </c>
      <c r="AB58" s="27">
        <v>-0.001203</v>
      </c>
      <c r="AC58" s="27">
        <v>-0.001743</v>
      </c>
      <c r="AD58" s="27">
        <v>-0.002193</v>
      </c>
      <c r="AE58" s="27">
        <v>-0.002696</v>
      </c>
      <c r="AF58" s="27">
        <v>-0.003122</v>
      </c>
      <c r="AG58" s="27">
        <v>-0.003573</v>
      </c>
      <c r="AH58" s="27">
        <v>-0.004134</v>
      </c>
      <c r="AI58" s="27">
        <v>-0.004357</v>
      </c>
      <c r="AJ58" s="75"/>
      <c r="AK58" s="76"/>
    </row>
    <row r="59" ht="12.75" customHeight="1">
      <c r="A59" s="27">
        <v>0.003689</v>
      </c>
      <c r="B59" s="27">
        <v>0.004078</v>
      </c>
      <c r="C59" s="27">
        <v>0.004</v>
      </c>
      <c r="D59" s="27">
        <v>0.003755</v>
      </c>
      <c r="E59" s="27">
        <v>0.003545</v>
      </c>
      <c r="F59" s="27">
        <v>0.003456</v>
      </c>
      <c r="G59" s="27">
        <v>0.003126</v>
      </c>
      <c r="H59" s="27">
        <v>0.002441</v>
      </c>
      <c r="I59" s="27">
        <v>0.001406</v>
      </c>
      <c r="J59" s="27">
        <v>4.36E-4</v>
      </c>
      <c r="K59" s="27">
        <v>-1.25E-4</v>
      </c>
      <c r="L59" s="27">
        <v>-2.51E-4</v>
      </c>
      <c r="M59" s="27">
        <v>-3.57E-4</v>
      </c>
      <c r="N59" s="27">
        <v>-3.81E-4</v>
      </c>
      <c r="O59" s="27">
        <v>-3.02E-4</v>
      </c>
      <c r="P59" s="27">
        <v>-3.0E-5</v>
      </c>
      <c r="Q59" s="27">
        <v>3.23E-4</v>
      </c>
      <c r="R59" s="27">
        <v>5.75E-4</v>
      </c>
      <c r="S59" s="27">
        <v>7.14E-4</v>
      </c>
      <c r="T59" s="27">
        <v>8.19E-4</v>
      </c>
      <c r="U59" s="27">
        <v>6.3E-4</v>
      </c>
      <c r="V59" s="27">
        <v>5.41E-4</v>
      </c>
      <c r="W59" s="27">
        <v>3.54E-4</v>
      </c>
      <c r="X59" s="27">
        <v>2.1E-4</v>
      </c>
      <c r="Y59" s="27">
        <v>0.0</v>
      </c>
      <c r="Z59" s="27">
        <v>-2.74E-4</v>
      </c>
      <c r="AA59" s="27">
        <v>-7.34E-4</v>
      </c>
      <c r="AB59" s="27">
        <v>-0.001211</v>
      </c>
      <c r="AC59" s="27">
        <v>-0.001791</v>
      </c>
      <c r="AD59" s="27">
        <v>-0.00222</v>
      </c>
      <c r="AE59" s="27">
        <v>-0.002675</v>
      </c>
      <c r="AF59" s="27">
        <v>-0.003135</v>
      </c>
      <c r="AG59" s="27">
        <v>-0.003619</v>
      </c>
      <c r="AH59" s="27">
        <v>-0.004167</v>
      </c>
      <c r="AI59" s="27">
        <v>-0.004445</v>
      </c>
      <c r="AJ59" s="75"/>
      <c r="AK59" s="76"/>
    </row>
    <row r="60" ht="12.75" customHeight="1">
      <c r="A60" s="27">
        <v>0.003449</v>
      </c>
      <c r="B60" s="27">
        <v>0.003943</v>
      </c>
      <c r="C60" s="27">
        <v>0.003939</v>
      </c>
      <c r="D60" s="27">
        <v>0.003757</v>
      </c>
      <c r="E60" s="27">
        <v>0.003587</v>
      </c>
      <c r="F60" s="27">
        <v>0.003503</v>
      </c>
      <c r="G60" s="27">
        <v>0.003157</v>
      </c>
      <c r="H60" s="27">
        <v>0.0025</v>
      </c>
      <c r="I60" s="27">
        <v>0.001406</v>
      </c>
      <c r="J60" s="27">
        <v>4.54E-4</v>
      </c>
      <c r="K60" s="27">
        <v>-1.17E-4</v>
      </c>
      <c r="L60" s="27">
        <v>-2.64E-4</v>
      </c>
      <c r="M60" s="27">
        <v>-3.59E-4</v>
      </c>
      <c r="N60" s="27">
        <v>-3.59E-4</v>
      </c>
      <c r="O60" s="27">
        <v>-2.83E-4</v>
      </c>
      <c r="P60" s="27">
        <v>1.7E-5</v>
      </c>
      <c r="Q60" s="27">
        <v>3.12E-4</v>
      </c>
      <c r="R60" s="27">
        <v>5.82E-4</v>
      </c>
      <c r="S60" s="27">
        <v>7.73E-4</v>
      </c>
      <c r="T60" s="27">
        <v>8.02E-4</v>
      </c>
      <c r="U60" s="27">
        <v>6.5E-4</v>
      </c>
      <c r="V60" s="27">
        <v>5.18E-4</v>
      </c>
      <c r="W60" s="27">
        <v>3.79E-4</v>
      </c>
      <c r="X60" s="27">
        <v>2.36E-4</v>
      </c>
      <c r="Y60" s="27">
        <v>0.0</v>
      </c>
      <c r="Z60" s="27">
        <v>-2.94E-4</v>
      </c>
      <c r="AA60" s="27">
        <v>-7.31E-4</v>
      </c>
      <c r="AB60" s="27">
        <v>-0.001227</v>
      </c>
      <c r="AC60" s="27">
        <v>-0.001775</v>
      </c>
      <c r="AD60" s="27">
        <v>-0.002231</v>
      </c>
      <c r="AE60" s="27">
        <v>-0.002701</v>
      </c>
      <c r="AF60" s="27">
        <v>-0.003135</v>
      </c>
      <c r="AG60" s="27">
        <v>-0.003639</v>
      </c>
      <c r="AH60" s="27">
        <v>-0.004157</v>
      </c>
      <c r="AI60" s="27">
        <v>-0.004429</v>
      </c>
      <c r="AJ60" s="75"/>
      <c r="AK60" s="76"/>
    </row>
    <row r="61" ht="12.75" customHeight="1">
      <c r="A61" s="27">
        <v>0.003304</v>
      </c>
      <c r="B61" s="27">
        <v>0.003823</v>
      </c>
      <c r="C61" s="27">
        <v>0.003821</v>
      </c>
      <c r="D61" s="27">
        <v>0.003614</v>
      </c>
      <c r="E61" s="27">
        <v>0.003422</v>
      </c>
      <c r="F61" s="27">
        <v>0.00335</v>
      </c>
      <c r="G61" s="27">
        <v>0.003031</v>
      </c>
      <c r="H61" s="27">
        <v>0.002321</v>
      </c>
      <c r="I61" s="27">
        <v>0.001276</v>
      </c>
      <c r="J61" s="27">
        <v>3.31E-4</v>
      </c>
      <c r="K61" s="27">
        <v>-2.31E-4</v>
      </c>
      <c r="L61" s="27">
        <v>-3.3E-4</v>
      </c>
      <c r="M61" s="27">
        <v>-4.44E-4</v>
      </c>
      <c r="N61" s="27">
        <v>-4.18E-4</v>
      </c>
      <c r="O61" s="27">
        <v>-3.68E-4</v>
      </c>
      <c r="P61" s="27">
        <v>-1.6E-5</v>
      </c>
      <c r="Q61" s="27">
        <v>2.49E-4</v>
      </c>
      <c r="R61" s="27">
        <v>5.51E-4</v>
      </c>
      <c r="S61" s="27">
        <v>7.67E-4</v>
      </c>
      <c r="T61" s="27">
        <v>8.11E-4</v>
      </c>
      <c r="U61" s="27">
        <v>5.9E-4</v>
      </c>
      <c r="V61" s="27">
        <v>5.54E-4</v>
      </c>
      <c r="W61" s="27">
        <v>3.33E-4</v>
      </c>
      <c r="X61" s="27">
        <v>1.92E-4</v>
      </c>
      <c r="Y61" s="27">
        <v>0.0</v>
      </c>
      <c r="Z61" s="27">
        <v>-2.92E-4</v>
      </c>
      <c r="AA61" s="27">
        <v>-7.43E-4</v>
      </c>
      <c r="AB61" s="27">
        <v>-0.001215</v>
      </c>
      <c r="AC61" s="27">
        <v>-0.001801</v>
      </c>
      <c r="AD61" s="27">
        <v>-0.002237</v>
      </c>
      <c r="AE61" s="27">
        <v>-0.002752</v>
      </c>
      <c r="AF61" s="27">
        <v>-0.003176</v>
      </c>
      <c r="AG61" s="27">
        <v>-0.003677</v>
      </c>
      <c r="AH61" s="27">
        <v>-0.004235</v>
      </c>
      <c r="AI61" s="27">
        <v>-0.004578</v>
      </c>
      <c r="AJ61" s="75"/>
      <c r="AK61" s="76"/>
    </row>
    <row r="62" ht="12.75" customHeight="1">
      <c r="A62" s="27">
        <v>0.003078</v>
      </c>
      <c r="B62" s="27">
        <v>0.003643</v>
      </c>
      <c r="C62" s="27">
        <v>0.003697</v>
      </c>
      <c r="D62" s="27">
        <v>0.003514</v>
      </c>
      <c r="E62" s="27">
        <v>0.003379</v>
      </c>
      <c r="F62" s="27">
        <v>0.003311</v>
      </c>
      <c r="G62" s="27">
        <v>0.002996</v>
      </c>
      <c r="H62" s="27">
        <v>0.00229</v>
      </c>
      <c r="I62" s="27">
        <v>0.001198</v>
      </c>
      <c r="J62" s="27">
        <v>2.34E-4</v>
      </c>
      <c r="K62" s="27">
        <v>-3.13E-4</v>
      </c>
      <c r="L62" s="27">
        <v>-4.23E-4</v>
      </c>
      <c r="M62" s="27">
        <v>-5.04E-4</v>
      </c>
      <c r="N62" s="27">
        <v>-4.51E-4</v>
      </c>
      <c r="O62" s="27">
        <v>-3.24E-4</v>
      </c>
      <c r="P62" s="27">
        <v>-3.5E-5</v>
      </c>
      <c r="Q62" s="27">
        <v>2.71E-4</v>
      </c>
      <c r="R62" s="27">
        <v>5.59E-4</v>
      </c>
      <c r="S62" s="27">
        <v>7.71E-4</v>
      </c>
      <c r="T62" s="27">
        <v>8.38E-4</v>
      </c>
      <c r="U62" s="27">
        <v>6.45E-4</v>
      </c>
      <c r="V62" s="27">
        <v>5.62E-4</v>
      </c>
      <c r="W62" s="27">
        <v>3.92E-4</v>
      </c>
      <c r="X62" s="27">
        <v>2.11E-4</v>
      </c>
      <c r="Y62" s="27">
        <v>0.0</v>
      </c>
      <c r="Z62" s="27">
        <v>-2.88E-4</v>
      </c>
      <c r="AA62" s="27">
        <v>-7.6E-4</v>
      </c>
      <c r="AB62" s="27">
        <v>-0.001247</v>
      </c>
      <c r="AC62" s="27">
        <v>-0.001797</v>
      </c>
      <c r="AD62" s="27">
        <v>-0.002254</v>
      </c>
      <c r="AE62" s="27">
        <v>-0.002761</v>
      </c>
      <c r="AF62" s="27">
        <v>-0.003223</v>
      </c>
      <c r="AG62" s="27">
        <v>-0.003704</v>
      </c>
      <c r="AH62" s="27">
        <v>-0.004252</v>
      </c>
      <c r="AI62" s="27">
        <v>-0.004457</v>
      </c>
      <c r="AJ62" s="75"/>
      <c r="AK62" s="76"/>
    </row>
    <row r="63" ht="12.75" customHeight="1">
      <c r="A63" s="27">
        <v>0.002829</v>
      </c>
      <c r="B63" s="27">
        <v>0.003575</v>
      </c>
      <c r="C63" s="27">
        <v>0.003626</v>
      </c>
      <c r="D63" s="27">
        <v>0.003472</v>
      </c>
      <c r="E63" s="27">
        <v>0.003332</v>
      </c>
      <c r="F63" s="27">
        <v>0.003275</v>
      </c>
      <c r="G63" s="27">
        <v>0.002934</v>
      </c>
      <c r="H63" s="27">
        <v>0.002221</v>
      </c>
      <c r="I63" s="27">
        <v>0.001126</v>
      </c>
      <c r="J63" s="27">
        <v>2.0E-4</v>
      </c>
      <c r="K63" s="27">
        <v>-3.96E-4</v>
      </c>
      <c r="L63" s="27">
        <v>-4.56E-4</v>
      </c>
      <c r="M63" s="27">
        <v>-5.06E-4</v>
      </c>
      <c r="N63" s="27">
        <v>-4.81E-4</v>
      </c>
      <c r="O63" s="27">
        <v>-3.96E-4</v>
      </c>
      <c r="P63" s="27">
        <v>-1.7E-5</v>
      </c>
      <c r="Q63" s="27">
        <v>2.63E-4</v>
      </c>
      <c r="R63" s="27">
        <v>5.69E-4</v>
      </c>
      <c r="S63" s="27">
        <v>8.17E-4</v>
      </c>
      <c r="T63" s="27">
        <v>8.02E-4</v>
      </c>
      <c r="U63" s="27">
        <v>6.55E-4</v>
      </c>
      <c r="V63" s="27">
        <v>5.5E-4</v>
      </c>
      <c r="W63" s="27">
        <v>4.1E-4</v>
      </c>
      <c r="X63" s="27">
        <v>2.46E-4</v>
      </c>
      <c r="Y63" s="27">
        <v>0.0</v>
      </c>
      <c r="Z63" s="27">
        <v>-2.89E-4</v>
      </c>
      <c r="AA63" s="27">
        <v>-7.4E-4</v>
      </c>
      <c r="AB63" s="27">
        <v>-0.00125</v>
      </c>
      <c r="AC63" s="27">
        <v>-0.001828</v>
      </c>
      <c r="AD63" s="27">
        <v>-0.002268</v>
      </c>
      <c r="AE63" s="27">
        <v>-0.002793</v>
      </c>
      <c r="AF63" s="27">
        <v>-0.003212</v>
      </c>
      <c r="AG63" s="27">
        <v>-0.003761</v>
      </c>
      <c r="AH63" s="27">
        <v>-0.004301</v>
      </c>
      <c r="AI63" s="27">
        <v>-0.004457</v>
      </c>
      <c r="AJ63" s="75"/>
      <c r="AK63" s="76"/>
    </row>
    <row r="64" ht="12.75" customHeight="1">
      <c r="A64" s="27">
        <v>0.002703</v>
      </c>
      <c r="B64" s="27">
        <v>0.003421</v>
      </c>
      <c r="C64" s="27">
        <v>0.003536</v>
      </c>
      <c r="D64" s="27">
        <v>0.003388</v>
      </c>
      <c r="E64" s="27">
        <v>0.003193</v>
      </c>
      <c r="F64" s="27">
        <v>0.003166</v>
      </c>
      <c r="G64" s="27">
        <v>0.002816</v>
      </c>
      <c r="H64" s="27">
        <v>0.002124</v>
      </c>
      <c r="I64" s="27">
        <v>0.001015</v>
      </c>
      <c r="J64" s="27">
        <v>9.3E-5</v>
      </c>
      <c r="K64" s="27">
        <v>-4.54E-4</v>
      </c>
      <c r="L64" s="27">
        <v>-5.61E-4</v>
      </c>
      <c r="M64" s="27">
        <v>-5.82E-4</v>
      </c>
      <c r="N64" s="27">
        <v>-5.41E-4</v>
      </c>
      <c r="O64" s="27">
        <v>-4.28E-4</v>
      </c>
      <c r="P64" s="27">
        <v>-1.11E-4</v>
      </c>
      <c r="Q64" s="27">
        <v>2.11E-4</v>
      </c>
      <c r="R64" s="27">
        <v>5.24E-4</v>
      </c>
      <c r="S64" s="27">
        <v>7.96E-4</v>
      </c>
      <c r="T64" s="27">
        <v>8.21E-4</v>
      </c>
      <c r="U64" s="27">
        <v>5.63E-4</v>
      </c>
      <c r="V64" s="27">
        <v>5.73E-4</v>
      </c>
      <c r="W64" s="27">
        <v>3.46E-4</v>
      </c>
      <c r="X64" s="27">
        <v>1.97E-4</v>
      </c>
      <c r="Y64" s="27">
        <v>0.0</v>
      </c>
      <c r="Z64" s="27">
        <v>-2.89E-4</v>
      </c>
      <c r="AA64" s="27">
        <v>-7.68E-4</v>
      </c>
      <c r="AB64" s="27">
        <v>-0.001252</v>
      </c>
      <c r="AC64" s="27">
        <v>-0.001799</v>
      </c>
      <c r="AD64" s="27">
        <v>-0.002304</v>
      </c>
      <c r="AE64" s="27">
        <v>-0.002811</v>
      </c>
      <c r="AF64" s="27">
        <v>-0.00326</v>
      </c>
      <c r="AG64" s="27">
        <v>-0.003761</v>
      </c>
      <c r="AH64" s="27">
        <v>-0.004335</v>
      </c>
      <c r="AI64" s="27">
        <v>-0.004771</v>
      </c>
      <c r="AJ64" s="75"/>
      <c r="AK64" s="76"/>
    </row>
    <row r="65" ht="12.75" customHeight="1">
      <c r="A65" s="27">
        <v>0.002206</v>
      </c>
      <c r="B65" s="27">
        <v>0.003021</v>
      </c>
      <c r="C65" s="27">
        <v>0.003231</v>
      </c>
      <c r="D65" s="27">
        <v>0.00316</v>
      </c>
      <c r="E65" s="27">
        <v>0.003077</v>
      </c>
      <c r="F65" s="27">
        <v>0.003102</v>
      </c>
      <c r="G65" s="27">
        <v>0.002793</v>
      </c>
      <c r="H65" s="27">
        <v>0.002082</v>
      </c>
      <c r="I65" s="27">
        <v>9.89E-4</v>
      </c>
      <c r="J65" s="27">
        <v>6.1E-5</v>
      </c>
      <c r="K65" s="27">
        <v>-4.86E-4</v>
      </c>
      <c r="L65" s="27">
        <v>-5.84E-4</v>
      </c>
      <c r="M65" s="27">
        <v>-6.21E-4</v>
      </c>
      <c r="N65" s="27">
        <v>-4.97E-4</v>
      </c>
      <c r="O65" s="27">
        <v>-3.47E-4</v>
      </c>
      <c r="P65" s="27">
        <v>-3.1E-5</v>
      </c>
      <c r="Q65" s="27">
        <v>2.72E-4</v>
      </c>
      <c r="R65" s="27">
        <v>6.04E-4</v>
      </c>
      <c r="S65" s="27">
        <v>7.61E-4</v>
      </c>
      <c r="T65" s="27">
        <v>8.45E-4</v>
      </c>
      <c r="U65" s="27">
        <v>7.02E-4</v>
      </c>
      <c r="V65" s="27">
        <v>5.46E-4</v>
      </c>
      <c r="W65" s="27">
        <v>4.0E-4</v>
      </c>
      <c r="X65" s="27">
        <v>2.37E-4</v>
      </c>
      <c r="Y65" s="27">
        <v>0.0</v>
      </c>
      <c r="Z65" s="27">
        <v>-3.15E-4</v>
      </c>
      <c r="AA65" s="27">
        <v>-7.71E-4</v>
      </c>
      <c r="AB65" s="27">
        <v>-0.00129</v>
      </c>
      <c r="AC65" s="27">
        <v>-0.001829</v>
      </c>
      <c r="AD65" s="27">
        <v>-0.002345</v>
      </c>
      <c r="AE65" s="27">
        <v>-0.00285</v>
      </c>
      <c r="AF65" s="27">
        <v>-0.003308</v>
      </c>
      <c r="AG65" s="27">
        <v>-0.003816</v>
      </c>
      <c r="AH65" s="27">
        <v>-0.004359</v>
      </c>
      <c r="AI65" s="27">
        <v>-0.00452</v>
      </c>
      <c r="AJ65" s="75"/>
      <c r="AK65" s="76"/>
    </row>
    <row r="66" ht="12.75" customHeight="1">
      <c r="A66" s="27">
        <v>0.002314</v>
      </c>
      <c r="B66" s="27">
        <v>0.003298</v>
      </c>
      <c r="C66" s="27">
        <v>0.003438</v>
      </c>
      <c r="D66" s="27">
        <v>0.003319</v>
      </c>
      <c r="E66" s="27">
        <v>0.003226</v>
      </c>
      <c r="F66" s="27">
        <v>0.003171</v>
      </c>
      <c r="G66" s="27">
        <v>0.002833</v>
      </c>
      <c r="H66" s="27">
        <v>0.002026</v>
      </c>
      <c r="I66" s="27">
        <v>9.52E-4</v>
      </c>
      <c r="J66" s="27">
        <v>4.1E-5</v>
      </c>
      <c r="K66" s="27">
        <v>-4.7E-4</v>
      </c>
      <c r="L66" s="27">
        <v>-5.66E-4</v>
      </c>
      <c r="M66" s="27">
        <v>-6.09E-4</v>
      </c>
      <c r="N66" s="27">
        <v>-5.15E-4</v>
      </c>
      <c r="O66" s="27">
        <v>-3.97E-4</v>
      </c>
      <c r="P66" s="27">
        <v>-2.3E-5</v>
      </c>
      <c r="Q66" s="27">
        <v>2.48E-4</v>
      </c>
      <c r="R66" s="27">
        <v>5.69E-4</v>
      </c>
      <c r="S66" s="27">
        <v>8.54E-4</v>
      </c>
      <c r="T66" s="27">
        <v>8.57E-4</v>
      </c>
      <c r="U66" s="27">
        <v>6.52E-4</v>
      </c>
      <c r="V66" s="27">
        <v>5.6E-4</v>
      </c>
      <c r="W66" s="27">
        <v>3.84E-4</v>
      </c>
      <c r="X66" s="27">
        <v>2.68E-4</v>
      </c>
      <c r="Y66" s="27">
        <v>0.0</v>
      </c>
      <c r="Z66" s="27">
        <v>-2.85E-4</v>
      </c>
      <c r="AA66" s="27">
        <v>-7.85E-4</v>
      </c>
      <c r="AB66" s="27">
        <v>-0.001275</v>
      </c>
      <c r="AC66" s="27">
        <v>-0.001877</v>
      </c>
      <c r="AD66" s="27">
        <v>-0.002345</v>
      </c>
      <c r="AE66" s="27">
        <v>-0.002871</v>
      </c>
      <c r="AF66" s="27">
        <v>-0.003304</v>
      </c>
      <c r="AG66" s="27">
        <v>-0.003838</v>
      </c>
      <c r="AH66" s="27">
        <v>-0.004412</v>
      </c>
      <c r="AI66" s="27">
        <v>-0.004697</v>
      </c>
      <c r="AJ66" s="75"/>
      <c r="AK66" s="76"/>
    </row>
    <row r="67" ht="12.75" customHeight="1">
      <c r="A67" s="27">
        <v>0.002242</v>
      </c>
      <c r="B67" s="27">
        <v>0.00308</v>
      </c>
      <c r="C67" s="27">
        <v>0.003359</v>
      </c>
      <c r="D67" s="27">
        <v>0.003283</v>
      </c>
      <c r="E67" s="27">
        <v>0.003163</v>
      </c>
      <c r="F67" s="27">
        <v>0.003153</v>
      </c>
      <c r="G67" s="27">
        <v>0.002804</v>
      </c>
      <c r="H67" s="27">
        <v>0.002051</v>
      </c>
      <c r="I67" s="27">
        <v>9.92E-4</v>
      </c>
      <c r="J67" s="27">
        <v>5.4E-5</v>
      </c>
      <c r="K67" s="27">
        <v>-5.12E-4</v>
      </c>
      <c r="L67" s="27">
        <v>-6.14E-4</v>
      </c>
      <c r="M67" s="27">
        <v>-6.26E-4</v>
      </c>
      <c r="N67" s="27">
        <v>-5.52E-4</v>
      </c>
      <c r="O67" s="27">
        <v>-3.33E-4</v>
      </c>
      <c r="P67" s="27">
        <v>-5.0E-5</v>
      </c>
      <c r="Q67" s="27">
        <v>2.85E-4</v>
      </c>
      <c r="R67" s="27">
        <v>6.34E-4</v>
      </c>
      <c r="S67" s="27">
        <v>7.87E-4</v>
      </c>
      <c r="T67" s="27">
        <v>9.01E-4</v>
      </c>
      <c r="U67" s="27">
        <v>6.28E-4</v>
      </c>
      <c r="V67" s="27">
        <v>5.97E-4</v>
      </c>
      <c r="W67" s="27">
        <v>3.94E-4</v>
      </c>
      <c r="X67" s="27">
        <v>1.9E-4</v>
      </c>
      <c r="Y67" s="27">
        <v>0.0</v>
      </c>
      <c r="Z67" s="27">
        <v>-3.06E-4</v>
      </c>
      <c r="AA67" s="27">
        <v>-8.08E-4</v>
      </c>
      <c r="AB67" s="27">
        <v>-0.001236</v>
      </c>
      <c r="AC67" s="27">
        <v>-0.001842</v>
      </c>
      <c r="AD67" s="27">
        <v>-0.002346</v>
      </c>
      <c r="AE67" s="27">
        <v>-0.002882</v>
      </c>
      <c r="AF67" s="27">
        <v>-0.003383</v>
      </c>
      <c r="AG67" s="27">
        <v>-0.003841</v>
      </c>
      <c r="AH67" s="27">
        <v>-0.004417</v>
      </c>
      <c r="AI67" s="27">
        <v>-0.004755</v>
      </c>
      <c r="AJ67" s="75"/>
      <c r="AK67" s="76"/>
    </row>
    <row r="68" ht="12.75" customHeight="1">
      <c r="A68" s="27">
        <v>0.001982</v>
      </c>
      <c r="B68" s="27">
        <v>0.003058</v>
      </c>
      <c r="C68" s="27">
        <v>0.003327</v>
      </c>
      <c r="D68" s="27">
        <v>0.003292</v>
      </c>
      <c r="E68" s="27">
        <v>0.003221</v>
      </c>
      <c r="F68" s="27">
        <v>0.003229</v>
      </c>
      <c r="G68" s="27">
        <v>0.002883</v>
      </c>
      <c r="H68" s="27">
        <v>0.002096</v>
      </c>
      <c r="I68" s="27">
        <v>0.001</v>
      </c>
      <c r="J68" s="27">
        <v>3.6E-5</v>
      </c>
      <c r="K68" s="27">
        <v>-4.53E-4</v>
      </c>
      <c r="L68" s="27">
        <v>-5.46E-4</v>
      </c>
      <c r="M68" s="27">
        <v>-5.54E-4</v>
      </c>
      <c r="N68" s="27">
        <v>-4.34E-4</v>
      </c>
      <c r="O68" s="27">
        <v>-3.06E-4</v>
      </c>
      <c r="P68" s="27">
        <v>6.5E-5</v>
      </c>
      <c r="Q68" s="27">
        <v>3.76E-4</v>
      </c>
      <c r="R68" s="27">
        <v>7.22E-4</v>
      </c>
      <c r="S68" s="27">
        <v>8.93E-4</v>
      </c>
      <c r="T68" s="27">
        <v>9.43E-4</v>
      </c>
      <c r="U68" s="27">
        <v>8.43E-4</v>
      </c>
      <c r="V68" s="27">
        <v>6.21E-4</v>
      </c>
      <c r="W68" s="27">
        <v>4.79E-4</v>
      </c>
      <c r="X68" s="27">
        <v>3.35E-4</v>
      </c>
      <c r="Y68" s="27">
        <v>0.0</v>
      </c>
      <c r="Z68" s="27">
        <v>-2.67E-4</v>
      </c>
      <c r="AA68" s="27">
        <v>-7.47E-4</v>
      </c>
      <c r="AB68" s="27">
        <v>-0.001278</v>
      </c>
      <c r="AC68" s="27">
        <v>-0.00187</v>
      </c>
      <c r="AD68" s="27">
        <v>-0.00232</v>
      </c>
      <c r="AE68" s="27">
        <v>-0.002899</v>
      </c>
      <c r="AF68" s="27">
        <v>-0.003346</v>
      </c>
      <c r="AG68" s="27">
        <v>-0.003858</v>
      </c>
      <c r="AH68" s="27">
        <v>-0.004423</v>
      </c>
      <c r="AI68" s="27">
        <v>-0.004552</v>
      </c>
      <c r="AJ68" s="75"/>
      <c r="AK68" s="76"/>
    </row>
    <row r="69" ht="12.75" customHeight="1">
      <c r="A69" s="27">
        <v>0.001624</v>
      </c>
      <c r="B69" s="27">
        <v>0.002805</v>
      </c>
      <c r="C69" s="27">
        <v>0.00315</v>
      </c>
      <c r="D69" s="27">
        <v>0.003108</v>
      </c>
      <c r="E69" s="27">
        <v>0.003061</v>
      </c>
      <c r="F69" s="27">
        <v>0.003041</v>
      </c>
      <c r="G69" s="27">
        <v>0.00268</v>
      </c>
      <c r="H69" s="27">
        <v>0.001939</v>
      </c>
      <c r="I69" s="27">
        <v>8.24E-4</v>
      </c>
      <c r="J69" s="27">
        <v>-7.3E-5</v>
      </c>
      <c r="K69" s="27">
        <v>-6.25E-4</v>
      </c>
      <c r="L69" s="27">
        <v>-6.11E-4</v>
      </c>
      <c r="M69" s="27">
        <v>-6.3E-4</v>
      </c>
      <c r="N69" s="27">
        <v>-5.42E-4</v>
      </c>
      <c r="O69" s="27">
        <v>-4.12E-4</v>
      </c>
      <c r="P69" s="27">
        <v>-1.0E-6</v>
      </c>
      <c r="Q69" s="27">
        <v>3.04E-4</v>
      </c>
      <c r="R69" s="27">
        <v>5.65E-4</v>
      </c>
      <c r="S69" s="27">
        <v>9.0E-4</v>
      </c>
      <c r="T69" s="27">
        <v>8.99E-4</v>
      </c>
      <c r="U69" s="27">
        <v>6.38E-4</v>
      </c>
      <c r="V69" s="27">
        <v>5.93E-4</v>
      </c>
      <c r="W69" s="27">
        <v>3.8E-4</v>
      </c>
      <c r="X69" s="27">
        <v>2.47E-4</v>
      </c>
      <c r="Y69" s="27">
        <v>0.0</v>
      </c>
      <c r="Z69" s="27">
        <v>-3.33E-4</v>
      </c>
      <c r="AA69" s="27">
        <v>-8.09E-4</v>
      </c>
      <c r="AB69" s="27">
        <v>-0.00127</v>
      </c>
      <c r="AC69" s="27">
        <v>-0.001928</v>
      </c>
      <c r="AD69" s="27">
        <v>-0.002418</v>
      </c>
      <c r="AE69" s="27">
        <v>-0.002939</v>
      </c>
      <c r="AF69" s="27">
        <v>-0.003394</v>
      </c>
      <c r="AG69" s="27">
        <v>-0.003946</v>
      </c>
      <c r="AH69" s="27">
        <v>-0.004513</v>
      </c>
      <c r="AI69" s="27">
        <v>-0.005004</v>
      </c>
      <c r="AJ69" s="75"/>
      <c r="AK69" s="76"/>
    </row>
    <row r="70" ht="12.75" customHeight="1">
      <c r="A70" s="27">
        <v>0.001745</v>
      </c>
      <c r="B70" s="27">
        <v>0.002761</v>
      </c>
      <c r="C70" s="27">
        <v>0.003235</v>
      </c>
      <c r="D70" s="27">
        <v>0.003227</v>
      </c>
      <c r="E70" s="27">
        <v>0.003164</v>
      </c>
      <c r="F70" s="27">
        <v>0.003174</v>
      </c>
      <c r="G70" s="27">
        <v>0.002827</v>
      </c>
      <c r="H70" s="27">
        <v>0.002075</v>
      </c>
      <c r="I70" s="27">
        <v>9.57E-4</v>
      </c>
      <c r="J70" s="27">
        <v>8.0E-6</v>
      </c>
      <c r="K70" s="27">
        <v>-4.99E-4</v>
      </c>
      <c r="L70" s="27">
        <v>-5.69E-4</v>
      </c>
      <c r="M70" s="27">
        <v>-5.93E-4</v>
      </c>
      <c r="N70" s="27">
        <v>-5.05E-4</v>
      </c>
      <c r="O70" s="27">
        <v>-3.18E-4</v>
      </c>
      <c r="P70" s="27">
        <v>2.6E-5</v>
      </c>
      <c r="Q70" s="27">
        <v>3.25E-4</v>
      </c>
      <c r="R70" s="27">
        <v>7.06E-4</v>
      </c>
      <c r="S70" s="27">
        <v>8.47E-4</v>
      </c>
      <c r="T70" s="27">
        <v>9.61E-4</v>
      </c>
      <c r="U70" s="27">
        <v>6.9E-4</v>
      </c>
      <c r="V70" s="27">
        <v>6.24E-4</v>
      </c>
      <c r="W70" s="27">
        <v>3.86E-4</v>
      </c>
      <c r="X70" s="27">
        <v>1.48E-4</v>
      </c>
      <c r="Y70" s="27">
        <v>0.0</v>
      </c>
      <c r="Z70" s="27">
        <v>-3.93E-4</v>
      </c>
      <c r="AA70" s="27">
        <v>-8.26E-4</v>
      </c>
      <c r="AB70" s="27">
        <v>-0.001369</v>
      </c>
      <c r="AC70" s="27">
        <v>-0.00189</v>
      </c>
      <c r="AD70" s="27">
        <v>-0.002421</v>
      </c>
      <c r="AE70" s="27">
        <v>-0.003008</v>
      </c>
      <c r="AF70" s="27">
        <v>-0.003468</v>
      </c>
      <c r="AG70" s="27">
        <v>-0.003983</v>
      </c>
      <c r="AH70" s="27">
        <v>-0.004587</v>
      </c>
      <c r="AI70" s="27">
        <v>-0.004753</v>
      </c>
      <c r="AJ70" s="75"/>
      <c r="AK70" s="76"/>
    </row>
    <row r="71" ht="12.75" customHeight="1">
      <c r="A71" s="27">
        <v>0.001383</v>
      </c>
      <c r="B71" s="27">
        <v>0.002823</v>
      </c>
      <c r="C71" s="27">
        <v>0.003185</v>
      </c>
      <c r="D71" s="27">
        <v>0.003228</v>
      </c>
      <c r="E71" s="27">
        <v>0.003232</v>
      </c>
      <c r="F71" s="27">
        <v>0.003259</v>
      </c>
      <c r="G71" s="27">
        <v>0.002928</v>
      </c>
      <c r="H71" s="27">
        <v>0.002112</v>
      </c>
      <c r="I71" s="27">
        <v>0.00101</v>
      </c>
      <c r="J71" s="27">
        <v>1.06E-4</v>
      </c>
      <c r="K71" s="27">
        <v>-4.1E-4</v>
      </c>
      <c r="L71" s="27">
        <v>-4.64E-4</v>
      </c>
      <c r="M71" s="27">
        <v>-4.47E-4</v>
      </c>
      <c r="N71" s="27">
        <v>-3.43E-4</v>
      </c>
      <c r="O71" s="27">
        <v>-1.87E-4</v>
      </c>
      <c r="P71" s="27">
        <v>1.77E-4</v>
      </c>
      <c r="Q71" s="27">
        <v>4.88E-4</v>
      </c>
      <c r="R71" s="27">
        <v>7.87E-4</v>
      </c>
      <c r="S71" s="27">
        <v>9.41E-4</v>
      </c>
      <c r="T71" s="27">
        <v>0.001012</v>
      </c>
      <c r="U71" s="27">
        <v>8.39E-4</v>
      </c>
      <c r="V71" s="27">
        <v>7.14E-4</v>
      </c>
      <c r="W71" s="27">
        <v>5.35E-4</v>
      </c>
      <c r="X71" s="27">
        <v>3.84E-4</v>
      </c>
      <c r="Y71" s="27">
        <v>0.0</v>
      </c>
      <c r="Z71" s="27">
        <v>-2.52E-4</v>
      </c>
      <c r="AA71" s="27">
        <v>-7.78E-4</v>
      </c>
      <c r="AB71" s="27">
        <v>-0.001322</v>
      </c>
      <c r="AC71" s="27">
        <v>-0.001918</v>
      </c>
      <c r="AD71" s="27">
        <v>-0.002369</v>
      </c>
      <c r="AE71" s="27">
        <v>-0.002939</v>
      </c>
      <c r="AF71" s="27">
        <v>-0.003388</v>
      </c>
      <c r="AG71" s="27">
        <v>-0.003973</v>
      </c>
      <c r="AH71" s="27">
        <v>-0.004501</v>
      </c>
      <c r="AI71" s="27">
        <v>-0.004539</v>
      </c>
      <c r="AJ71" s="75"/>
      <c r="AK71" s="76"/>
    </row>
    <row r="72" ht="12.75" customHeight="1">
      <c r="A72" s="27">
        <v>0.001488</v>
      </c>
      <c r="B72" s="27">
        <v>0.002772</v>
      </c>
      <c r="C72" s="27">
        <v>0.00327</v>
      </c>
      <c r="D72" s="27">
        <v>0.003304</v>
      </c>
      <c r="E72" s="27">
        <v>0.003236</v>
      </c>
      <c r="F72" s="27">
        <v>0.003239</v>
      </c>
      <c r="G72" s="27">
        <v>0.002907</v>
      </c>
      <c r="H72" s="27">
        <v>0.002158</v>
      </c>
      <c r="I72" s="27">
        <v>9.94E-4</v>
      </c>
      <c r="J72" s="27">
        <v>7.0E-5</v>
      </c>
      <c r="K72" s="27">
        <v>-4.19E-4</v>
      </c>
      <c r="L72" s="27">
        <v>-4.42E-4</v>
      </c>
      <c r="M72" s="27">
        <v>-3.97E-4</v>
      </c>
      <c r="N72" s="27">
        <v>-3.85E-4</v>
      </c>
      <c r="O72" s="27">
        <v>-3.1E-4</v>
      </c>
      <c r="P72" s="27">
        <v>1.22E-4</v>
      </c>
      <c r="Q72" s="27">
        <v>4.12E-4</v>
      </c>
      <c r="R72" s="27">
        <v>7.03E-4</v>
      </c>
      <c r="S72" s="27">
        <v>0.001006</v>
      </c>
      <c r="T72" s="27">
        <v>9.63E-4</v>
      </c>
      <c r="U72" s="27">
        <v>6.64E-4</v>
      </c>
      <c r="V72" s="27">
        <v>6.21E-4</v>
      </c>
      <c r="W72" s="27">
        <v>4.04E-4</v>
      </c>
      <c r="X72" s="27">
        <v>2.05E-4</v>
      </c>
      <c r="Y72" s="27">
        <v>0.0</v>
      </c>
      <c r="Z72" s="27">
        <v>-3.59E-4</v>
      </c>
      <c r="AA72" s="27">
        <v>-8.31E-4</v>
      </c>
      <c r="AB72" s="27">
        <v>-0.001348</v>
      </c>
      <c r="AC72" s="27">
        <v>-0.001958</v>
      </c>
      <c r="AD72" s="27">
        <v>-0.00248</v>
      </c>
      <c r="AE72" s="27">
        <v>-0.002985</v>
      </c>
      <c r="AF72" s="27">
        <v>-0.003473</v>
      </c>
      <c r="AG72" s="27">
        <v>-0.003979</v>
      </c>
      <c r="AH72" s="27">
        <v>-0.004607</v>
      </c>
      <c r="AI72" s="27">
        <v>-0.005115</v>
      </c>
      <c r="AJ72" s="75"/>
      <c r="AK72" s="76"/>
    </row>
    <row r="73" ht="12.75" customHeight="1">
      <c r="A73" s="27">
        <v>0.001383</v>
      </c>
      <c r="B73" s="27">
        <v>0.0027</v>
      </c>
      <c r="C73" s="27">
        <v>0.003263</v>
      </c>
      <c r="D73" s="27">
        <v>0.003437</v>
      </c>
      <c r="E73" s="27">
        <v>0.003374</v>
      </c>
      <c r="F73" s="27">
        <v>0.003397</v>
      </c>
      <c r="G73" s="27">
        <v>0.003138</v>
      </c>
      <c r="H73" s="27">
        <v>0.002279</v>
      </c>
      <c r="I73" s="27">
        <v>0.001233</v>
      </c>
      <c r="J73" s="27">
        <v>2.71E-4</v>
      </c>
      <c r="K73" s="27">
        <v>-2.29E-4</v>
      </c>
      <c r="L73" s="27">
        <v>-3.95E-4</v>
      </c>
      <c r="M73" s="27">
        <v>-3.99E-4</v>
      </c>
      <c r="N73" s="27">
        <v>-3.11E-4</v>
      </c>
      <c r="O73" s="27">
        <v>-9.5E-5</v>
      </c>
      <c r="P73" s="27">
        <v>2.59E-4</v>
      </c>
      <c r="Q73" s="27">
        <v>5.38E-4</v>
      </c>
      <c r="R73" s="27">
        <v>8.99E-4</v>
      </c>
      <c r="S73" s="27">
        <v>8.83E-4</v>
      </c>
      <c r="T73" s="27">
        <v>0.001046</v>
      </c>
      <c r="U73" s="27">
        <v>8.12E-4</v>
      </c>
      <c r="V73" s="27">
        <v>7.13E-4</v>
      </c>
      <c r="W73" s="27">
        <v>4.61E-4</v>
      </c>
      <c r="X73" s="27">
        <v>2.15E-4</v>
      </c>
      <c r="Y73" s="27">
        <v>0.0</v>
      </c>
      <c r="Z73" s="27">
        <v>-3.34E-4</v>
      </c>
      <c r="AA73" s="27">
        <v>-8.18E-4</v>
      </c>
      <c r="AB73" s="27">
        <v>-0.001342</v>
      </c>
      <c r="AC73" s="27">
        <v>-0.001952</v>
      </c>
      <c r="AD73" s="27">
        <v>-0.002413</v>
      </c>
      <c r="AE73" s="27">
        <v>-0.003017</v>
      </c>
      <c r="AF73" s="27">
        <v>-0.003452</v>
      </c>
      <c r="AG73" s="27">
        <v>-0.004054</v>
      </c>
      <c r="AH73" s="27">
        <v>-0.004665</v>
      </c>
      <c r="AI73" s="27">
        <v>-0.004632</v>
      </c>
      <c r="AJ73" s="75"/>
      <c r="AK73" s="76"/>
    </row>
    <row r="74" ht="12.75" customHeight="1">
      <c r="A74" s="27">
        <v>0.00115</v>
      </c>
      <c r="B74" s="27">
        <v>0.00285</v>
      </c>
      <c r="C74" s="27">
        <v>0.003392</v>
      </c>
      <c r="D74" s="27">
        <v>0.003457</v>
      </c>
      <c r="E74" s="27">
        <v>0.003554</v>
      </c>
      <c r="F74" s="27">
        <v>0.003595</v>
      </c>
      <c r="G74" s="27">
        <v>0.003197</v>
      </c>
      <c r="H74" s="27">
        <v>0.002342</v>
      </c>
      <c r="I74" s="27">
        <v>0.001255</v>
      </c>
      <c r="J74" s="27">
        <v>3.25E-4</v>
      </c>
      <c r="K74" s="27">
        <v>-1.87E-4</v>
      </c>
      <c r="L74" s="27">
        <v>-2.28E-4</v>
      </c>
      <c r="M74" s="27">
        <v>-1.75E-4</v>
      </c>
      <c r="N74" s="27">
        <v>-1.38E-4</v>
      </c>
      <c r="O74" s="27">
        <v>-1.47E-4</v>
      </c>
      <c r="P74" s="27">
        <v>3.41E-4</v>
      </c>
      <c r="Q74" s="27">
        <v>5.51E-4</v>
      </c>
      <c r="R74" s="27">
        <v>8.21E-4</v>
      </c>
      <c r="S74" s="27">
        <v>0.001057</v>
      </c>
      <c r="T74" s="27">
        <v>0.00102</v>
      </c>
      <c r="U74" s="27">
        <v>8.02E-4</v>
      </c>
      <c r="V74" s="27">
        <v>6.44E-4</v>
      </c>
      <c r="W74" s="27">
        <v>4.73E-4</v>
      </c>
      <c r="X74" s="27">
        <v>3.41E-4</v>
      </c>
      <c r="Y74" s="27">
        <v>0.0</v>
      </c>
      <c r="Z74" s="27">
        <v>-3.19E-4</v>
      </c>
      <c r="AA74" s="27">
        <v>-8.15E-4</v>
      </c>
      <c r="AB74" s="27">
        <v>-0.001314</v>
      </c>
      <c r="AC74" s="27">
        <v>-0.001957</v>
      </c>
      <c r="AD74" s="27">
        <v>-0.00241</v>
      </c>
      <c r="AE74" s="27">
        <v>-0.002982</v>
      </c>
      <c r="AF74" s="27">
        <v>-0.003387</v>
      </c>
      <c r="AG74" s="27">
        <v>-0.003991</v>
      </c>
      <c r="AH74" s="27">
        <v>-0.004563</v>
      </c>
      <c r="AI74" s="27">
        <v>-0.004851</v>
      </c>
      <c r="AJ74" s="75"/>
      <c r="AK74" s="76"/>
    </row>
    <row r="75" ht="12.75" customHeight="1">
      <c r="A75" s="27">
        <v>0.001512</v>
      </c>
      <c r="B75" s="27">
        <v>0.002894</v>
      </c>
      <c r="C75" s="27">
        <v>0.003581</v>
      </c>
      <c r="D75" s="27">
        <v>0.003767</v>
      </c>
      <c r="E75" s="27">
        <v>0.003674</v>
      </c>
      <c r="F75" s="27">
        <v>0.003682</v>
      </c>
      <c r="G75" s="27">
        <v>0.003374</v>
      </c>
      <c r="H75" s="27">
        <v>0.002579</v>
      </c>
      <c r="I75" s="27">
        <v>0.001423</v>
      </c>
      <c r="J75" s="27">
        <v>4.35E-4</v>
      </c>
      <c r="K75" s="27">
        <v>-3.4E-5</v>
      </c>
      <c r="L75" s="27">
        <v>-6.1E-5</v>
      </c>
      <c r="M75" s="27">
        <v>-1.02E-4</v>
      </c>
      <c r="N75" s="27">
        <v>-6.9E-5</v>
      </c>
      <c r="O75" s="27">
        <v>-1.0E-6</v>
      </c>
      <c r="P75" s="27">
        <v>3.12E-4</v>
      </c>
      <c r="Q75" s="27">
        <v>5.4E-4</v>
      </c>
      <c r="R75" s="27">
        <v>8.42E-4</v>
      </c>
      <c r="S75" s="27">
        <v>0.001023</v>
      </c>
      <c r="T75" s="27">
        <v>0.001093</v>
      </c>
      <c r="U75" s="27">
        <v>6.81E-4</v>
      </c>
      <c r="V75" s="27">
        <v>6.63E-4</v>
      </c>
      <c r="W75" s="27">
        <v>4.13E-4</v>
      </c>
      <c r="X75" s="27">
        <v>2.13E-4</v>
      </c>
      <c r="Y75" s="27">
        <v>0.0</v>
      </c>
      <c r="Z75" s="27">
        <v>-3.73E-4</v>
      </c>
      <c r="AA75" s="27">
        <v>-8.04E-4</v>
      </c>
      <c r="AB75" s="27">
        <v>-0.001341</v>
      </c>
      <c r="AC75" s="27">
        <v>-0.001932</v>
      </c>
      <c r="AD75" s="27">
        <v>-0.0024</v>
      </c>
      <c r="AE75" s="27">
        <v>-0.002952</v>
      </c>
      <c r="AF75" s="27">
        <v>-0.003438</v>
      </c>
      <c r="AG75" s="27">
        <v>-0.003905</v>
      </c>
      <c r="AH75" s="27">
        <v>-0.004599</v>
      </c>
      <c r="AI75" s="27">
        <v>-0.005133</v>
      </c>
      <c r="AJ75" s="75"/>
      <c r="AK75" s="76"/>
    </row>
    <row r="76" ht="12.75" customHeight="1">
      <c r="A76" s="27">
        <v>0.001268</v>
      </c>
      <c r="B76" s="27">
        <v>0.002981</v>
      </c>
      <c r="C76" s="27">
        <v>0.003628</v>
      </c>
      <c r="D76" s="27">
        <v>0.003854</v>
      </c>
      <c r="E76" s="27">
        <v>0.003881</v>
      </c>
      <c r="F76" s="27">
        <v>0.003943</v>
      </c>
      <c r="G76" s="27">
        <v>0.003575</v>
      </c>
      <c r="H76" s="27">
        <v>0.002696</v>
      </c>
      <c r="I76" s="27">
        <v>0.00156</v>
      </c>
      <c r="J76" s="27">
        <v>6.29E-4</v>
      </c>
      <c r="K76" s="27">
        <v>8.8E-5</v>
      </c>
      <c r="L76" s="27">
        <v>4.0E-6</v>
      </c>
      <c r="M76" s="27">
        <v>-1.5E-5</v>
      </c>
      <c r="N76" s="27">
        <v>3.3E-5</v>
      </c>
      <c r="O76" s="27">
        <v>1.47E-4</v>
      </c>
      <c r="P76" s="27">
        <v>4.07E-4</v>
      </c>
      <c r="Q76" s="27">
        <v>6.67E-4</v>
      </c>
      <c r="R76" s="27">
        <v>9.63E-4</v>
      </c>
      <c r="S76" s="27">
        <v>0.001027</v>
      </c>
      <c r="T76" s="27">
        <v>0.001095</v>
      </c>
      <c r="U76" s="27">
        <v>8.5E-4</v>
      </c>
      <c r="V76" s="27">
        <v>6.27E-4</v>
      </c>
      <c r="W76" s="27">
        <v>4.43E-4</v>
      </c>
      <c r="X76" s="27">
        <v>2.22E-4</v>
      </c>
      <c r="Y76" s="27">
        <v>0.0</v>
      </c>
      <c r="Z76" s="27">
        <v>-3.25E-4</v>
      </c>
      <c r="AA76" s="27">
        <v>-8.09E-4</v>
      </c>
      <c r="AB76" s="27">
        <v>-0.001344</v>
      </c>
      <c r="AC76" s="27">
        <v>-0.001911</v>
      </c>
      <c r="AD76" s="27">
        <v>-0.002391</v>
      </c>
      <c r="AE76" s="27">
        <v>-0.002986</v>
      </c>
      <c r="AF76" s="27">
        <v>-0.003436</v>
      </c>
      <c r="AG76" s="27">
        <v>-0.003989</v>
      </c>
      <c r="AH76" s="27">
        <v>-0.004532</v>
      </c>
      <c r="AI76" s="27">
        <v>-0.004619</v>
      </c>
      <c r="AJ76" s="75"/>
      <c r="AK76" s="76"/>
    </row>
    <row r="77" ht="12.75" customHeight="1">
      <c r="A77" s="27">
        <v>0.001522</v>
      </c>
      <c r="B77" s="27">
        <v>0.00333</v>
      </c>
      <c r="C77" s="27">
        <v>0.004015</v>
      </c>
      <c r="D77" s="27">
        <v>0.004124</v>
      </c>
      <c r="E77" s="27">
        <v>0.004173</v>
      </c>
      <c r="F77" s="27">
        <v>0.004226</v>
      </c>
      <c r="G77" s="27">
        <v>0.003809</v>
      </c>
      <c r="H77" s="27">
        <v>0.002945</v>
      </c>
      <c r="I77" s="27">
        <v>0.001745</v>
      </c>
      <c r="J77" s="27">
        <v>7.64E-4</v>
      </c>
      <c r="K77" s="27">
        <v>3.37E-4</v>
      </c>
      <c r="L77" s="27">
        <v>2.34E-4</v>
      </c>
      <c r="M77" s="27">
        <v>2.67E-4</v>
      </c>
      <c r="N77" s="27">
        <v>1.83E-4</v>
      </c>
      <c r="O77" s="27">
        <v>1.87E-4</v>
      </c>
      <c r="P77" s="27">
        <v>5.81E-4</v>
      </c>
      <c r="Q77" s="27">
        <v>7.45E-4</v>
      </c>
      <c r="R77" s="27">
        <v>9.48E-4</v>
      </c>
      <c r="S77" s="27">
        <v>0.001154</v>
      </c>
      <c r="T77" s="27">
        <v>0.001097</v>
      </c>
      <c r="U77" s="27">
        <v>8.71E-4</v>
      </c>
      <c r="V77" s="27">
        <v>7.35E-4</v>
      </c>
      <c r="W77" s="27">
        <v>4.68E-4</v>
      </c>
      <c r="X77" s="27">
        <v>3.54E-4</v>
      </c>
      <c r="Y77" s="27">
        <v>0.0</v>
      </c>
      <c r="Z77" s="27">
        <v>-2.87E-4</v>
      </c>
      <c r="AA77" s="27">
        <v>-7.51E-4</v>
      </c>
      <c r="AB77" s="27">
        <v>-0.001228</v>
      </c>
      <c r="AC77" s="27">
        <v>-0.001792</v>
      </c>
      <c r="AD77" s="27">
        <v>-0.002261</v>
      </c>
      <c r="AE77" s="27">
        <v>-0.002729</v>
      </c>
      <c r="AF77" s="27">
        <v>-0.00314</v>
      </c>
      <c r="AG77" s="27">
        <v>-0.00372</v>
      </c>
      <c r="AH77" s="27">
        <v>-0.00434</v>
      </c>
      <c r="AI77" s="27">
        <v>-0.004767</v>
      </c>
      <c r="AJ77" s="75"/>
      <c r="AK77" s="76"/>
    </row>
    <row r="78" ht="12.75" customHeight="1">
      <c r="A78" s="27">
        <v>0.002017</v>
      </c>
      <c r="B78" s="27">
        <v>0.003468</v>
      </c>
      <c r="C78" s="27">
        <v>0.004275</v>
      </c>
      <c r="D78" s="27">
        <v>0.004479</v>
      </c>
      <c r="E78" s="27">
        <v>0.00439</v>
      </c>
      <c r="F78" s="27">
        <v>0.004356</v>
      </c>
      <c r="G78" s="27">
        <v>0.004013</v>
      </c>
      <c r="H78" s="27">
        <v>0.003196</v>
      </c>
      <c r="I78" s="27">
        <v>0.001966</v>
      </c>
      <c r="J78" s="27">
        <v>9.82E-4</v>
      </c>
      <c r="K78" s="27">
        <v>4.55E-4</v>
      </c>
      <c r="L78" s="27">
        <v>3.11E-4</v>
      </c>
      <c r="M78" s="27">
        <v>3.41E-4</v>
      </c>
      <c r="N78" s="27">
        <v>2.03E-4</v>
      </c>
      <c r="O78" s="27">
        <v>2.89E-4</v>
      </c>
      <c r="P78" s="27">
        <v>5.18E-4</v>
      </c>
      <c r="Q78" s="27">
        <v>7.97E-4</v>
      </c>
      <c r="R78" s="27">
        <v>0.001021</v>
      </c>
      <c r="S78" s="27">
        <v>0.001051</v>
      </c>
      <c r="T78" s="27">
        <v>0.001093</v>
      </c>
      <c r="U78" s="27">
        <v>7.49E-4</v>
      </c>
      <c r="V78" s="27">
        <v>6.23E-4</v>
      </c>
      <c r="W78" s="27">
        <v>4.52E-4</v>
      </c>
      <c r="X78" s="27">
        <v>1.97E-4</v>
      </c>
      <c r="Y78" s="27">
        <v>0.0</v>
      </c>
      <c r="Z78" s="27">
        <v>-3.29E-4</v>
      </c>
      <c r="AA78" s="27">
        <v>-7.17E-4</v>
      </c>
      <c r="AB78" s="27">
        <v>-0.001194</v>
      </c>
      <c r="AC78" s="27">
        <v>-0.001742</v>
      </c>
      <c r="AD78" s="27">
        <v>-0.002193</v>
      </c>
      <c r="AE78" s="27">
        <v>-0.002697</v>
      </c>
      <c r="AF78" s="27">
        <v>-0.003255</v>
      </c>
      <c r="AG78" s="27">
        <v>-0.003675</v>
      </c>
      <c r="AH78" s="27">
        <v>-0.004303</v>
      </c>
      <c r="AI78" s="27">
        <v>-0.004772</v>
      </c>
      <c r="AJ78" s="75"/>
      <c r="AK78" s="76"/>
    </row>
    <row r="79" ht="12.75" customHeight="1">
      <c r="A79" s="27">
        <v>0.001949</v>
      </c>
      <c r="B79" s="27">
        <v>0.003878</v>
      </c>
      <c r="C79" s="27">
        <v>0.004492</v>
      </c>
      <c r="D79" s="27">
        <v>0.004693</v>
      </c>
      <c r="E79" s="27">
        <v>0.004737</v>
      </c>
      <c r="F79" s="27">
        <v>0.004718</v>
      </c>
      <c r="G79" s="27">
        <v>0.004355</v>
      </c>
      <c r="H79" s="27">
        <v>0.003364</v>
      </c>
      <c r="I79" s="27">
        <v>0.002171</v>
      </c>
      <c r="J79" s="27">
        <v>0.001117</v>
      </c>
      <c r="K79" s="27">
        <v>6.09E-4</v>
      </c>
      <c r="L79" s="27">
        <v>4.26E-4</v>
      </c>
      <c r="M79" s="27">
        <v>4.15E-4</v>
      </c>
      <c r="N79" s="27">
        <v>3.35E-4</v>
      </c>
      <c r="O79" s="27">
        <v>3.5E-4</v>
      </c>
      <c r="P79" s="27">
        <v>6.42E-4</v>
      </c>
      <c r="Q79" s="27">
        <v>8.72E-4</v>
      </c>
      <c r="R79" s="27">
        <v>0.001042</v>
      </c>
      <c r="S79" s="27">
        <v>0.001141</v>
      </c>
      <c r="T79" s="27">
        <v>0.001158</v>
      </c>
      <c r="U79" s="27">
        <v>9.25E-4</v>
      </c>
      <c r="V79" s="27">
        <v>6.57E-4</v>
      </c>
      <c r="W79" s="27">
        <v>4.85E-4</v>
      </c>
      <c r="X79" s="27">
        <v>3.52E-4</v>
      </c>
      <c r="Y79" s="27">
        <v>0.0</v>
      </c>
      <c r="Z79" s="27">
        <v>-2.49E-4</v>
      </c>
      <c r="AA79" s="27">
        <v>-6.78E-4</v>
      </c>
      <c r="AB79" s="27">
        <v>-0.001151</v>
      </c>
      <c r="AC79" s="27">
        <v>-0.001765</v>
      </c>
      <c r="AD79" s="27">
        <v>-0.002075</v>
      </c>
      <c r="AE79" s="27">
        <v>-0.002631</v>
      </c>
      <c r="AF79" s="27">
        <v>-0.002989</v>
      </c>
      <c r="AG79" s="27">
        <v>-0.00366</v>
      </c>
      <c r="AH79" s="27">
        <v>-0.004193</v>
      </c>
      <c r="AI79" s="27">
        <v>-0.004263</v>
      </c>
      <c r="AJ79" s="75"/>
      <c r="AK79" s="76"/>
    </row>
    <row r="80" ht="12.75" customHeight="1">
      <c r="A80" s="27">
        <v>0.002271</v>
      </c>
      <c r="B80" s="27">
        <v>0.003997</v>
      </c>
      <c r="C80" s="27">
        <v>0.004692</v>
      </c>
      <c r="D80" s="27">
        <v>0.004829</v>
      </c>
      <c r="E80" s="27">
        <v>0.00479</v>
      </c>
      <c r="F80" s="27">
        <v>0.004822</v>
      </c>
      <c r="G80" s="27">
        <v>0.004397</v>
      </c>
      <c r="H80" s="27">
        <v>0.003427</v>
      </c>
      <c r="I80" s="27">
        <v>0.002147</v>
      </c>
      <c r="J80" s="27">
        <v>0.001156</v>
      </c>
      <c r="K80" s="27">
        <v>6.44E-4</v>
      </c>
      <c r="L80" s="27">
        <v>5.05E-4</v>
      </c>
      <c r="M80" s="27">
        <v>4.73E-4</v>
      </c>
      <c r="N80" s="27">
        <v>3.36E-4</v>
      </c>
      <c r="O80" s="27">
        <v>2.54E-4</v>
      </c>
      <c r="P80" s="27">
        <v>6.16E-4</v>
      </c>
      <c r="Q80" s="27">
        <v>7.51E-4</v>
      </c>
      <c r="R80" s="27">
        <v>9.66E-4</v>
      </c>
      <c r="S80" s="27">
        <v>0.001142</v>
      </c>
      <c r="T80" s="27">
        <v>0.00113</v>
      </c>
      <c r="U80" s="27">
        <v>8.16E-4</v>
      </c>
      <c r="V80" s="27">
        <v>6.71E-4</v>
      </c>
      <c r="W80" s="27">
        <v>4.08E-4</v>
      </c>
      <c r="X80" s="27">
        <v>3.35E-4</v>
      </c>
      <c r="Y80" s="27">
        <v>0.0</v>
      </c>
      <c r="Z80" s="27">
        <v>-2.86E-4</v>
      </c>
      <c r="AA80" s="27">
        <v>-7.02E-4</v>
      </c>
      <c r="AB80" s="27">
        <v>-0.00112</v>
      </c>
      <c r="AC80" s="27">
        <v>-0.001604</v>
      </c>
      <c r="AD80" s="27">
        <v>-0.00208</v>
      </c>
      <c r="AE80" s="27">
        <v>-0.002548</v>
      </c>
      <c r="AF80" s="27">
        <v>-0.002975</v>
      </c>
      <c r="AG80" s="27">
        <v>-0.0034</v>
      </c>
      <c r="AH80" s="27">
        <v>-0.004081</v>
      </c>
      <c r="AI80" s="27">
        <v>-0.004607</v>
      </c>
      <c r="AJ80" s="75"/>
      <c r="AK80" s="76"/>
    </row>
    <row r="81" ht="12.75" customHeight="1">
      <c r="A81" s="27">
        <v>0.0025</v>
      </c>
      <c r="B81" s="27">
        <v>0.004147</v>
      </c>
      <c r="C81" s="27">
        <v>0.004949</v>
      </c>
      <c r="D81" s="27">
        <v>0.005126</v>
      </c>
      <c r="E81" s="27">
        <v>0.004937</v>
      </c>
      <c r="F81" s="27">
        <v>0.004933</v>
      </c>
      <c r="G81" s="27">
        <v>0.004578</v>
      </c>
      <c r="H81" s="27">
        <v>0.003663</v>
      </c>
      <c r="I81" s="27">
        <v>0.002413</v>
      </c>
      <c r="J81" s="27">
        <v>0.001326</v>
      </c>
      <c r="K81" s="27">
        <v>8.38E-4</v>
      </c>
      <c r="L81" s="27">
        <v>5.16E-4</v>
      </c>
      <c r="M81" s="27">
        <v>4.42E-4</v>
      </c>
      <c r="N81" s="27">
        <v>2.35E-4</v>
      </c>
      <c r="O81" s="27">
        <v>2.89E-4</v>
      </c>
      <c r="P81" s="27">
        <v>6.04E-4</v>
      </c>
      <c r="Q81" s="27">
        <v>7.4E-4</v>
      </c>
      <c r="R81" s="27">
        <v>9.63E-4</v>
      </c>
      <c r="S81" s="27">
        <v>0.001026</v>
      </c>
      <c r="T81" s="27">
        <v>0.001176</v>
      </c>
      <c r="U81" s="27">
        <v>7.47E-4</v>
      </c>
      <c r="V81" s="27">
        <v>6.79E-4</v>
      </c>
      <c r="W81" s="27">
        <v>3.94E-4</v>
      </c>
      <c r="X81" s="27">
        <v>1.92E-4</v>
      </c>
      <c r="Y81" s="27">
        <v>0.0</v>
      </c>
      <c r="Z81" s="27">
        <v>-2.24E-4</v>
      </c>
      <c r="AA81" s="27">
        <v>-5.89E-4</v>
      </c>
      <c r="AB81" s="27">
        <v>-0.001057</v>
      </c>
      <c r="AC81" s="27">
        <v>-0.001627</v>
      </c>
      <c r="AD81" s="27">
        <v>-0.002003</v>
      </c>
      <c r="AE81" s="27">
        <v>-0.002523</v>
      </c>
      <c r="AF81" s="27">
        <v>-0.002864</v>
      </c>
      <c r="AG81" s="27">
        <v>-0.00342</v>
      </c>
      <c r="AH81" s="27">
        <v>-0.004016</v>
      </c>
      <c r="AI81" s="27">
        <v>-0.003918</v>
      </c>
      <c r="AJ81" s="75"/>
      <c r="AK81" s="76"/>
    </row>
    <row r="82" ht="12.75" customHeight="1">
      <c r="A82" s="27">
        <v>0.002381</v>
      </c>
      <c r="B82" s="27">
        <v>0.004436</v>
      </c>
      <c r="C82" s="27">
        <v>0.005042</v>
      </c>
      <c r="D82" s="27">
        <v>0.005082</v>
      </c>
      <c r="E82" s="27">
        <v>0.005117</v>
      </c>
      <c r="F82" s="27">
        <v>0.005098</v>
      </c>
      <c r="G82" s="27">
        <v>0.004587</v>
      </c>
      <c r="H82" s="27">
        <v>0.003609</v>
      </c>
      <c r="I82" s="27">
        <v>0.00225</v>
      </c>
      <c r="J82" s="27">
        <v>0.001243</v>
      </c>
      <c r="K82" s="27">
        <v>6.98E-4</v>
      </c>
      <c r="L82" s="27">
        <v>4.85E-4</v>
      </c>
      <c r="M82" s="27">
        <v>4.37E-4</v>
      </c>
      <c r="N82" s="27">
        <v>3.37E-4</v>
      </c>
      <c r="O82" s="27">
        <v>2.41E-4</v>
      </c>
      <c r="P82" s="27">
        <v>5.86E-4</v>
      </c>
      <c r="Q82" s="27">
        <v>7.91E-4</v>
      </c>
      <c r="R82" s="27">
        <v>9.06E-4</v>
      </c>
      <c r="S82" s="27">
        <v>0.001047</v>
      </c>
      <c r="T82" s="27">
        <v>0.001138</v>
      </c>
      <c r="U82" s="27">
        <v>8.79E-4</v>
      </c>
      <c r="V82" s="27">
        <v>5.9E-4</v>
      </c>
      <c r="W82" s="27">
        <v>5.16E-4</v>
      </c>
      <c r="X82" s="27">
        <v>4.3E-4</v>
      </c>
      <c r="Y82" s="27">
        <v>0.0</v>
      </c>
      <c r="Z82" s="27">
        <v>-2.37E-4</v>
      </c>
      <c r="AA82" s="27">
        <v>-6.57E-4</v>
      </c>
      <c r="AB82" s="27">
        <v>-0.001104</v>
      </c>
      <c r="AC82" s="27">
        <v>-0.001608</v>
      </c>
      <c r="AD82" s="27">
        <v>-0.001902</v>
      </c>
      <c r="AE82" s="27">
        <v>-0.002379</v>
      </c>
      <c r="AF82" s="27">
        <v>-0.002804</v>
      </c>
      <c r="AG82" s="27">
        <v>-0.003419</v>
      </c>
      <c r="AH82" s="27">
        <v>-0.003923</v>
      </c>
      <c r="AI82" s="27">
        <v>-0.004063</v>
      </c>
      <c r="AJ82" s="75"/>
      <c r="AK82" s="76"/>
    </row>
    <row r="83" ht="12.75" customHeight="1">
      <c r="A83" s="77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6"/>
    </row>
    <row r="84" ht="12.75" customHeight="1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6"/>
    </row>
    <row r="85" ht="12.7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</row>
    <row r="86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</row>
    <row r="87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</row>
    <row r="88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</row>
    <row r="89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</row>
    <row r="90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</row>
    <row r="9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</row>
    <row r="9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</row>
    <row r="93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</row>
    <row r="94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</row>
    <row r="9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</row>
    <row r="96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</row>
    <row r="97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</row>
    <row r="98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</row>
    <row r="99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</row>
    <row r="100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</row>
    <row r="10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</row>
    <row r="10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</row>
    <row r="103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</row>
    <row r="104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</row>
    <row r="10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</row>
    <row r="106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</row>
    <row r="107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</row>
    <row r="108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</row>
    <row r="109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</row>
    <row r="110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</row>
    <row r="11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</row>
    <row r="11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</row>
    <row r="113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</row>
    <row r="114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</row>
    <row r="11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</row>
    <row r="116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</row>
    <row r="117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</row>
    <row r="118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</row>
    <row r="119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</row>
    <row r="120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</row>
    <row r="12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</row>
    <row r="12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</row>
    <row r="123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</row>
    <row r="124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</row>
    <row r="1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</row>
    <row r="126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</row>
    <row r="127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</row>
    <row r="128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</row>
    <row r="129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</row>
    <row r="130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</row>
    <row r="13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</row>
    <row r="13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</row>
    <row r="133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</row>
    <row r="134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</row>
    <row r="13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</row>
    <row r="136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</row>
    <row r="137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</row>
    <row r="138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</row>
    <row r="139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</row>
    <row r="140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</row>
    <row r="14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</row>
    <row r="14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</row>
    <row r="143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</row>
    <row r="144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</row>
    <row r="14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</row>
    <row r="146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</row>
    <row r="147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</row>
    <row r="148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</row>
    <row r="149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</row>
    <row r="150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</row>
    <row r="15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</row>
    <row r="15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</row>
    <row r="153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</row>
    <row r="154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</row>
    <row r="15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</row>
    <row r="156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</row>
    <row r="157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</row>
    <row r="158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</row>
    <row r="159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</row>
    <row r="160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</row>
    <row r="16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</row>
    <row r="16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</row>
    <row r="163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</row>
    <row r="164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</row>
    <row r="16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</row>
    <row r="166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</row>
    <row r="167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</row>
    <row r="168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</row>
    <row r="169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</row>
    <row r="170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</row>
    <row r="17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</row>
    <row r="17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</row>
    <row r="173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</row>
    <row r="174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</row>
    <row r="17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</row>
    <row r="176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</row>
    <row r="177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</row>
    <row r="178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</row>
    <row r="179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</row>
    <row r="180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</row>
    <row r="18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</row>
    <row r="18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</row>
    <row r="183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</row>
    <row r="184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</row>
    <row r="18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</row>
    <row r="186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</row>
    <row r="187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</row>
    <row r="188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</row>
    <row r="189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</row>
    <row r="190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</row>
    <row r="19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</row>
    <row r="19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</row>
    <row r="193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</row>
    <row r="194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</row>
    <row r="19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</row>
    <row r="196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</row>
    <row r="197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</row>
    <row r="198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</row>
    <row r="199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</row>
    <row r="200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</row>
    <row r="20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</row>
    <row r="20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</row>
    <row r="203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</row>
    <row r="204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</row>
    <row r="20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</row>
    <row r="206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</row>
    <row r="207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</row>
    <row r="208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</row>
    <row r="209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</row>
    <row r="210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</row>
    <row r="21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</row>
    <row r="21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</row>
    <row r="213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</row>
    <row r="214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</row>
    <row r="21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</row>
    <row r="216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</row>
    <row r="217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</row>
    <row r="218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</row>
    <row r="219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</row>
    <row r="220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</row>
    <row r="22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</row>
    <row r="22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</row>
    <row r="223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</row>
    <row r="224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</row>
    <row r="2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</row>
    <row r="226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</row>
    <row r="227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</row>
    <row r="228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</row>
    <row r="229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</row>
    <row r="230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</row>
    <row r="23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</row>
    <row r="23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</row>
    <row r="233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</row>
    <row r="234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</row>
    <row r="23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</row>
    <row r="236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</row>
    <row r="237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</row>
    <row r="238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</row>
    <row r="239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</row>
    <row r="240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</row>
    <row r="24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</row>
    <row r="24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</row>
    <row r="243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</row>
    <row r="244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</row>
    <row r="24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</row>
    <row r="246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</row>
    <row r="247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</row>
    <row r="248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</row>
    <row r="249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</row>
    <row r="250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</row>
    <row r="25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</row>
    <row r="25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</row>
    <row r="253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</row>
    <row r="254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</row>
    <row r="25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</row>
    <row r="256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</row>
    <row r="257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</row>
    <row r="258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</row>
    <row r="259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</row>
    <row r="260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</row>
    <row r="26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</row>
    <row r="26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</row>
    <row r="263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</row>
    <row r="264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</row>
    <row r="26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</row>
    <row r="266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</row>
    <row r="267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</row>
    <row r="268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</row>
    <row r="269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</row>
    <row r="270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</row>
    <row r="27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</row>
    <row r="272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</row>
    <row r="273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</row>
    <row r="274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</row>
    <row r="27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</row>
    <row r="276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</row>
    <row r="277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</row>
    <row r="278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</row>
    <row r="279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</row>
    <row r="280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</row>
    <row r="28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</row>
    <row r="28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</row>
    <row r="283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</row>
    <row r="284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</row>
    <row r="28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</row>
    <row r="286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</row>
    <row r="287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</row>
    <row r="288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</row>
    <row r="289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</row>
    <row r="290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</row>
    <row r="29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</row>
    <row r="29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</row>
    <row r="293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</row>
    <row r="294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</row>
    <row r="29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</row>
    <row r="296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</row>
    <row r="297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</row>
    <row r="298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</row>
    <row r="299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</row>
    <row r="300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</row>
    <row r="30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</row>
    <row r="30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</row>
    <row r="303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</row>
    <row r="304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</row>
    <row r="30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</row>
    <row r="306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</row>
    <row r="307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</row>
    <row r="308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</row>
    <row r="309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</row>
    <row r="310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</row>
    <row r="31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</row>
    <row r="31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</row>
    <row r="313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</row>
    <row r="314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</row>
    <row r="31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</row>
    <row r="316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</row>
    <row r="317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</row>
    <row r="318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</row>
    <row r="319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</row>
    <row r="320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</row>
    <row r="32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</row>
    <row r="32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</row>
    <row r="323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</row>
    <row r="324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</row>
    <row r="3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</row>
    <row r="326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</row>
    <row r="327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</row>
    <row r="328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</row>
    <row r="329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</row>
    <row r="330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</row>
    <row r="33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</row>
    <row r="33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</row>
    <row r="333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</row>
    <row r="334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</row>
    <row r="33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</row>
    <row r="336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</row>
    <row r="337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</row>
    <row r="338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</row>
    <row r="339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</row>
    <row r="340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</row>
    <row r="34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</row>
    <row r="34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</row>
    <row r="343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</row>
    <row r="344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</row>
    <row r="34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</row>
    <row r="346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</row>
    <row r="347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</row>
    <row r="348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</row>
    <row r="349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</row>
    <row r="350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</row>
    <row r="35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</row>
    <row r="35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</row>
    <row r="353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</row>
    <row r="354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</row>
    <row r="35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</row>
    <row r="356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</row>
    <row r="357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</row>
    <row r="358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</row>
    <row r="359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</row>
    <row r="360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</row>
    <row r="36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</row>
    <row r="36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</row>
    <row r="363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</row>
    <row r="364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</row>
    <row r="36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</row>
    <row r="366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</row>
    <row r="367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</row>
    <row r="368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</row>
    <row r="369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</row>
    <row r="370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</row>
    <row r="37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</row>
    <row r="37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</row>
    <row r="373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</row>
    <row r="374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</row>
    <row r="37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</row>
    <row r="376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</row>
    <row r="377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</row>
    <row r="378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</row>
    <row r="379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</row>
    <row r="380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</row>
    <row r="38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</row>
    <row r="38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</row>
    <row r="383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</row>
    <row r="384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</row>
    <row r="38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</row>
    <row r="386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</row>
    <row r="387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</row>
    <row r="388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</row>
    <row r="389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</row>
    <row r="390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</row>
    <row r="39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</row>
    <row r="39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</row>
    <row r="393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</row>
    <row r="394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</row>
    <row r="39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</row>
    <row r="396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</row>
    <row r="397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</row>
    <row r="398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</row>
    <row r="399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</row>
    <row r="400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</row>
    <row r="40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</row>
    <row r="40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</row>
    <row r="403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</row>
    <row r="404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</row>
    <row r="40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</row>
    <row r="406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</row>
    <row r="407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</row>
    <row r="408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</row>
    <row r="409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</row>
    <row r="410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</row>
    <row r="41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</row>
    <row r="41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</row>
    <row r="413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</row>
    <row r="414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</row>
    <row r="41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</row>
    <row r="416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</row>
    <row r="417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</row>
    <row r="418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</row>
    <row r="419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</row>
    <row r="420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</row>
    <row r="42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</row>
    <row r="42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</row>
    <row r="423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</row>
    <row r="424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</row>
    <row r="4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</row>
    <row r="426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</row>
    <row r="427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</row>
    <row r="428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</row>
    <row r="429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</row>
    <row r="430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</row>
    <row r="43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</row>
    <row r="43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</row>
    <row r="433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</row>
    <row r="434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</row>
    <row r="43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</row>
    <row r="436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</row>
    <row r="437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</row>
    <row r="438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</row>
    <row r="439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</row>
    <row r="440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</row>
    <row r="44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</row>
    <row r="44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</row>
    <row r="443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</row>
    <row r="444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</row>
    <row r="44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</row>
    <row r="446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</row>
    <row r="447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</row>
    <row r="448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</row>
    <row r="449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</row>
    <row r="450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</row>
    <row r="45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</row>
    <row r="45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</row>
    <row r="453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</row>
    <row r="454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</row>
    <row r="45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</row>
    <row r="456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</row>
    <row r="457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</row>
    <row r="458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</row>
    <row r="459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</row>
    <row r="460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</row>
    <row r="46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</row>
    <row r="46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</row>
    <row r="463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</row>
    <row r="464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</row>
    <row r="46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</row>
    <row r="466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</row>
    <row r="467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</row>
    <row r="468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</row>
    <row r="469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</row>
    <row r="470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</row>
    <row r="47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</row>
    <row r="47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</row>
    <row r="473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</row>
    <row r="474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</row>
    <row r="47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</row>
    <row r="476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</row>
    <row r="477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</row>
    <row r="478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</row>
    <row r="479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</row>
    <row r="480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</row>
    <row r="48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</row>
    <row r="48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</row>
    <row r="483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</row>
    <row r="484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</row>
    <row r="48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</row>
    <row r="486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</row>
    <row r="487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</row>
    <row r="488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</row>
    <row r="489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</row>
    <row r="490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</row>
    <row r="49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</row>
    <row r="49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</row>
    <row r="493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</row>
    <row r="494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</row>
    <row r="49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</row>
    <row r="496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</row>
    <row r="497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</row>
    <row r="498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</row>
    <row r="499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</row>
    <row r="500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</row>
    <row r="50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</row>
    <row r="50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</row>
    <row r="503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</row>
    <row r="504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</row>
    <row r="50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</row>
    <row r="506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</row>
    <row r="507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</row>
    <row r="508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</row>
    <row r="509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</row>
    <row r="510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</row>
    <row r="51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</row>
    <row r="51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</row>
    <row r="513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</row>
    <row r="514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</row>
    <row r="51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</row>
    <row r="516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</row>
    <row r="517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</row>
    <row r="518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</row>
    <row r="519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</row>
    <row r="520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</row>
    <row r="52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</row>
    <row r="52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</row>
    <row r="523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</row>
    <row r="524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</row>
    <row r="5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</row>
    <row r="526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</row>
    <row r="527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</row>
    <row r="528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</row>
    <row r="529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</row>
    <row r="530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</row>
    <row r="53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</row>
    <row r="53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</row>
    <row r="533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</row>
    <row r="534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</row>
    <row r="53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</row>
    <row r="536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</row>
    <row r="537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</row>
    <row r="538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</row>
    <row r="539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</row>
    <row r="540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</row>
    <row r="54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</row>
    <row r="542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</row>
    <row r="543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</row>
    <row r="544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</row>
    <row r="54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</row>
    <row r="546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</row>
    <row r="547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</row>
    <row r="548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</row>
    <row r="549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</row>
    <row r="550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</row>
    <row r="55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</row>
    <row r="552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</row>
    <row r="553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</row>
    <row r="554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</row>
    <row r="55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</row>
    <row r="556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</row>
    <row r="557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</row>
    <row r="558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</row>
    <row r="559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</row>
    <row r="560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</row>
    <row r="56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</row>
    <row r="562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</row>
    <row r="563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</row>
    <row r="564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</row>
    <row r="56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</row>
    <row r="566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</row>
    <row r="567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</row>
    <row r="568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</row>
    <row r="569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</row>
    <row r="570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</row>
    <row r="57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</row>
    <row r="572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</row>
    <row r="573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</row>
    <row r="574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</row>
    <row r="57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</row>
    <row r="576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</row>
    <row r="577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</row>
    <row r="578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</row>
    <row r="579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</row>
    <row r="580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</row>
    <row r="58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</row>
    <row r="582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</row>
    <row r="583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</row>
    <row r="584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</row>
    <row r="58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</row>
    <row r="586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</row>
    <row r="587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</row>
    <row r="588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</row>
    <row r="589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</row>
    <row r="590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</row>
    <row r="59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</row>
    <row r="592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</row>
    <row r="593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</row>
    <row r="594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</row>
    <row r="59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</row>
    <row r="596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</row>
    <row r="597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</row>
    <row r="598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</row>
    <row r="599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</row>
    <row r="600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</row>
    <row r="60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</row>
    <row r="602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</row>
    <row r="603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</row>
    <row r="604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</row>
    <row r="60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</row>
    <row r="606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</row>
    <row r="607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</row>
    <row r="608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</row>
    <row r="609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</row>
    <row r="610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</row>
    <row r="61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</row>
    <row r="612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</row>
    <row r="613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</row>
    <row r="614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</row>
    <row r="61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</row>
    <row r="616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</row>
    <row r="617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</row>
    <row r="618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</row>
    <row r="619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</row>
    <row r="620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</row>
    <row r="62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</row>
    <row r="622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</row>
    <row r="623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</row>
    <row r="624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</row>
    <row r="6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</row>
    <row r="626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</row>
    <row r="627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</row>
    <row r="628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</row>
    <row r="629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</row>
    <row r="630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</row>
    <row r="63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</row>
    <row r="632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</row>
    <row r="633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</row>
    <row r="634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</row>
    <row r="63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</row>
    <row r="636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</row>
    <row r="637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</row>
    <row r="638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</row>
    <row r="639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</row>
    <row r="640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</row>
    <row r="64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</row>
    <row r="642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</row>
    <row r="643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</row>
    <row r="644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</row>
    <row r="64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</row>
    <row r="646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</row>
    <row r="647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</row>
    <row r="648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</row>
    <row r="649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</row>
    <row r="650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</row>
    <row r="65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</row>
    <row r="652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</row>
    <row r="653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</row>
    <row r="654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</row>
    <row r="65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</row>
    <row r="656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</row>
    <row r="657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</row>
    <row r="658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</row>
    <row r="659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</row>
    <row r="660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</row>
    <row r="66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</row>
    <row r="662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</row>
    <row r="663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</row>
    <row r="664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</row>
    <row r="66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</row>
    <row r="666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</row>
    <row r="667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</row>
    <row r="668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</row>
    <row r="669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</row>
    <row r="670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</row>
    <row r="67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</row>
    <row r="672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</row>
    <row r="673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</row>
    <row r="674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</row>
    <row r="67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</row>
    <row r="676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</row>
    <row r="677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</row>
    <row r="678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</row>
    <row r="679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</row>
    <row r="680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</row>
    <row r="68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</row>
    <row r="682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</row>
    <row r="683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</row>
    <row r="684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</row>
    <row r="68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</row>
    <row r="686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</row>
    <row r="687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</row>
    <row r="688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</row>
    <row r="689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</row>
    <row r="690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</row>
    <row r="69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</row>
    <row r="692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</row>
    <row r="693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</row>
    <row r="694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</row>
    <row r="69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</row>
    <row r="696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</row>
    <row r="697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</row>
    <row r="698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</row>
    <row r="699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</row>
    <row r="700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</row>
    <row r="70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</row>
    <row r="702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</row>
    <row r="703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</row>
    <row r="704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</row>
    <row r="70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</row>
    <row r="706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</row>
    <row r="707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</row>
    <row r="708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</row>
    <row r="709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</row>
    <row r="710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</row>
    <row r="71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</row>
    <row r="712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</row>
    <row r="713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</row>
    <row r="714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</row>
    <row r="71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</row>
    <row r="716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</row>
    <row r="717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</row>
    <row r="718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</row>
    <row r="719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</row>
    <row r="720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</row>
    <row r="72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</row>
    <row r="722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</row>
    <row r="723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</row>
    <row r="724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</row>
    <row r="7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</row>
    <row r="726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</row>
    <row r="727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</row>
    <row r="728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</row>
    <row r="729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</row>
    <row r="730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</row>
    <row r="73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</row>
    <row r="732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</row>
    <row r="733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</row>
    <row r="734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</row>
    <row r="73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</row>
    <row r="736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</row>
    <row r="737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</row>
    <row r="738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</row>
    <row r="739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</row>
    <row r="740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</row>
    <row r="74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</row>
    <row r="742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</row>
    <row r="743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</row>
    <row r="744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</row>
    <row r="74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</row>
    <row r="746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</row>
    <row r="747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</row>
    <row r="748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</row>
    <row r="749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</row>
    <row r="750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</row>
    <row r="75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</row>
    <row r="752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</row>
    <row r="753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</row>
    <row r="754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</row>
    <row r="75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</row>
    <row r="756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</row>
    <row r="757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</row>
    <row r="758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</row>
    <row r="759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</row>
    <row r="760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</row>
    <row r="76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</row>
    <row r="762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</row>
    <row r="763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</row>
    <row r="764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</row>
    <row r="76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</row>
    <row r="766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</row>
    <row r="767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</row>
    <row r="768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</row>
    <row r="769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</row>
    <row r="770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</row>
    <row r="77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</row>
    <row r="772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</row>
    <row r="773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</row>
    <row r="774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</row>
    <row r="77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</row>
    <row r="776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</row>
    <row r="777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</row>
    <row r="778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</row>
    <row r="779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</row>
    <row r="780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</row>
    <row r="78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</row>
    <row r="782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</row>
    <row r="783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</row>
    <row r="784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</row>
    <row r="78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</row>
    <row r="786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</row>
    <row r="787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</row>
    <row r="788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</row>
    <row r="789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</row>
    <row r="790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</row>
    <row r="79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</row>
    <row r="792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</row>
    <row r="793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</row>
    <row r="794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</row>
    <row r="79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</row>
    <row r="796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</row>
    <row r="797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</row>
    <row r="798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</row>
    <row r="799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</row>
    <row r="800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</row>
    <row r="80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</row>
    <row r="802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</row>
    <row r="803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</row>
    <row r="804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</row>
    <row r="80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</row>
    <row r="806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</row>
    <row r="807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</row>
    <row r="808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</row>
    <row r="809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</row>
    <row r="810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</row>
    <row r="81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</row>
    <row r="812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</row>
    <row r="813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</row>
    <row r="814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</row>
    <row r="81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</row>
    <row r="816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</row>
    <row r="817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</row>
    <row r="818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</row>
    <row r="819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</row>
    <row r="820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</row>
    <row r="82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</row>
    <row r="822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</row>
    <row r="823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</row>
    <row r="824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</row>
    <row r="8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</row>
    <row r="826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</row>
    <row r="827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</row>
    <row r="828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</row>
    <row r="829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</row>
    <row r="830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</row>
    <row r="83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</row>
    <row r="832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</row>
    <row r="833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</row>
    <row r="834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</row>
    <row r="83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</row>
    <row r="836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</row>
    <row r="837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</row>
    <row r="838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</row>
    <row r="839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</row>
    <row r="840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</row>
    <row r="84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</row>
    <row r="842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</row>
    <row r="843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</row>
    <row r="844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</row>
    <row r="84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</row>
    <row r="846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</row>
    <row r="847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</row>
    <row r="848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</row>
    <row r="849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</row>
    <row r="850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</row>
    <row r="85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</row>
    <row r="852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</row>
    <row r="853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</row>
    <row r="854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</row>
    <row r="85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</row>
    <row r="856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</row>
    <row r="857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</row>
    <row r="858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</row>
    <row r="859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</row>
    <row r="860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</row>
    <row r="86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</row>
    <row r="862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</row>
    <row r="863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</row>
    <row r="864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</row>
    <row r="86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</row>
    <row r="866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</row>
    <row r="867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</row>
    <row r="868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</row>
    <row r="869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</row>
    <row r="870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</row>
    <row r="87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</row>
    <row r="872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</row>
    <row r="873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</row>
    <row r="874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</row>
    <row r="87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</row>
    <row r="876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</row>
    <row r="877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</row>
    <row r="878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</row>
    <row r="879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</row>
    <row r="880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</row>
    <row r="88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</row>
    <row r="882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</row>
    <row r="883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</row>
    <row r="884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</row>
    <row r="88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</row>
    <row r="886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</row>
    <row r="887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</row>
    <row r="888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</row>
    <row r="889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</row>
    <row r="890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</row>
    <row r="89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</row>
    <row r="892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</row>
    <row r="893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</row>
    <row r="894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</row>
    <row r="89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</row>
    <row r="896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</row>
    <row r="897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</row>
    <row r="898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</row>
    <row r="899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</row>
    <row r="900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</row>
    <row r="90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</row>
    <row r="902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</row>
    <row r="903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</row>
    <row r="904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</row>
    <row r="90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</row>
    <row r="906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</row>
    <row r="907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</row>
    <row r="908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</row>
    <row r="909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</row>
    <row r="910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</row>
    <row r="91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</row>
    <row r="912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</row>
    <row r="913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</row>
    <row r="914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</row>
    <row r="91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</row>
    <row r="916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</row>
    <row r="917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</row>
    <row r="918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</row>
    <row r="919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</row>
    <row r="920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</row>
    <row r="92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</row>
    <row r="922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</row>
    <row r="923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</row>
    <row r="924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</row>
    <row r="9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</row>
    <row r="926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</row>
    <row r="927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</row>
    <row r="928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</row>
    <row r="929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</row>
    <row r="930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</row>
    <row r="93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</row>
    <row r="932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</row>
    <row r="933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</row>
    <row r="934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</row>
    <row r="93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</row>
    <row r="936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</row>
    <row r="937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</row>
    <row r="938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</row>
    <row r="939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</row>
    <row r="940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</row>
    <row r="94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</row>
    <row r="942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</row>
    <row r="943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</row>
    <row r="944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</row>
    <row r="94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</row>
    <row r="946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</row>
    <row r="947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</row>
    <row r="948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</row>
    <row r="949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</row>
    <row r="950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</row>
    <row r="95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</row>
    <row r="952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</row>
    <row r="953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</row>
    <row r="954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</row>
    <row r="95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</row>
    <row r="956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</row>
    <row r="957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</row>
    <row r="958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</row>
    <row r="959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</row>
    <row r="960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</row>
    <row r="96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</row>
    <row r="962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</row>
    <row r="963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</row>
    <row r="964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</row>
    <row r="96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</row>
    <row r="966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</row>
    <row r="967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</row>
    <row r="968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</row>
    <row r="969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</row>
    <row r="970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</row>
    <row r="97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</row>
    <row r="972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</row>
    <row r="973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</row>
    <row r="974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</row>
    <row r="97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</row>
    <row r="976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</row>
    <row r="977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</row>
    <row r="978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</row>
    <row r="979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</row>
    <row r="980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</row>
    <row r="98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</row>
    <row r="982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</row>
    <row r="983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</row>
    <row r="984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</row>
    <row r="98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</row>
    <row r="986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</row>
    <row r="987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</row>
    <row r="988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</row>
    <row r="989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</row>
    <row r="990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</row>
    <row r="99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</row>
    <row r="992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</row>
    <row r="993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</row>
    <row r="994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</row>
    <row r="99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</row>
    <row r="996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</row>
    <row r="997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</row>
    <row r="998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</row>
    <row r="999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</row>
    <row r="1000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4" width="11.14"/>
    <col customWidth="1" min="25" max="25" width="10.57"/>
    <col customWidth="1" min="26" max="37" width="11.14"/>
  </cols>
  <sheetData>
    <row r="1" ht="12.75" customHeight="1">
      <c r="A1" s="27">
        <v>-0.062548</v>
      </c>
      <c r="B1" s="27">
        <v>-0.06038</v>
      </c>
      <c r="C1" s="27">
        <v>-0.057056</v>
      </c>
      <c r="D1" s="27">
        <v>-0.054607</v>
      </c>
      <c r="E1" s="27">
        <v>-0.05157</v>
      </c>
      <c r="F1" s="27">
        <v>-0.048976</v>
      </c>
      <c r="G1" s="27">
        <v>-0.046511</v>
      </c>
      <c r="H1" s="27">
        <v>-0.044137</v>
      </c>
      <c r="I1" s="27">
        <v>-0.041282</v>
      </c>
      <c r="J1" s="27">
        <v>-0.038658</v>
      </c>
      <c r="K1" s="27">
        <v>-0.036592</v>
      </c>
      <c r="L1" s="27">
        <v>-0.034154</v>
      </c>
      <c r="M1" s="27">
        <v>-0.032332</v>
      </c>
      <c r="N1" s="27">
        <v>-0.029177</v>
      </c>
      <c r="O1" s="27">
        <v>-0.024632</v>
      </c>
      <c r="P1" s="27">
        <v>-0.023381</v>
      </c>
      <c r="Q1" s="27">
        <v>-0.019592</v>
      </c>
      <c r="R1" s="27">
        <v>-0.017178</v>
      </c>
      <c r="S1" s="27">
        <v>-0.01477</v>
      </c>
      <c r="T1" s="27">
        <v>-0.011771</v>
      </c>
      <c r="U1" s="27">
        <v>-0.009934</v>
      </c>
      <c r="V1" s="27">
        <v>-0.006535</v>
      </c>
      <c r="W1" s="27">
        <v>-0.005196</v>
      </c>
      <c r="X1" s="27">
        <v>-0.002121</v>
      </c>
      <c r="Y1" s="27">
        <v>0.0</v>
      </c>
      <c r="Z1" s="27">
        <v>0.004718</v>
      </c>
      <c r="AA1" s="27">
        <v>0.007622</v>
      </c>
      <c r="AB1" s="27">
        <v>0.011082</v>
      </c>
      <c r="AC1" s="27">
        <v>0.014284</v>
      </c>
      <c r="AD1" s="27">
        <v>0.018646</v>
      </c>
      <c r="AE1" s="27">
        <v>0.022151</v>
      </c>
      <c r="AF1" s="27">
        <v>0.026482</v>
      </c>
      <c r="AG1" s="27">
        <v>0.031318</v>
      </c>
      <c r="AH1" s="27">
        <v>0.033503</v>
      </c>
      <c r="AI1" s="27">
        <v>0.034937</v>
      </c>
      <c r="AJ1" s="75"/>
      <c r="AK1" s="76"/>
    </row>
    <row r="2" ht="12.75" customHeight="1">
      <c r="A2" s="27">
        <v>-0.050662</v>
      </c>
      <c r="B2" s="27">
        <v>-0.048588</v>
      </c>
      <c r="C2" s="27">
        <v>-0.045681</v>
      </c>
      <c r="D2" s="27">
        <v>-0.043425</v>
      </c>
      <c r="E2" s="27">
        <v>-0.041215</v>
      </c>
      <c r="F2" s="27">
        <v>-0.038539</v>
      </c>
      <c r="G2" s="27">
        <v>-0.036661</v>
      </c>
      <c r="H2" s="27">
        <v>-0.034453</v>
      </c>
      <c r="I2" s="27">
        <v>-0.032392</v>
      </c>
      <c r="J2" s="27">
        <v>-0.030003</v>
      </c>
      <c r="K2" s="27">
        <v>-0.028833</v>
      </c>
      <c r="L2" s="27">
        <v>-0.026701</v>
      </c>
      <c r="M2" s="27">
        <v>-0.024977</v>
      </c>
      <c r="N2" s="27">
        <v>-0.022503</v>
      </c>
      <c r="O2" s="27">
        <v>-0.019071</v>
      </c>
      <c r="P2" s="27">
        <v>-0.018336</v>
      </c>
      <c r="Q2" s="27">
        <v>-0.015082</v>
      </c>
      <c r="R2" s="27">
        <v>-0.012749</v>
      </c>
      <c r="S2" s="27">
        <v>-0.012167</v>
      </c>
      <c r="T2" s="27">
        <v>-0.009607</v>
      </c>
      <c r="U2" s="27">
        <v>-0.007964</v>
      </c>
      <c r="V2" s="27">
        <v>-0.005122</v>
      </c>
      <c r="W2" s="27">
        <v>-0.00412</v>
      </c>
      <c r="X2" s="27">
        <v>-0.002294</v>
      </c>
      <c r="Y2" s="27">
        <v>0.0</v>
      </c>
      <c r="Z2" s="27">
        <v>0.003771</v>
      </c>
      <c r="AA2" s="27">
        <v>0.005789</v>
      </c>
      <c r="AB2" s="27">
        <v>0.008135</v>
      </c>
      <c r="AC2" s="27">
        <v>0.010627</v>
      </c>
      <c r="AD2" s="27">
        <v>0.013969</v>
      </c>
      <c r="AE2" s="27">
        <v>0.016874</v>
      </c>
      <c r="AF2" s="27">
        <v>0.019652</v>
      </c>
      <c r="AG2" s="27">
        <v>0.023601</v>
      </c>
      <c r="AH2" s="27">
        <v>0.025702</v>
      </c>
      <c r="AI2" s="27">
        <v>0.02852</v>
      </c>
      <c r="AJ2" s="75"/>
      <c r="AK2" s="76"/>
    </row>
    <row r="3" ht="12.75" customHeight="1">
      <c r="A3" s="27">
        <v>-0.039333</v>
      </c>
      <c r="B3" s="27">
        <v>-0.036925</v>
      </c>
      <c r="C3" s="27">
        <v>-0.034489</v>
      </c>
      <c r="D3" s="27">
        <v>-0.032124</v>
      </c>
      <c r="E3" s="27">
        <v>-0.030192</v>
      </c>
      <c r="F3" s="27">
        <v>-0.028404</v>
      </c>
      <c r="G3" s="27">
        <v>-0.026718</v>
      </c>
      <c r="H3" s="27">
        <v>-0.025215</v>
      </c>
      <c r="I3" s="27">
        <v>-0.0237</v>
      </c>
      <c r="J3" s="27">
        <v>-0.02193</v>
      </c>
      <c r="K3" s="27">
        <v>-0.021512</v>
      </c>
      <c r="L3" s="27">
        <v>-0.019163</v>
      </c>
      <c r="M3" s="27">
        <v>-0.018333</v>
      </c>
      <c r="N3" s="27">
        <v>-0.016179</v>
      </c>
      <c r="O3" s="27">
        <v>-0.013805</v>
      </c>
      <c r="P3" s="27">
        <v>-0.012942</v>
      </c>
      <c r="Q3" s="27">
        <v>-0.010587</v>
      </c>
      <c r="R3" s="27">
        <v>-0.00892</v>
      </c>
      <c r="S3" s="27">
        <v>-0.008076</v>
      </c>
      <c r="T3" s="27">
        <v>-0.00682</v>
      </c>
      <c r="U3" s="27">
        <v>-0.005914</v>
      </c>
      <c r="V3" s="27">
        <v>-0.003943</v>
      </c>
      <c r="W3" s="27">
        <v>-0.003191</v>
      </c>
      <c r="X3" s="27">
        <v>-0.001251</v>
      </c>
      <c r="Y3" s="27">
        <v>0.0</v>
      </c>
      <c r="Z3" s="27">
        <v>0.002789</v>
      </c>
      <c r="AA3" s="27">
        <v>0.004172</v>
      </c>
      <c r="AB3" s="27">
        <v>0.00623</v>
      </c>
      <c r="AC3" s="27">
        <v>0.007361</v>
      </c>
      <c r="AD3" s="27">
        <v>0.010444</v>
      </c>
      <c r="AE3" s="27">
        <v>0.012119</v>
      </c>
      <c r="AF3" s="27">
        <v>0.014409</v>
      </c>
      <c r="AG3" s="27">
        <v>0.016963</v>
      </c>
      <c r="AH3" s="27">
        <v>0.018234</v>
      </c>
      <c r="AI3" s="27">
        <v>0.019571</v>
      </c>
      <c r="AJ3" s="75"/>
      <c r="AK3" s="76"/>
    </row>
    <row r="4" ht="12.75" customHeight="1">
      <c r="A4" s="27">
        <v>-0.029186</v>
      </c>
      <c r="B4" s="27">
        <v>-0.026722</v>
      </c>
      <c r="C4" s="27">
        <v>-0.024613</v>
      </c>
      <c r="D4" s="27">
        <v>-0.022953</v>
      </c>
      <c r="E4" s="27">
        <v>-0.021526</v>
      </c>
      <c r="F4" s="27">
        <v>-0.019777</v>
      </c>
      <c r="G4" s="27">
        <v>-0.018818</v>
      </c>
      <c r="H4" s="27">
        <v>-0.017441</v>
      </c>
      <c r="I4" s="27">
        <v>-0.016787</v>
      </c>
      <c r="J4" s="27">
        <v>-0.015371</v>
      </c>
      <c r="K4" s="27">
        <v>-0.014773</v>
      </c>
      <c r="L4" s="27">
        <v>-0.013662</v>
      </c>
      <c r="M4" s="27">
        <v>-0.012772</v>
      </c>
      <c r="N4" s="27">
        <v>-0.011332</v>
      </c>
      <c r="O4" s="27">
        <v>-0.009463</v>
      </c>
      <c r="P4" s="27">
        <v>-0.009389</v>
      </c>
      <c r="Q4" s="27">
        <v>-0.007343</v>
      </c>
      <c r="R4" s="27">
        <v>-0.006517</v>
      </c>
      <c r="S4" s="27">
        <v>-0.005687</v>
      </c>
      <c r="T4" s="27">
        <v>-0.00495</v>
      </c>
      <c r="U4" s="27">
        <v>-0.004143</v>
      </c>
      <c r="V4" s="27">
        <v>-0.002195</v>
      </c>
      <c r="W4" s="27">
        <v>-0.002258</v>
      </c>
      <c r="X4" s="27">
        <v>-8.39E-4</v>
      </c>
      <c r="Y4" s="27">
        <v>0.0</v>
      </c>
      <c r="Z4" s="27">
        <v>0.002081</v>
      </c>
      <c r="AA4" s="27">
        <v>0.003141</v>
      </c>
      <c r="AB4" s="27">
        <v>0.004114</v>
      </c>
      <c r="AC4" s="27">
        <v>0.005233</v>
      </c>
      <c r="AD4" s="27">
        <v>0.007234</v>
      </c>
      <c r="AE4" s="27">
        <v>0.008223</v>
      </c>
      <c r="AF4" s="27">
        <v>0.009832</v>
      </c>
      <c r="AG4" s="27">
        <v>0.011648</v>
      </c>
      <c r="AH4" s="27">
        <v>0.012506</v>
      </c>
      <c r="AI4" s="27">
        <v>0.01364</v>
      </c>
      <c r="AJ4" s="75"/>
      <c r="AK4" s="76"/>
    </row>
    <row r="5" ht="12.75" customHeight="1">
      <c r="A5" s="27">
        <v>-0.021094</v>
      </c>
      <c r="B5" s="27">
        <v>-0.019032</v>
      </c>
      <c r="C5" s="27">
        <v>-0.017276</v>
      </c>
      <c r="D5" s="27">
        <v>-0.016094</v>
      </c>
      <c r="E5" s="27">
        <v>-0.014654</v>
      </c>
      <c r="F5" s="27">
        <v>-0.013656</v>
      </c>
      <c r="G5" s="27">
        <v>-0.012731</v>
      </c>
      <c r="H5" s="27">
        <v>-0.011931</v>
      </c>
      <c r="I5" s="27">
        <v>-0.011082</v>
      </c>
      <c r="J5" s="27">
        <v>-0.010168</v>
      </c>
      <c r="K5" s="27">
        <v>-0.009959</v>
      </c>
      <c r="L5" s="27">
        <v>-0.009026</v>
      </c>
      <c r="M5" s="27">
        <v>-0.00893</v>
      </c>
      <c r="N5" s="27">
        <v>-0.007685</v>
      </c>
      <c r="O5" s="27">
        <v>-0.006047</v>
      </c>
      <c r="P5" s="27">
        <v>-0.00607</v>
      </c>
      <c r="Q5" s="27">
        <v>-0.004796</v>
      </c>
      <c r="R5" s="27">
        <v>-0.004154</v>
      </c>
      <c r="S5" s="27">
        <v>-0.003839</v>
      </c>
      <c r="T5" s="27">
        <v>-0.0029</v>
      </c>
      <c r="U5" s="27">
        <v>-0.002807</v>
      </c>
      <c r="V5" s="27">
        <v>-0.001613</v>
      </c>
      <c r="W5" s="27">
        <v>-0.001509</v>
      </c>
      <c r="X5" s="27">
        <v>-5.66E-4</v>
      </c>
      <c r="Y5" s="27">
        <v>0.0</v>
      </c>
      <c r="Z5" s="27">
        <v>0.001445</v>
      </c>
      <c r="AA5" s="27">
        <v>0.00227</v>
      </c>
      <c r="AB5" s="27">
        <v>0.003064</v>
      </c>
      <c r="AC5" s="27">
        <v>0.003451</v>
      </c>
      <c r="AD5" s="27">
        <v>0.004811</v>
      </c>
      <c r="AE5" s="27">
        <v>0.005704</v>
      </c>
      <c r="AF5" s="27">
        <v>0.006699</v>
      </c>
      <c r="AG5" s="27">
        <v>0.008061</v>
      </c>
      <c r="AH5" s="27">
        <v>0.00836</v>
      </c>
      <c r="AI5" s="27">
        <v>0.009886</v>
      </c>
      <c r="AJ5" s="75"/>
      <c r="AK5" s="76"/>
    </row>
    <row r="6" ht="12.75" customHeight="1">
      <c r="A6" s="27">
        <v>-0.015557</v>
      </c>
      <c r="B6" s="27">
        <v>-0.013611</v>
      </c>
      <c r="C6" s="27">
        <v>-0.0123</v>
      </c>
      <c r="D6" s="27">
        <v>-0.011292</v>
      </c>
      <c r="E6" s="27">
        <v>-0.010265</v>
      </c>
      <c r="F6" s="27">
        <v>-0.009209</v>
      </c>
      <c r="G6" s="27">
        <v>-0.008704</v>
      </c>
      <c r="H6" s="27">
        <v>-0.008289</v>
      </c>
      <c r="I6" s="27">
        <v>-0.007632</v>
      </c>
      <c r="J6" s="27">
        <v>-0.00696</v>
      </c>
      <c r="K6" s="27">
        <v>-0.006925</v>
      </c>
      <c r="L6" s="27">
        <v>-0.006184</v>
      </c>
      <c r="M6" s="27">
        <v>-0.006025</v>
      </c>
      <c r="N6" s="27">
        <v>-0.005386</v>
      </c>
      <c r="O6" s="27">
        <v>-0.003909</v>
      </c>
      <c r="P6" s="27">
        <v>-0.003926</v>
      </c>
      <c r="Q6" s="27">
        <v>-0.003352</v>
      </c>
      <c r="R6" s="27">
        <v>-0.002585</v>
      </c>
      <c r="S6" s="27">
        <v>-0.002688</v>
      </c>
      <c r="T6" s="27">
        <v>-0.002219</v>
      </c>
      <c r="U6" s="27">
        <v>-0.002329</v>
      </c>
      <c r="V6" s="27">
        <v>-0.001167</v>
      </c>
      <c r="W6" s="27">
        <v>-0.001245</v>
      </c>
      <c r="X6" s="27">
        <v>-5.25E-4</v>
      </c>
      <c r="Y6" s="27">
        <v>0.0</v>
      </c>
      <c r="Z6" s="27">
        <v>0.001384</v>
      </c>
      <c r="AA6" s="27">
        <v>0.001448</v>
      </c>
      <c r="AB6" s="27">
        <v>0.002105</v>
      </c>
      <c r="AC6" s="27">
        <v>0.002359</v>
      </c>
      <c r="AD6" s="27">
        <v>0.003284</v>
      </c>
      <c r="AE6" s="27">
        <v>0.003725</v>
      </c>
      <c r="AF6" s="27">
        <v>0.004531</v>
      </c>
      <c r="AG6" s="27">
        <v>0.005452</v>
      </c>
      <c r="AH6" s="27">
        <v>0.005391</v>
      </c>
      <c r="AI6" s="27">
        <v>0.00648</v>
      </c>
      <c r="AJ6" s="75"/>
      <c r="AK6" s="76"/>
    </row>
    <row r="7" ht="12.75" customHeight="1">
      <c r="A7" s="27">
        <v>-0.011797</v>
      </c>
      <c r="B7" s="27">
        <v>-0.010154</v>
      </c>
      <c r="C7" s="27">
        <v>-0.009078</v>
      </c>
      <c r="D7" s="27">
        <v>-0.008126</v>
      </c>
      <c r="E7" s="27">
        <v>-0.007493</v>
      </c>
      <c r="F7" s="27">
        <v>-0.006469</v>
      </c>
      <c r="G7" s="27">
        <v>-0.006032</v>
      </c>
      <c r="H7" s="27">
        <v>-0.005576</v>
      </c>
      <c r="I7" s="27">
        <v>-0.005326</v>
      </c>
      <c r="J7" s="27">
        <v>-0.004723</v>
      </c>
      <c r="K7" s="27">
        <v>-0.004666</v>
      </c>
      <c r="L7" s="27">
        <v>-0.004282</v>
      </c>
      <c r="M7" s="27">
        <v>-0.004076</v>
      </c>
      <c r="N7" s="27">
        <v>-0.003462</v>
      </c>
      <c r="O7" s="27">
        <v>-0.002584</v>
      </c>
      <c r="P7" s="27">
        <v>-0.002766</v>
      </c>
      <c r="Q7" s="27">
        <v>-0.002258</v>
      </c>
      <c r="R7" s="27">
        <v>-0.001841</v>
      </c>
      <c r="S7" s="27">
        <v>-0.001873</v>
      </c>
      <c r="T7" s="27">
        <v>-0.001525</v>
      </c>
      <c r="U7" s="27">
        <v>-0.001581</v>
      </c>
      <c r="V7" s="27">
        <v>-7.23E-4</v>
      </c>
      <c r="W7" s="27">
        <v>-8.2E-4</v>
      </c>
      <c r="X7" s="27">
        <v>-3.31E-4</v>
      </c>
      <c r="Y7" s="27">
        <v>0.0</v>
      </c>
      <c r="Z7" s="27">
        <v>0.001111</v>
      </c>
      <c r="AA7" s="27">
        <v>0.0013</v>
      </c>
      <c r="AB7" s="27">
        <v>0.001406</v>
      </c>
      <c r="AC7" s="27">
        <v>0.001844</v>
      </c>
      <c r="AD7" s="27">
        <v>0.002579</v>
      </c>
      <c r="AE7" s="27">
        <v>0.002738</v>
      </c>
      <c r="AF7" s="27">
        <v>0.003291</v>
      </c>
      <c r="AG7" s="27">
        <v>0.004159</v>
      </c>
      <c r="AH7" s="27">
        <v>0.004047</v>
      </c>
      <c r="AI7" s="27">
        <v>0.004505</v>
      </c>
      <c r="AJ7" s="75"/>
      <c r="AK7" s="76"/>
    </row>
    <row r="8" ht="12.75" customHeight="1">
      <c r="A8" s="27">
        <v>-0.009656</v>
      </c>
      <c r="B8" s="27">
        <v>-0.008174</v>
      </c>
      <c r="C8" s="27">
        <v>-0.007261</v>
      </c>
      <c r="D8" s="27">
        <v>-0.006403</v>
      </c>
      <c r="E8" s="27">
        <v>-0.005672</v>
      </c>
      <c r="F8" s="27">
        <v>-0.004826</v>
      </c>
      <c r="G8" s="27">
        <v>-0.004603</v>
      </c>
      <c r="H8" s="27">
        <v>-0.004252</v>
      </c>
      <c r="I8" s="27">
        <v>-0.003952</v>
      </c>
      <c r="J8" s="27">
        <v>-0.003526</v>
      </c>
      <c r="K8" s="27">
        <v>-0.003609</v>
      </c>
      <c r="L8" s="27">
        <v>-0.003159</v>
      </c>
      <c r="M8" s="27">
        <v>-0.003055</v>
      </c>
      <c r="N8" s="27">
        <v>-0.00277</v>
      </c>
      <c r="O8" s="27">
        <v>-0.001809</v>
      </c>
      <c r="P8" s="27">
        <v>-0.001843</v>
      </c>
      <c r="Q8" s="27">
        <v>-0.00155</v>
      </c>
      <c r="R8" s="27">
        <v>-0.001375</v>
      </c>
      <c r="S8" s="27">
        <v>-0.001462</v>
      </c>
      <c r="T8" s="27">
        <v>-0.001312</v>
      </c>
      <c r="U8" s="27">
        <v>-0.001426</v>
      </c>
      <c r="V8" s="27">
        <v>-5.25E-4</v>
      </c>
      <c r="W8" s="27">
        <v>-6.07E-4</v>
      </c>
      <c r="X8" s="27">
        <v>-3.75E-4</v>
      </c>
      <c r="Y8" s="27">
        <v>0.0</v>
      </c>
      <c r="Z8" s="27">
        <v>9.53E-4</v>
      </c>
      <c r="AA8" s="27">
        <v>9.52E-4</v>
      </c>
      <c r="AB8" s="27">
        <v>0.001214</v>
      </c>
      <c r="AC8" s="27">
        <v>0.001409</v>
      </c>
      <c r="AD8" s="27">
        <v>0.002053</v>
      </c>
      <c r="AE8" s="27">
        <v>0.002181</v>
      </c>
      <c r="AF8" s="27">
        <v>0.002662</v>
      </c>
      <c r="AG8" s="27">
        <v>0.003318</v>
      </c>
      <c r="AH8" s="27">
        <v>0.003277</v>
      </c>
      <c r="AI8" s="27">
        <v>0.003395</v>
      </c>
      <c r="AJ8" s="75"/>
      <c r="AK8" s="76"/>
    </row>
    <row r="9" ht="12.75" customHeight="1">
      <c r="A9" s="27">
        <v>-0.008416</v>
      </c>
      <c r="B9" s="27">
        <v>-0.007022</v>
      </c>
      <c r="C9" s="27">
        <v>-0.006194</v>
      </c>
      <c r="D9" s="27">
        <v>-0.005417</v>
      </c>
      <c r="E9" s="27">
        <v>-0.004791</v>
      </c>
      <c r="F9" s="27">
        <v>-0.004037</v>
      </c>
      <c r="G9" s="27">
        <v>-0.003675</v>
      </c>
      <c r="H9" s="27">
        <v>-0.003425</v>
      </c>
      <c r="I9" s="27">
        <v>-0.002974</v>
      </c>
      <c r="J9" s="27">
        <v>-0.002754</v>
      </c>
      <c r="K9" s="27">
        <v>-0.002728</v>
      </c>
      <c r="L9" s="27">
        <v>-0.002353</v>
      </c>
      <c r="M9" s="27">
        <v>-0.002382</v>
      </c>
      <c r="N9" s="27">
        <v>-0.00217</v>
      </c>
      <c r="O9" s="27">
        <v>-0.001342</v>
      </c>
      <c r="P9" s="27">
        <v>-0.0015</v>
      </c>
      <c r="Q9" s="27">
        <v>-0.001123</v>
      </c>
      <c r="R9" s="27">
        <v>-8.4E-4</v>
      </c>
      <c r="S9" s="27">
        <v>-9.06E-4</v>
      </c>
      <c r="T9" s="27">
        <v>-9.09E-4</v>
      </c>
      <c r="U9" s="27">
        <v>-8.47E-4</v>
      </c>
      <c r="V9" s="27">
        <v>-2.33E-4</v>
      </c>
      <c r="W9" s="27">
        <v>-4.69E-4</v>
      </c>
      <c r="X9" s="27">
        <v>-1.54E-4</v>
      </c>
      <c r="Y9" s="27">
        <v>0.0</v>
      </c>
      <c r="Z9" s="27">
        <v>7.54E-4</v>
      </c>
      <c r="AA9" s="27">
        <v>8.22E-4</v>
      </c>
      <c r="AB9" s="27">
        <v>0.001073</v>
      </c>
      <c r="AC9" s="27">
        <v>0.001175</v>
      </c>
      <c r="AD9" s="27">
        <v>0.001831</v>
      </c>
      <c r="AE9" s="27">
        <v>0.001881</v>
      </c>
      <c r="AF9" s="27">
        <v>0.00195</v>
      </c>
      <c r="AG9" s="27">
        <v>0.002642</v>
      </c>
      <c r="AH9" s="27">
        <v>0.002501</v>
      </c>
      <c r="AI9" s="27">
        <v>0.002796</v>
      </c>
      <c r="AJ9" s="75"/>
      <c r="AK9" s="76"/>
    </row>
    <row r="10" ht="12.75" customHeight="1">
      <c r="A10" s="27">
        <v>-0.00686</v>
      </c>
      <c r="B10" s="27">
        <v>-0.0057</v>
      </c>
      <c r="C10" s="27">
        <v>-0.004923</v>
      </c>
      <c r="D10" s="27">
        <v>-0.004223</v>
      </c>
      <c r="E10" s="27">
        <v>-0.003862</v>
      </c>
      <c r="F10" s="27">
        <v>-0.003161</v>
      </c>
      <c r="G10" s="27">
        <v>-0.002963</v>
      </c>
      <c r="H10" s="27">
        <v>-0.002588</v>
      </c>
      <c r="I10" s="27">
        <v>-0.002484</v>
      </c>
      <c r="J10" s="27">
        <v>-0.002319</v>
      </c>
      <c r="K10" s="27">
        <v>-0.002364</v>
      </c>
      <c r="L10" s="27">
        <v>-0.002035</v>
      </c>
      <c r="M10" s="27">
        <v>-0.002165</v>
      </c>
      <c r="N10" s="27">
        <v>-0.001774</v>
      </c>
      <c r="O10" s="27">
        <v>-0.00116</v>
      </c>
      <c r="P10" s="27">
        <v>-0.001183</v>
      </c>
      <c r="Q10" s="27">
        <v>-9.69E-4</v>
      </c>
      <c r="R10" s="27">
        <v>-6.92E-4</v>
      </c>
      <c r="S10" s="27">
        <v>-9.1E-4</v>
      </c>
      <c r="T10" s="27">
        <v>-7.47E-4</v>
      </c>
      <c r="U10" s="27">
        <v>-8.65E-4</v>
      </c>
      <c r="V10" s="27">
        <v>-4.34E-4</v>
      </c>
      <c r="W10" s="27">
        <v>-5.85E-4</v>
      </c>
      <c r="X10" s="27">
        <v>-1.33E-4</v>
      </c>
      <c r="Y10" s="27">
        <v>0.0</v>
      </c>
      <c r="Z10" s="27">
        <v>5.41E-4</v>
      </c>
      <c r="AA10" s="27">
        <v>8.13E-4</v>
      </c>
      <c r="AB10" s="27">
        <v>9.3E-4</v>
      </c>
      <c r="AC10" s="27">
        <v>0.00112</v>
      </c>
      <c r="AD10" s="27">
        <v>0.001463</v>
      </c>
      <c r="AE10" s="27">
        <v>0.001569</v>
      </c>
      <c r="AF10" s="27">
        <v>0.001731</v>
      </c>
      <c r="AG10" s="27">
        <v>0.002233</v>
      </c>
      <c r="AH10" s="27">
        <v>0.002063</v>
      </c>
      <c r="AI10" s="27">
        <v>0.002342</v>
      </c>
      <c r="AJ10" s="75"/>
      <c r="AK10" s="76"/>
    </row>
    <row r="11" ht="12.75" customHeight="1">
      <c r="A11" s="27">
        <v>-0.006345</v>
      </c>
      <c r="B11" s="27">
        <v>-0.005308</v>
      </c>
      <c r="C11" s="27">
        <v>-0.004684</v>
      </c>
      <c r="D11" s="27">
        <v>-0.004151</v>
      </c>
      <c r="E11" s="27">
        <v>-0.003679</v>
      </c>
      <c r="F11" s="27">
        <v>-0.002988</v>
      </c>
      <c r="G11" s="27">
        <v>-0.002827</v>
      </c>
      <c r="H11" s="27">
        <v>-0.002562</v>
      </c>
      <c r="I11" s="27">
        <v>-0.002352</v>
      </c>
      <c r="J11" s="27">
        <v>-0.002149</v>
      </c>
      <c r="K11" s="27">
        <v>-0.002151</v>
      </c>
      <c r="L11" s="27">
        <v>-0.001856</v>
      </c>
      <c r="M11" s="27">
        <v>-0.001824</v>
      </c>
      <c r="N11" s="27">
        <v>-0.001628</v>
      </c>
      <c r="O11" s="27">
        <v>-0.001039</v>
      </c>
      <c r="P11" s="27">
        <v>-0.001243</v>
      </c>
      <c r="Q11" s="27">
        <v>-8.45E-4</v>
      </c>
      <c r="R11" s="27">
        <v>-6.22E-4</v>
      </c>
      <c r="S11" s="27">
        <v>-9.24E-4</v>
      </c>
      <c r="T11" s="27">
        <v>-7.5E-4</v>
      </c>
      <c r="U11" s="27">
        <v>-8.89E-4</v>
      </c>
      <c r="V11" s="27">
        <v>-3.27E-4</v>
      </c>
      <c r="W11" s="27">
        <v>-4.93E-4</v>
      </c>
      <c r="X11" s="27">
        <v>-2.33E-4</v>
      </c>
      <c r="Y11" s="27">
        <v>0.0</v>
      </c>
      <c r="Z11" s="27">
        <v>6.92E-4</v>
      </c>
      <c r="AA11" s="27">
        <v>6.38E-4</v>
      </c>
      <c r="AB11" s="27">
        <v>6.97E-4</v>
      </c>
      <c r="AC11" s="27">
        <v>9.05E-4</v>
      </c>
      <c r="AD11" s="27">
        <v>0.001364</v>
      </c>
      <c r="AE11" s="27">
        <v>0.001341</v>
      </c>
      <c r="AF11" s="27">
        <v>0.001604</v>
      </c>
      <c r="AG11" s="27">
        <v>0.001955</v>
      </c>
      <c r="AH11" s="27">
        <v>0.001953</v>
      </c>
      <c r="AI11" s="27">
        <v>0.002212</v>
      </c>
      <c r="AJ11" s="75"/>
      <c r="AK11" s="76"/>
    </row>
    <row r="12" ht="12.75" customHeight="1">
      <c r="A12" s="27">
        <v>-0.005697</v>
      </c>
      <c r="B12" s="27">
        <v>-0.004658</v>
      </c>
      <c r="C12" s="27">
        <v>-0.00411</v>
      </c>
      <c r="D12" s="27">
        <v>-0.003697</v>
      </c>
      <c r="E12" s="27">
        <v>-0.003207</v>
      </c>
      <c r="F12" s="27">
        <v>-0.002671</v>
      </c>
      <c r="G12" s="27">
        <v>-0.002538</v>
      </c>
      <c r="H12" s="27">
        <v>-0.002268</v>
      </c>
      <c r="I12" s="27">
        <v>-0.002201</v>
      </c>
      <c r="J12" s="27">
        <v>-0.001869</v>
      </c>
      <c r="K12" s="27">
        <v>-0.002046</v>
      </c>
      <c r="L12" s="27">
        <v>-0.001783</v>
      </c>
      <c r="M12" s="27">
        <v>-0.001695</v>
      </c>
      <c r="N12" s="27">
        <v>-0.001473</v>
      </c>
      <c r="O12" s="27">
        <v>-9.39E-4</v>
      </c>
      <c r="P12" s="27">
        <v>-0.001118</v>
      </c>
      <c r="Q12" s="27">
        <v>-8.52E-4</v>
      </c>
      <c r="R12" s="27">
        <v>-6.26E-4</v>
      </c>
      <c r="S12" s="27">
        <v>-7.85E-4</v>
      </c>
      <c r="T12" s="27">
        <v>-7.52E-4</v>
      </c>
      <c r="U12" s="27">
        <v>-8.22E-4</v>
      </c>
      <c r="V12" s="27">
        <v>-3.31E-4</v>
      </c>
      <c r="W12" s="27">
        <v>-5.85E-4</v>
      </c>
      <c r="X12" s="27">
        <v>-2.28E-4</v>
      </c>
      <c r="Y12" s="27">
        <v>0.0</v>
      </c>
      <c r="Z12" s="27">
        <v>4.16E-4</v>
      </c>
      <c r="AA12" s="27">
        <v>4.68E-4</v>
      </c>
      <c r="AB12" s="27">
        <v>5.71E-4</v>
      </c>
      <c r="AC12" s="27">
        <v>7.05E-4</v>
      </c>
      <c r="AD12" s="27">
        <v>0.00102</v>
      </c>
      <c r="AE12" s="27">
        <v>0.001144</v>
      </c>
      <c r="AF12" s="27">
        <v>0.001307</v>
      </c>
      <c r="AG12" s="27">
        <v>0.001785</v>
      </c>
      <c r="AH12" s="27">
        <v>0.001698</v>
      </c>
      <c r="AI12" s="27">
        <v>0.00244</v>
      </c>
      <c r="AJ12" s="75"/>
      <c r="AK12" s="76"/>
    </row>
    <row r="13" ht="12.75" customHeight="1">
      <c r="A13" s="27">
        <v>-0.005102</v>
      </c>
      <c r="B13" s="27">
        <v>-0.004243</v>
      </c>
      <c r="C13" s="27">
        <v>-0.003699</v>
      </c>
      <c r="D13" s="27">
        <v>-0.003223</v>
      </c>
      <c r="E13" s="27">
        <v>-0.002807</v>
      </c>
      <c r="F13" s="27">
        <v>-0.002376</v>
      </c>
      <c r="G13" s="27">
        <v>-0.002237</v>
      </c>
      <c r="H13" s="27">
        <v>-0.001961</v>
      </c>
      <c r="I13" s="27">
        <v>-0.001788</v>
      </c>
      <c r="J13" s="27">
        <v>-0.001748</v>
      </c>
      <c r="K13" s="27">
        <v>-0.001737</v>
      </c>
      <c r="L13" s="27">
        <v>-0.001518</v>
      </c>
      <c r="M13" s="27">
        <v>-0.001548</v>
      </c>
      <c r="N13" s="27">
        <v>-0.001244</v>
      </c>
      <c r="O13" s="27">
        <v>-8.87E-4</v>
      </c>
      <c r="P13" s="27">
        <v>-9.3E-4</v>
      </c>
      <c r="Q13" s="27">
        <v>-7.31E-4</v>
      </c>
      <c r="R13" s="27">
        <v>-4.72E-4</v>
      </c>
      <c r="S13" s="27">
        <v>-5.82E-4</v>
      </c>
      <c r="T13" s="27">
        <v>-5.25E-4</v>
      </c>
      <c r="U13" s="27">
        <v>-6.44E-4</v>
      </c>
      <c r="V13" s="27">
        <v>-2.9E-4</v>
      </c>
      <c r="W13" s="27">
        <v>-4.27E-4</v>
      </c>
      <c r="X13" s="27">
        <v>-1.5E-4</v>
      </c>
      <c r="Y13" s="27">
        <v>0.0</v>
      </c>
      <c r="Z13" s="27">
        <v>4.52E-4</v>
      </c>
      <c r="AA13" s="27">
        <v>6.67E-4</v>
      </c>
      <c r="AB13" s="27">
        <v>6.06E-4</v>
      </c>
      <c r="AC13" s="27">
        <v>8.67E-4</v>
      </c>
      <c r="AD13" s="27">
        <v>0.001217</v>
      </c>
      <c r="AE13" s="27">
        <v>0.001212</v>
      </c>
      <c r="AF13" s="27">
        <v>0.001396</v>
      </c>
      <c r="AG13" s="27">
        <v>0.001792</v>
      </c>
      <c r="AH13" s="27">
        <v>0.001667</v>
      </c>
      <c r="AI13" s="27">
        <v>0.00172</v>
      </c>
      <c r="AJ13" s="75"/>
      <c r="AK13" s="76"/>
    </row>
    <row r="14" ht="12.75" customHeight="1">
      <c r="A14" s="27">
        <v>-0.004964</v>
      </c>
      <c r="B14" s="27">
        <v>-0.003975</v>
      </c>
      <c r="C14" s="27">
        <v>-0.00352</v>
      </c>
      <c r="D14" s="27">
        <v>-0.003163</v>
      </c>
      <c r="E14" s="27">
        <v>-0.002692</v>
      </c>
      <c r="F14" s="27">
        <v>-0.002229</v>
      </c>
      <c r="G14" s="27">
        <v>-0.002167</v>
      </c>
      <c r="H14" s="27">
        <v>-0.001979</v>
      </c>
      <c r="I14" s="27">
        <v>-0.001861</v>
      </c>
      <c r="J14" s="27">
        <v>-0.001775</v>
      </c>
      <c r="K14" s="27">
        <v>-0.001813</v>
      </c>
      <c r="L14" s="27">
        <v>-0.0016</v>
      </c>
      <c r="M14" s="27">
        <v>-0.001603</v>
      </c>
      <c r="N14" s="27">
        <v>-0.001347</v>
      </c>
      <c r="O14" s="27">
        <v>-7.38E-4</v>
      </c>
      <c r="P14" s="27">
        <v>-8.67E-4</v>
      </c>
      <c r="Q14" s="27">
        <v>-7.16E-4</v>
      </c>
      <c r="R14" s="27">
        <v>-6.08E-4</v>
      </c>
      <c r="S14" s="27">
        <v>-6.61E-4</v>
      </c>
      <c r="T14" s="27">
        <v>-4.45E-4</v>
      </c>
      <c r="U14" s="27">
        <v>-7.15E-4</v>
      </c>
      <c r="V14" s="27">
        <v>-2.81E-4</v>
      </c>
      <c r="W14" s="27">
        <v>-4.69E-4</v>
      </c>
      <c r="X14" s="27">
        <v>-2.99E-4</v>
      </c>
      <c r="Y14" s="27">
        <v>0.0</v>
      </c>
      <c r="Z14" s="27">
        <v>4.1E-4</v>
      </c>
      <c r="AA14" s="27">
        <v>5.48E-4</v>
      </c>
      <c r="AB14" s="27">
        <v>5.47E-4</v>
      </c>
      <c r="AC14" s="27">
        <v>6.14E-4</v>
      </c>
      <c r="AD14" s="27">
        <v>0.001059</v>
      </c>
      <c r="AE14" s="27">
        <v>0.001184</v>
      </c>
      <c r="AF14" s="27">
        <v>0.0011</v>
      </c>
      <c r="AG14" s="27">
        <v>0.00157</v>
      </c>
      <c r="AH14" s="27">
        <v>0.001356</v>
      </c>
      <c r="AI14" s="27">
        <v>0.001725</v>
      </c>
      <c r="AJ14" s="75"/>
      <c r="AK14" s="76"/>
    </row>
    <row r="15" ht="12.75" customHeight="1">
      <c r="A15" s="27">
        <v>-0.004361</v>
      </c>
      <c r="B15" s="27">
        <v>-0.003585</v>
      </c>
      <c r="C15" s="27">
        <v>-0.003162</v>
      </c>
      <c r="D15" s="27">
        <v>-0.002796</v>
      </c>
      <c r="E15" s="27">
        <v>-0.00242</v>
      </c>
      <c r="F15" s="27">
        <v>-0.001979</v>
      </c>
      <c r="G15" s="27">
        <v>-0.001949</v>
      </c>
      <c r="H15" s="27">
        <v>-0.001825</v>
      </c>
      <c r="I15" s="27">
        <v>-0.001695</v>
      </c>
      <c r="J15" s="27">
        <v>-0.001636</v>
      </c>
      <c r="K15" s="27">
        <v>-0.001655</v>
      </c>
      <c r="L15" s="27">
        <v>-0.001503</v>
      </c>
      <c r="M15" s="27">
        <v>-0.001396</v>
      </c>
      <c r="N15" s="27">
        <v>-0.001095</v>
      </c>
      <c r="O15" s="27">
        <v>-7.5E-4</v>
      </c>
      <c r="P15" s="27">
        <v>-7.84E-4</v>
      </c>
      <c r="Q15" s="27">
        <v>-5.87E-4</v>
      </c>
      <c r="R15" s="27">
        <v>-4.09E-4</v>
      </c>
      <c r="S15" s="27">
        <v>-4.99E-4</v>
      </c>
      <c r="T15" s="27">
        <v>-4.89E-4</v>
      </c>
      <c r="U15" s="27">
        <v>-5.75E-4</v>
      </c>
      <c r="V15" s="27">
        <v>-3.29E-4</v>
      </c>
      <c r="W15" s="27">
        <v>-4.79E-4</v>
      </c>
      <c r="X15" s="27">
        <v>-2.24E-4</v>
      </c>
      <c r="Y15" s="27">
        <v>0.0</v>
      </c>
      <c r="Z15" s="27">
        <v>3.75E-4</v>
      </c>
      <c r="AA15" s="27">
        <v>4.62E-4</v>
      </c>
      <c r="AB15" s="27">
        <v>5.7E-4</v>
      </c>
      <c r="AC15" s="27">
        <v>7.5E-4</v>
      </c>
      <c r="AD15" s="27">
        <v>9.78E-4</v>
      </c>
      <c r="AE15" s="27">
        <v>0.001142</v>
      </c>
      <c r="AF15" s="27">
        <v>0.001186</v>
      </c>
      <c r="AG15" s="27">
        <v>0.001601</v>
      </c>
      <c r="AH15" s="27">
        <v>0.001496</v>
      </c>
      <c r="AI15" s="27">
        <v>0.001633</v>
      </c>
      <c r="AJ15" s="75"/>
      <c r="AK15" s="76"/>
    </row>
    <row r="16" ht="12.75" customHeight="1">
      <c r="A16" s="27">
        <v>-0.004106</v>
      </c>
      <c r="B16" s="27">
        <v>-0.003394</v>
      </c>
      <c r="C16" s="27">
        <v>-0.002959</v>
      </c>
      <c r="D16" s="27">
        <v>-0.00254</v>
      </c>
      <c r="E16" s="27">
        <v>-0.002214</v>
      </c>
      <c r="F16" s="27">
        <v>-0.00191</v>
      </c>
      <c r="G16" s="27">
        <v>-0.001742</v>
      </c>
      <c r="H16" s="27">
        <v>-0.001584</v>
      </c>
      <c r="I16" s="27">
        <v>-0.001549</v>
      </c>
      <c r="J16" s="27">
        <v>-0.001372</v>
      </c>
      <c r="K16" s="27">
        <v>-0.001516</v>
      </c>
      <c r="L16" s="27">
        <v>-0.001323</v>
      </c>
      <c r="M16" s="27">
        <v>-0.001231</v>
      </c>
      <c r="N16" s="27">
        <v>-0.001082</v>
      </c>
      <c r="O16" s="27">
        <v>-6.74E-4</v>
      </c>
      <c r="P16" s="27">
        <v>-6.35E-4</v>
      </c>
      <c r="Q16" s="27">
        <v>-5.72E-4</v>
      </c>
      <c r="R16" s="27">
        <v>-3.85E-4</v>
      </c>
      <c r="S16" s="27">
        <v>-4.67E-4</v>
      </c>
      <c r="T16" s="27">
        <v>-3.67E-4</v>
      </c>
      <c r="U16" s="27">
        <v>-5.59E-4</v>
      </c>
      <c r="V16" s="27">
        <v>-1.96E-4</v>
      </c>
      <c r="W16" s="27">
        <v>-3.7E-4</v>
      </c>
      <c r="X16" s="27">
        <v>-1.48E-4</v>
      </c>
      <c r="Y16" s="27">
        <v>0.0</v>
      </c>
      <c r="Z16" s="27">
        <v>4.57E-4</v>
      </c>
      <c r="AA16" s="27">
        <v>5.04E-4</v>
      </c>
      <c r="AB16" s="27">
        <v>5.83E-4</v>
      </c>
      <c r="AC16" s="27">
        <v>7.86E-4</v>
      </c>
      <c r="AD16" s="27">
        <v>9.66E-4</v>
      </c>
      <c r="AE16" s="27">
        <v>0.001106</v>
      </c>
      <c r="AF16" s="27">
        <v>0.001155</v>
      </c>
      <c r="AG16" s="27">
        <v>0.001445</v>
      </c>
      <c r="AH16" s="27">
        <v>0.001444</v>
      </c>
      <c r="AI16" s="27">
        <v>0.001622</v>
      </c>
      <c r="AJ16" s="75"/>
      <c r="AK16" s="76"/>
    </row>
    <row r="17" ht="12.75" customHeight="1">
      <c r="A17" s="27">
        <v>-0.004022</v>
      </c>
      <c r="B17" s="27">
        <v>-0.003208</v>
      </c>
      <c r="C17" s="27">
        <v>-0.002855</v>
      </c>
      <c r="D17" s="27">
        <v>-0.002533</v>
      </c>
      <c r="E17" s="27">
        <v>-0.002257</v>
      </c>
      <c r="F17" s="27">
        <v>-0.001884</v>
      </c>
      <c r="G17" s="27">
        <v>-0.001773</v>
      </c>
      <c r="H17" s="27">
        <v>-0.00169</v>
      </c>
      <c r="I17" s="27">
        <v>-0.001553</v>
      </c>
      <c r="J17" s="27">
        <v>-0.001503</v>
      </c>
      <c r="K17" s="27">
        <v>-0.001605</v>
      </c>
      <c r="L17" s="27">
        <v>-0.001377</v>
      </c>
      <c r="M17" s="27">
        <v>-0.00132</v>
      </c>
      <c r="N17" s="27">
        <v>-0.00108</v>
      </c>
      <c r="O17" s="27">
        <v>-7.49E-4</v>
      </c>
      <c r="P17" s="27">
        <v>-6.55E-4</v>
      </c>
      <c r="Q17" s="27">
        <v>-5.56E-4</v>
      </c>
      <c r="R17" s="27">
        <v>-4.84E-4</v>
      </c>
      <c r="S17" s="27">
        <v>-4.22E-4</v>
      </c>
      <c r="T17" s="27">
        <v>-3.82E-4</v>
      </c>
      <c r="U17" s="27">
        <v>-4.75E-4</v>
      </c>
      <c r="V17" s="27">
        <v>-2.5E-4</v>
      </c>
      <c r="W17" s="27">
        <v>-3.28E-4</v>
      </c>
      <c r="X17" s="27">
        <v>-2.0E-4</v>
      </c>
      <c r="Y17" s="27">
        <v>0.0</v>
      </c>
      <c r="Z17" s="27">
        <v>2.77E-4</v>
      </c>
      <c r="AA17" s="27">
        <v>3.67E-4</v>
      </c>
      <c r="AB17" s="27">
        <v>4.84E-4</v>
      </c>
      <c r="AC17" s="27">
        <v>5.87E-4</v>
      </c>
      <c r="AD17" s="27">
        <v>9.27E-4</v>
      </c>
      <c r="AE17" s="27">
        <v>9.61E-4</v>
      </c>
      <c r="AF17" s="27">
        <v>0.001141</v>
      </c>
      <c r="AG17" s="27">
        <v>0.001268</v>
      </c>
      <c r="AH17" s="27">
        <v>0.001364</v>
      </c>
      <c r="AI17" s="27">
        <v>0.001238</v>
      </c>
      <c r="AJ17" s="75"/>
      <c r="AK17" s="76"/>
    </row>
    <row r="18" ht="12.75" customHeight="1">
      <c r="A18" s="27">
        <v>-0.003748</v>
      </c>
      <c r="B18" s="27">
        <v>-0.003175</v>
      </c>
      <c r="C18" s="27">
        <v>-0.00276</v>
      </c>
      <c r="D18" s="27">
        <v>-0.002458</v>
      </c>
      <c r="E18" s="27">
        <v>-0.002146</v>
      </c>
      <c r="F18" s="27">
        <v>-0.001826</v>
      </c>
      <c r="G18" s="27">
        <v>-0.001815</v>
      </c>
      <c r="H18" s="27">
        <v>-0.001646</v>
      </c>
      <c r="I18" s="27">
        <v>-0.001564</v>
      </c>
      <c r="J18" s="27">
        <v>-0.001503</v>
      </c>
      <c r="K18" s="27">
        <v>-0.0015</v>
      </c>
      <c r="L18" s="27">
        <v>-0.001306</v>
      </c>
      <c r="M18" s="27">
        <v>-0.001309</v>
      </c>
      <c r="N18" s="27">
        <v>-0.00109</v>
      </c>
      <c r="O18" s="27">
        <v>-7.11E-4</v>
      </c>
      <c r="P18" s="27">
        <v>-6.44E-4</v>
      </c>
      <c r="Q18" s="27">
        <v>-5.79E-4</v>
      </c>
      <c r="R18" s="27">
        <v>-3.94E-4</v>
      </c>
      <c r="S18" s="27">
        <v>-4.17E-4</v>
      </c>
      <c r="T18" s="27">
        <v>-4.62E-4</v>
      </c>
      <c r="U18" s="27">
        <v>-5.37E-4</v>
      </c>
      <c r="V18" s="27">
        <v>-2.97E-4</v>
      </c>
      <c r="W18" s="27">
        <v>-3.03E-4</v>
      </c>
      <c r="X18" s="27">
        <v>-1.75E-4</v>
      </c>
      <c r="Y18" s="27">
        <v>0.0</v>
      </c>
      <c r="Z18" s="27">
        <v>3.37E-4</v>
      </c>
      <c r="AA18" s="27">
        <v>4.35E-4</v>
      </c>
      <c r="AB18" s="27">
        <v>5.04E-4</v>
      </c>
      <c r="AC18" s="27">
        <v>6.81E-4</v>
      </c>
      <c r="AD18" s="27">
        <v>8.68E-4</v>
      </c>
      <c r="AE18" s="27">
        <v>9.92E-4</v>
      </c>
      <c r="AF18" s="27">
        <v>0.00113</v>
      </c>
      <c r="AG18" s="27">
        <v>0.001341</v>
      </c>
      <c r="AH18" s="27">
        <v>0.00137</v>
      </c>
      <c r="AI18" s="27">
        <v>0.00134</v>
      </c>
      <c r="AJ18" s="75"/>
      <c r="AK18" s="76"/>
    </row>
    <row r="19" ht="12.75" customHeight="1">
      <c r="A19" s="27">
        <v>-0.003495</v>
      </c>
      <c r="B19" s="27">
        <v>-0.002837</v>
      </c>
      <c r="C19" s="27">
        <v>-0.002554</v>
      </c>
      <c r="D19" s="27">
        <v>-0.002252</v>
      </c>
      <c r="E19" s="27">
        <v>-0.002033</v>
      </c>
      <c r="F19" s="27">
        <v>-0.001738</v>
      </c>
      <c r="G19" s="27">
        <v>-0.001696</v>
      </c>
      <c r="H19" s="27">
        <v>-0.001536</v>
      </c>
      <c r="I19" s="27">
        <v>-0.001469</v>
      </c>
      <c r="J19" s="27">
        <v>-0.00142</v>
      </c>
      <c r="K19" s="27">
        <v>-0.001432</v>
      </c>
      <c r="L19" s="27">
        <v>-0.001376</v>
      </c>
      <c r="M19" s="27">
        <v>-0.001225</v>
      </c>
      <c r="N19" s="27">
        <v>-0.001068</v>
      </c>
      <c r="O19" s="27">
        <v>-7.42E-4</v>
      </c>
      <c r="P19" s="27">
        <v>-6.37E-4</v>
      </c>
      <c r="Q19" s="27">
        <v>-5.27E-4</v>
      </c>
      <c r="R19" s="27">
        <v>-3.04E-4</v>
      </c>
      <c r="S19" s="27">
        <v>-4.22E-4</v>
      </c>
      <c r="T19" s="27">
        <v>-3.58E-4</v>
      </c>
      <c r="U19" s="27">
        <v>-5.37E-4</v>
      </c>
      <c r="V19" s="27">
        <v>-2.04E-4</v>
      </c>
      <c r="W19" s="27">
        <v>-3.35E-4</v>
      </c>
      <c r="X19" s="27">
        <v>-2.31E-4</v>
      </c>
      <c r="Y19" s="27">
        <v>0.0</v>
      </c>
      <c r="Z19" s="27">
        <v>2.45E-4</v>
      </c>
      <c r="AA19" s="27">
        <v>3.46E-4</v>
      </c>
      <c r="AB19" s="27">
        <v>4.37E-4</v>
      </c>
      <c r="AC19" s="27">
        <v>5.43E-4</v>
      </c>
      <c r="AD19" s="27">
        <v>8.68E-4</v>
      </c>
      <c r="AE19" s="27">
        <v>9.8E-4</v>
      </c>
      <c r="AF19" s="27">
        <v>9.87E-4</v>
      </c>
      <c r="AG19" s="27">
        <v>0.001328</v>
      </c>
      <c r="AH19" s="27">
        <v>0.001313</v>
      </c>
      <c r="AI19" s="27">
        <v>0.001695</v>
      </c>
      <c r="AJ19" s="75"/>
      <c r="AK19" s="76"/>
    </row>
    <row r="20" ht="12.75" customHeight="1">
      <c r="A20" s="27">
        <v>-0.00331</v>
      </c>
      <c r="B20" s="27">
        <v>-0.002684</v>
      </c>
      <c r="C20" s="27">
        <v>-0.002417</v>
      </c>
      <c r="D20" s="27">
        <v>-0.002199</v>
      </c>
      <c r="E20" s="27">
        <v>-0.001916</v>
      </c>
      <c r="F20" s="27">
        <v>-0.001719</v>
      </c>
      <c r="G20" s="27">
        <v>-0.001651</v>
      </c>
      <c r="H20" s="27">
        <v>-0.001534</v>
      </c>
      <c r="I20" s="27">
        <v>-0.001448</v>
      </c>
      <c r="J20" s="27">
        <v>-0.001486</v>
      </c>
      <c r="K20" s="27">
        <v>-0.001429</v>
      </c>
      <c r="L20" s="27">
        <v>-0.001354</v>
      </c>
      <c r="M20" s="27">
        <v>-0.001252</v>
      </c>
      <c r="N20" s="27">
        <v>-0.001054</v>
      </c>
      <c r="O20" s="27">
        <v>-6.89E-4</v>
      </c>
      <c r="P20" s="27">
        <v>-6.08E-4</v>
      </c>
      <c r="Q20" s="27">
        <v>-5.13E-4</v>
      </c>
      <c r="R20" s="27">
        <v>-4.44E-4</v>
      </c>
      <c r="S20" s="27">
        <v>-3.88E-4</v>
      </c>
      <c r="T20" s="27">
        <v>-3.62E-4</v>
      </c>
      <c r="U20" s="27">
        <v>-4.01E-4</v>
      </c>
      <c r="V20" s="27">
        <v>-3.23E-4</v>
      </c>
      <c r="W20" s="27">
        <v>-3.09E-4</v>
      </c>
      <c r="X20" s="27">
        <v>-8.5E-5</v>
      </c>
      <c r="Y20" s="27">
        <v>0.0</v>
      </c>
      <c r="Z20" s="27">
        <v>2.76E-4</v>
      </c>
      <c r="AA20" s="27">
        <v>3.36E-4</v>
      </c>
      <c r="AB20" s="27">
        <v>4.51E-4</v>
      </c>
      <c r="AC20" s="27">
        <v>6.06E-4</v>
      </c>
      <c r="AD20" s="27">
        <v>8.46E-4</v>
      </c>
      <c r="AE20" s="27">
        <v>0.001001</v>
      </c>
      <c r="AF20" s="27">
        <v>0.001099</v>
      </c>
      <c r="AG20" s="27">
        <v>0.001327</v>
      </c>
      <c r="AH20" s="27">
        <v>0.001366</v>
      </c>
      <c r="AI20" s="27">
        <v>0.00161</v>
      </c>
      <c r="AJ20" s="75"/>
      <c r="AK20" s="76"/>
    </row>
    <row r="21" ht="12.75" customHeight="1">
      <c r="A21" s="27">
        <v>-0.003085</v>
      </c>
      <c r="B21" s="27">
        <v>-0.002602</v>
      </c>
      <c r="C21" s="27">
        <v>-0.002306</v>
      </c>
      <c r="D21" s="27">
        <v>-0.002082</v>
      </c>
      <c r="E21" s="27">
        <v>-0.001828</v>
      </c>
      <c r="F21" s="27">
        <v>-0.001574</v>
      </c>
      <c r="G21" s="27">
        <v>-0.001562</v>
      </c>
      <c r="H21" s="27">
        <v>-0.001399</v>
      </c>
      <c r="I21" s="27">
        <v>-0.001323</v>
      </c>
      <c r="J21" s="27">
        <v>-0.001376</v>
      </c>
      <c r="K21" s="27">
        <v>-0.001341</v>
      </c>
      <c r="L21" s="27">
        <v>-0.001214</v>
      </c>
      <c r="M21" s="27">
        <v>-0.001139</v>
      </c>
      <c r="N21" s="27">
        <v>-9.16E-4</v>
      </c>
      <c r="O21" s="27">
        <v>-6.43E-4</v>
      </c>
      <c r="P21" s="27">
        <v>-6.18E-4</v>
      </c>
      <c r="Q21" s="27">
        <v>-4.37E-4</v>
      </c>
      <c r="R21" s="27">
        <v>-3.2E-4</v>
      </c>
      <c r="S21" s="27">
        <v>-3.67E-4</v>
      </c>
      <c r="T21" s="27">
        <v>-3.34E-4</v>
      </c>
      <c r="U21" s="27">
        <v>-4.85E-4</v>
      </c>
      <c r="V21" s="27">
        <v>-1.51E-4</v>
      </c>
      <c r="W21" s="27">
        <v>-2.49E-4</v>
      </c>
      <c r="X21" s="27">
        <v>-1.51E-4</v>
      </c>
      <c r="Y21" s="27">
        <v>0.0</v>
      </c>
      <c r="Z21" s="27">
        <v>2.8E-4</v>
      </c>
      <c r="AA21" s="27">
        <v>4.2E-4</v>
      </c>
      <c r="AB21" s="27">
        <v>4.45E-4</v>
      </c>
      <c r="AC21" s="27">
        <v>6.58E-4</v>
      </c>
      <c r="AD21" s="27">
        <v>8.57E-4</v>
      </c>
      <c r="AE21" s="27">
        <v>0.001007</v>
      </c>
      <c r="AF21" s="27">
        <v>0.001083</v>
      </c>
      <c r="AG21" s="27">
        <v>0.001296</v>
      </c>
      <c r="AH21" s="27">
        <v>0.001299</v>
      </c>
      <c r="AI21" s="27">
        <v>0.001469</v>
      </c>
      <c r="AJ21" s="75"/>
      <c r="AK21" s="76"/>
    </row>
    <row r="22" ht="12.75" customHeight="1">
      <c r="A22" s="27">
        <v>-0.002991</v>
      </c>
      <c r="B22" s="27">
        <v>-0.002391</v>
      </c>
      <c r="C22" s="27">
        <v>-0.002181</v>
      </c>
      <c r="D22" s="27">
        <v>-0.00198</v>
      </c>
      <c r="E22" s="27">
        <v>-0.001772</v>
      </c>
      <c r="F22" s="27">
        <v>-0.001532</v>
      </c>
      <c r="G22" s="27">
        <v>-0.001524</v>
      </c>
      <c r="H22" s="27">
        <v>-0.001449</v>
      </c>
      <c r="I22" s="27">
        <v>-0.001332</v>
      </c>
      <c r="J22" s="27">
        <v>-0.001267</v>
      </c>
      <c r="K22" s="27">
        <v>-0.00131</v>
      </c>
      <c r="L22" s="27">
        <v>-0.001238</v>
      </c>
      <c r="M22" s="27">
        <v>-0.001103</v>
      </c>
      <c r="N22" s="27">
        <v>-9.44E-4</v>
      </c>
      <c r="O22" s="27">
        <v>-6.14E-4</v>
      </c>
      <c r="P22" s="27">
        <v>-5.44E-4</v>
      </c>
      <c r="Q22" s="27">
        <v>-4.01E-4</v>
      </c>
      <c r="R22" s="27">
        <v>-2.77E-4</v>
      </c>
      <c r="S22" s="27">
        <v>-3.03E-4</v>
      </c>
      <c r="T22" s="27">
        <v>-3.34E-4</v>
      </c>
      <c r="U22" s="27">
        <v>-4.15E-4</v>
      </c>
      <c r="V22" s="27">
        <v>-2.16E-4</v>
      </c>
      <c r="W22" s="27">
        <v>-3.31E-4</v>
      </c>
      <c r="X22" s="27">
        <v>-1.75E-4</v>
      </c>
      <c r="Y22" s="27">
        <v>0.0</v>
      </c>
      <c r="Z22" s="27">
        <v>2.51E-4</v>
      </c>
      <c r="AA22" s="27">
        <v>3.52E-4</v>
      </c>
      <c r="AB22" s="27">
        <v>4.65E-4</v>
      </c>
      <c r="AC22" s="27">
        <v>5.76E-4</v>
      </c>
      <c r="AD22" s="27">
        <v>8.78E-4</v>
      </c>
      <c r="AE22" s="27">
        <v>9.53E-4</v>
      </c>
      <c r="AF22" s="27">
        <v>0.001002</v>
      </c>
      <c r="AG22" s="27">
        <v>0.001219</v>
      </c>
      <c r="AH22" s="27">
        <v>0.001306</v>
      </c>
      <c r="AI22" s="27">
        <v>0.00121</v>
      </c>
      <c r="AJ22" s="75"/>
      <c r="AK22" s="76"/>
    </row>
    <row r="23" ht="12.75" customHeight="1">
      <c r="A23" s="27">
        <v>-0.002822</v>
      </c>
      <c r="B23" s="27">
        <v>-0.002377</v>
      </c>
      <c r="C23" s="27">
        <v>-0.002154</v>
      </c>
      <c r="D23" s="27">
        <v>-0.001967</v>
      </c>
      <c r="E23" s="27">
        <v>-0.001755</v>
      </c>
      <c r="F23" s="27">
        <v>-0.001554</v>
      </c>
      <c r="G23" s="27">
        <v>-0.001546</v>
      </c>
      <c r="H23" s="27">
        <v>-0.00143</v>
      </c>
      <c r="I23" s="27">
        <v>-0.001463</v>
      </c>
      <c r="J23" s="27">
        <v>-0.001408</v>
      </c>
      <c r="K23" s="27">
        <v>-0.001351</v>
      </c>
      <c r="L23" s="27">
        <v>-0.001239</v>
      </c>
      <c r="M23" s="27">
        <v>-0.001148</v>
      </c>
      <c r="N23" s="27">
        <v>-9.4E-4</v>
      </c>
      <c r="O23" s="27">
        <v>-7.03E-4</v>
      </c>
      <c r="P23" s="27">
        <v>-6.77E-4</v>
      </c>
      <c r="Q23" s="27">
        <v>-4.7E-4</v>
      </c>
      <c r="R23" s="27">
        <v>-3.76E-4</v>
      </c>
      <c r="S23" s="27">
        <v>-3.33E-4</v>
      </c>
      <c r="T23" s="27">
        <v>-3.24E-4</v>
      </c>
      <c r="U23" s="27">
        <v>-3.42E-4</v>
      </c>
      <c r="V23" s="27">
        <v>-2.7E-4</v>
      </c>
      <c r="W23" s="27">
        <v>-2.85E-4</v>
      </c>
      <c r="X23" s="27">
        <v>-1.72E-4</v>
      </c>
      <c r="Y23" s="27">
        <v>0.0</v>
      </c>
      <c r="Z23" s="27">
        <v>1.34E-4</v>
      </c>
      <c r="AA23" s="27">
        <v>2.73E-4</v>
      </c>
      <c r="AB23" s="27">
        <v>3.75E-4</v>
      </c>
      <c r="AC23" s="27">
        <v>4.64E-4</v>
      </c>
      <c r="AD23" s="27">
        <v>7.81E-4</v>
      </c>
      <c r="AE23" s="27">
        <v>8.78E-4</v>
      </c>
      <c r="AF23" s="27">
        <v>0.001026</v>
      </c>
      <c r="AG23" s="27">
        <v>0.001238</v>
      </c>
      <c r="AH23" s="27">
        <v>0.001255</v>
      </c>
      <c r="AI23" s="27">
        <v>0.001298</v>
      </c>
      <c r="AJ23" s="75"/>
      <c r="AK23" s="76"/>
    </row>
    <row r="24" ht="12.75" customHeight="1">
      <c r="A24" s="27">
        <v>-0.002832</v>
      </c>
      <c r="B24" s="27">
        <v>-0.002364</v>
      </c>
      <c r="C24" s="27">
        <v>-0.002148</v>
      </c>
      <c r="D24" s="27">
        <v>-0.001927</v>
      </c>
      <c r="E24" s="27">
        <v>-0.001777</v>
      </c>
      <c r="F24" s="27">
        <v>-0.001525</v>
      </c>
      <c r="G24" s="27">
        <v>-0.001474</v>
      </c>
      <c r="H24" s="27">
        <v>-0.001389</v>
      </c>
      <c r="I24" s="27">
        <v>-0.001341</v>
      </c>
      <c r="J24" s="27">
        <v>-0.001365</v>
      </c>
      <c r="K24" s="27">
        <v>-0.001337</v>
      </c>
      <c r="L24" s="27">
        <v>-0.001167</v>
      </c>
      <c r="M24" s="27">
        <v>-0.001088</v>
      </c>
      <c r="N24" s="27">
        <v>-9.83E-4</v>
      </c>
      <c r="O24" s="27">
        <v>-6.79E-4</v>
      </c>
      <c r="P24" s="27">
        <v>-6.05E-4</v>
      </c>
      <c r="Q24" s="27">
        <v>-4.61E-4</v>
      </c>
      <c r="R24" s="27">
        <v>-2.98E-4</v>
      </c>
      <c r="S24" s="27">
        <v>-3.35E-4</v>
      </c>
      <c r="T24" s="27">
        <v>-2.9E-4</v>
      </c>
      <c r="U24" s="27">
        <v>-4.44E-4</v>
      </c>
      <c r="V24" s="27">
        <v>-2.68E-4</v>
      </c>
      <c r="W24" s="27">
        <v>-3.03E-4</v>
      </c>
      <c r="X24" s="27">
        <v>-2.55E-4</v>
      </c>
      <c r="Y24" s="27">
        <v>0.0</v>
      </c>
      <c r="Z24" s="27">
        <v>1.87E-4</v>
      </c>
      <c r="AA24" s="27">
        <v>3.24E-4</v>
      </c>
      <c r="AB24" s="27">
        <v>3.89E-4</v>
      </c>
      <c r="AC24" s="27">
        <v>5.05E-4</v>
      </c>
      <c r="AD24" s="27">
        <v>6.98E-4</v>
      </c>
      <c r="AE24" s="27">
        <v>8.74E-4</v>
      </c>
      <c r="AF24" s="27">
        <v>9.69E-4</v>
      </c>
      <c r="AG24" s="27">
        <v>0.001104</v>
      </c>
      <c r="AH24" s="27">
        <v>0.001216</v>
      </c>
      <c r="AI24" s="27">
        <v>0.001248</v>
      </c>
      <c r="AJ24" s="75"/>
      <c r="AK24" s="76"/>
    </row>
    <row r="25" ht="12.75" customHeight="1">
      <c r="A25" s="27">
        <v>-0.002732</v>
      </c>
      <c r="B25" s="27">
        <v>-0.002184</v>
      </c>
      <c r="C25" s="27">
        <v>-0.002057</v>
      </c>
      <c r="D25" s="27">
        <v>-0.001824</v>
      </c>
      <c r="E25" s="27">
        <v>-0.001686</v>
      </c>
      <c r="F25" s="27">
        <v>-0.001477</v>
      </c>
      <c r="G25" s="27">
        <v>-0.001445</v>
      </c>
      <c r="H25" s="27">
        <v>-0.001388</v>
      </c>
      <c r="I25" s="27">
        <v>-0.001354</v>
      </c>
      <c r="J25" s="27">
        <v>-0.001331</v>
      </c>
      <c r="K25" s="27">
        <v>-0.001317</v>
      </c>
      <c r="L25" s="27">
        <v>-0.001188</v>
      </c>
      <c r="M25" s="27">
        <v>-0.001138</v>
      </c>
      <c r="N25" s="27">
        <v>-9.56E-4</v>
      </c>
      <c r="O25" s="27">
        <v>-7.02E-4</v>
      </c>
      <c r="P25" s="27">
        <v>-5.91E-4</v>
      </c>
      <c r="Q25" s="27">
        <v>-4.29E-4</v>
      </c>
      <c r="R25" s="27">
        <v>-3.0E-4</v>
      </c>
      <c r="S25" s="27">
        <v>-3.45E-4</v>
      </c>
      <c r="T25" s="27">
        <v>-2.63E-4</v>
      </c>
      <c r="U25" s="27">
        <v>-3.1E-4</v>
      </c>
      <c r="V25" s="27">
        <v>-2.17E-4</v>
      </c>
      <c r="W25" s="27">
        <v>-2.81E-4</v>
      </c>
      <c r="X25" s="27">
        <v>-2.2E-4</v>
      </c>
      <c r="Y25" s="27">
        <v>0.0</v>
      </c>
      <c r="Z25" s="27">
        <v>1.9E-4</v>
      </c>
      <c r="AA25" s="27">
        <v>3.12E-4</v>
      </c>
      <c r="AB25" s="27">
        <v>3.65E-4</v>
      </c>
      <c r="AC25" s="27">
        <v>5.08E-4</v>
      </c>
      <c r="AD25" s="27">
        <v>7.41E-4</v>
      </c>
      <c r="AE25" s="27">
        <v>8.61E-4</v>
      </c>
      <c r="AF25" s="27">
        <v>9.9E-4</v>
      </c>
      <c r="AG25" s="27">
        <v>0.001099</v>
      </c>
      <c r="AH25" s="27">
        <v>0.001199</v>
      </c>
      <c r="AI25" s="27">
        <v>0.00139</v>
      </c>
      <c r="AJ25" s="75"/>
      <c r="AK25" s="76"/>
    </row>
    <row r="26" ht="12.75" customHeight="1">
      <c r="A26" s="27">
        <v>-0.002494</v>
      </c>
      <c r="B26" s="27">
        <v>-0.002113</v>
      </c>
      <c r="C26" s="27">
        <v>-0.001942</v>
      </c>
      <c r="D26" s="27">
        <v>-0.001778</v>
      </c>
      <c r="E26" s="27">
        <v>-0.001613</v>
      </c>
      <c r="F26" s="27">
        <v>-0.001431</v>
      </c>
      <c r="G26" s="27">
        <v>-0.00142</v>
      </c>
      <c r="H26" s="27">
        <v>-0.001311</v>
      </c>
      <c r="I26" s="27">
        <v>-0.001303</v>
      </c>
      <c r="J26" s="27">
        <v>-0.001342</v>
      </c>
      <c r="K26" s="27">
        <v>-0.001253</v>
      </c>
      <c r="L26" s="27">
        <v>-0.001101</v>
      </c>
      <c r="M26" s="27">
        <v>-0.001036</v>
      </c>
      <c r="N26" s="27">
        <v>-8.38E-4</v>
      </c>
      <c r="O26" s="27">
        <v>-6.42E-4</v>
      </c>
      <c r="P26" s="27">
        <v>-5.5E-4</v>
      </c>
      <c r="Q26" s="27">
        <v>-4.24E-4</v>
      </c>
      <c r="R26" s="27">
        <v>-3.19E-4</v>
      </c>
      <c r="S26" s="27">
        <v>-2.88E-4</v>
      </c>
      <c r="T26" s="27">
        <v>-2.33E-4</v>
      </c>
      <c r="U26" s="27">
        <v>-3.39E-4</v>
      </c>
      <c r="V26" s="27">
        <v>-2.07E-4</v>
      </c>
      <c r="W26" s="27">
        <v>-2.0E-4</v>
      </c>
      <c r="X26" s="27">
        <v>-1.37E-4</v>
      </c>
      <c r="Y26" s="27">
        <v>0.0</v>
      </c>
      <c r="Z26" s="27">
        <v>1.6E-4</v>
      </c>
      <c r="AA26" s="27">
        <v>3.19E-4</v>
      </c>
      <c r="AB26" s="27">
        <v>3.73E-4</v>
      </c>
      <c r="AC26" s="27">
        <v>5.19E-4</v>
      </c>
      <c r="AD26" s="27">
        <v>7.26E-4</v>
      </c>
      <c r="AE26" s="27">
        <v>8.93E-4</v>
      </c>
      <c r="AF26" s="27">
        <v>9.97E-4</v>
      </c>
      <c r="AG26" s="27">
        <v>0.001155</v>
      </c>
      <c r="AH26" s="27">
        <v>0.001208</v>
      </c>
      <c r="AI26" s="27">
        <v>0.001107</v>
      </c>
      <c r="AJ26" s="75"/>
      <c r="AK26" s="76"/>
    </row>
    <row r="27" ht="12.75" customHeight="1">
      <c r="A27" s="27">
        <v>-0.00252</v>
      </c>
      <c r="B27" s="27">
        <v>-0.002054</v>
      </c>
      <c r="C27" s="27">
        <v>-0.001891</v>
      </c>
      <c r="D27" s="27">
        <v>-0.001737</v>
      </c>
      <c r="E27" s="27">
        <v>-0.001574</v>
      </c>
      <c r="F27" s="27">
        <v>-0.001422</v>
      </c>
      <c r="G27" s="27">
        <v>-0.001389</v>
      </c>
      <c r="H27" s="27">
        <v>-0.001289</v>
      </c>
      <c r="I27" s="27">
        <v>-0.001247</v>
      </c>
      <c r="J27" s="27">
        <v>-0.001219</v>
      </c>
      <c r="K27" s="27">
        <v>-0.001235</v>
      </c>
      <c r="L27" s="27">
        <v>-0.00112</v>
      </c>
      <c r="M27" s="27">
        <v>-9.99E-4</v>
      </c>
      <c r="N27" s="27">
        <v>-8.89E-4</v>
      </c>
      <c r="O27" s="27">
        <v>-6.04E-4</v>
      </c>
      <c r="P27" s="27">
        <v>-4.88E-4</v>
      </c>
      <c r="Q27" s="27">
        <v>-3.93E-4</v>
      </c>
      <c r="R27" s="27">
        <v>-2.67E-4</v>
      </c>
      <c r="S27" s="27">
        <v>-2.41E-4</v>
      </c>
      <c r="T27" s="27">
        <v>-2.16E-4</v>
      </c>
      <c r="U27" s="27">
        <v>-2.68E-4</v>
      </c>
      <c r="V27" s="27">
        <v>-1.89E-4</v>
      </c>
      <c r="W27" s="27">
        <v>-2.68E-4</v>
      </c>
      <c r="X27" s="27">
        <v>-1.37E-4</v>
      </c>
      <c r="Y27" s="27">
        <v>0.0</v>
      </c>
      <c r="Z27" s="27">
        <v>1.84E-4</v>
      </c>
      <c r="AA27" s="27">
        <v>2.88E-4</v>
      </c>
      <c r="AB27" s="27">
        <v>3.63E-4</v>
      </c>
      <c r="AC27" s="27">
        <v>5.48E-4</v>
      </c>
      <c r="AD27" s="27">
        <v>7.26E-4</v>
      </c>
      <c r="AE27" s="27">
        <v>8.91E-4</v>
      </c>
      <c r="AF27" s="27">
        <v>9.69E-4</v>
      </c>
      <c r="AG27" s="27">
        <v>0.0011</v>
      </c>
      <c r="AH27" s="27">
        <v>0.001195</v>
      </c>
      <c r="AI27" s="27">
        <v>0.001058</v>
      </c>
      <c r="AJ27" s="75"/>
      <c r="AK27" s="76"/>
    </row>
    <row r="28" ht="12.75" customHeight="1">
      <c r="A28" s="27">
        <v>-0.002425</v>
      </c>
      <c r="B28" s="27">
        <v>-0.001977</v>
      </c>
      <c r="C28" s="27">
        <v>-0.001858</v>
      </c>
      <c r="D28" s="27">
        <v>-0.001711</v>
      </c>
      <c r="E28" s="27">
        <v>-0.001549</v>
      </c>
      <c r="F28" s="27">
        <v>-0.001406</v>
      </c>
      <c r="G28" s="27">
        <v>-0.001393</v>
      </c>
      <c r="H28" s="27">
        <v>-0.001313</v>
      </c>
      <c r="I28" s="27">
        <v>-0.00131</v>
      </c>
      <c r="J28" s="27">
        <v>-0.001301</v>
      </c>
      <c r="K28" s="27">
        <v>-0.001261</v>
      </c>
      <c r="L28" s="27">
        <v>-0.001169</v>
      </c>
      <c r="M28" s="27">
        <v>-0.001082</v>
      </c>
      <c r="N28" s="27">
        <v>-8.68E-4</v>
      </c>
      <c r="O28" s="27">
        <v>-6.27E-4</v>
      </c>
      <c r="P28" s="27">
        <v>-5.3E-4</v>
      </c>
      <c r="Q28" s="27">
        <v>-4.44E-4</v>
      </c>
      <c r="R28" s="27">
        <v>-3.2E-4</v>
      </c>
      <c r="S28" s="27">
        <v>-3.4E-4</v>
      </c>
      <c r="T28" s="27">
        <v>-2.11E-4</v>
      </c>
      <c r="U28" s="27">
        <v>-2.79E-4</v>
      </c>
      <c r="V28" s="27">
        <v>-2.56E-4</v>
      </c>
      <c r="W28" s="27">
        <v>-2.37E-4</v>
      </c>
      <c r="X28" s="27">
        <v>-1.67E-4</v>
      </c>
      <c r="Y28" s="27">
        <v>0.0</v>
      </c>
      <c r="Z28" s="27">
        <v>1.33E-4</v>
      </c>
      <c r="AA28" s="27">
        <v>2.63E-4</v>
      </c>
      <c r="AB28" s="27">
        <v>3.32E-4</v>
      </c>
      <c r="AC28" s="27">
        <v>4.81E-4</v>
      </c>
      <c r="AD28" s="27">
        <v>6.85E-4</v>
      </c>
      <c r="AE28" s="27">
        <v>8.25E-4</v>
      </c>
      <c r="AF28" s="27">
        <v>9.33E-4</v>
      </c>
      <c r="AG28" s="27">
        <v>0.001036</v>
      </c>
      <c r="AH28" s="27">
        <v>0.001121</v>
      </c>
      <c r="AI28" s="27">
        <v>0.001108</v>
      </c>
      <c r="AJ28" s="75"/>
      <c r="AK28" s="76"/>
    </row>
    <row r="29" ht="12.75" customHeight="1">
      <c r="A29" s="27">
        <v>-0.002055</v>
      </c>
      <c r="B29" s="27">
        <v>-0.001746</v>
      </c>
      <c r="C29" s="27">
        <v>-0.00164</v>
      </c>
      <c r="D29" s="27">
        <v>-0.001508</v>
      </c>
      <c r="E29" s="27">
        <v>-0.001422</v>
      </c>
      <c r="F29" s="27">
        <v>-0.001251</v>
      </c>
      <c r="G29" s="27">
        <v>-0.001236</v>
      </c>
      <c r="H29" s="27">
        <v>-0.001175</v>
      </c>
      <c r="I29" s="27">
        <v>-0.001185</v>
      </c>
      <c r="J29" s="27">
        <v>-0.001169</v>
      </c>
      <c r="K29" s="27">
        <v>-0.001122</v>
      </c>
      <c r="L29" s="27">
        <v>-0.001011</v>
      </c>
      <c r="M29" s="27">
        <v>-9.44E-4</v>
      </c>
      <c r="N29" s="27">
        <v>-7.85E-4</v>
      </c>
      <c r="O29" s="27">
        <v>-6.04E-4</v>
      </c>
      <c r="P29" s="27">
        <v>-4.57E-4</v>
      </c>
      <c r="Q29" s="27">
        <v>-3.87E-4</v>
      </c>
      <c r="R29" s="27">
        <v>-2.27E-4</v>
      </c>
      <c r="S29" s="27">
        <v>-1.91E-4</v>
      </c>
      <c r="T29" s="27">
        <v>-1.75E-4</v>
      </c>
      <c r="U29" s="27">
        <v>-2.94E-4</v>
      </c>
      <c r="V29" s="27">
        <v>-1.3E-4</v>
      </c>
      <c r="W29" s="27">
        <v>-2.11E-4</v>
      </c>
      <c r="X29" s="27">
        <v>-1.26E-4</v>
      </c>
      <c r="Y29" s="27">
        <v>0.0</v>
      </c>
      <c r="Z29" s="27">
        <v>1.73E-4</v>
      </c>
      <c r="AA29" s="27">
        <v>3.17E-4</v>
      </c>
      <c r="AB29" s="27">
        <v>3.45E-4</v>
      </c>
      <c r="AC29" s="27">
        <v>5.23E-4</v>
      </c>
      <c r="AD29" s="27">
        <v>7.43E-4</v>
      </c>
      <c r="AE29" s="27">
        <v>9.2E-4</v>
      </c>
      <c r="AF29" s="27">
        <v>9.7E-4</v>
      </c>
      <c r="AG29" s="27">
        <v>0.001196</v>
      </c>
      <c r="AH29" s="27">
        <v>0.001209</v>
      </c>
      <c r="AI29" s="27">
        <v>0.00124</v>
      </c>
      <c r="AJ29" s="75"/>
      <c r="AK29" s="76"/>
    </row>
    <row r="30" ht="12.75" customHeight="1">
      <c r="A30" s="27">
        <v>-0.002413</v>
      </c>
      <c r="B30" s="27">
        <v>-0.001923</v>
      </c>
      <c r="C30" s="27">
        <v>-0.001804</v>
      </c>
      <c r="D30" s="27">
        <v>-0.00163</v>
      </c>
      <c r="E30" s="27">
        <v>-0.001504</v>
      </c>
      <c r="F30" s="27">
        <v>-0.001369</v>
      </c>
      <c r="G30" s="27">
        <v>-0.001317</v>
      </c>
      <c r="H30" s="27">
        <v>-0.001254</v>
      </c>
      <c r="I30" s="27">
        <v>-0.001231</v>
      </c>
      <c r="J30" s="27">
        <v>-0.001224</v>
      </c>
      <c r="K30" s="27">
        <v>-0.001139</v>
      </c>
      <c r="L30" s="27">
        <v>-0.001147</v>
      </c>
      <c r="M30" s="27">
        <v>-0.001026</v>
      </c>
      <c r="N30" s="27">
        <v>-8.62E-4</v>
      </c>
      <c r="O30" s="27">
        <v>-5.89E-4</v>
      </c>
      <c r="P30" s="27">
        <v>-5.17E-4</v>
      </c>
      <c r="Q30" s="27">
        <v>-3.99E-4</v>
      </c>
      <c r="R30" s="27">
        <v>-2.8E-4</v>
      </c>
      <c r="S30" s="27">
        <v>-2.49E-4</v>
      </c>
      <c r="T30" s="27">
        <v>-2.1E-4</v>
      </c>
      <c r="U30" s="27">
        <v>-2.86E-4</v>
      </c>
      <c r="V30" s="27">
        <v>-1.56E-4</v>
      </c>
      <c r="W30" s="27">
        <v>-2.49E-4</v>
      </c>
      <c r="X30" s="27">
        <v>-1.84E-4</v>
      </c>
      <c r="Y30" s="27">
        <v>0.0</v>
      </c>
      <c r="Z30" s="27">
        <v>1.46E-4</v>
      </c>
      <c r="AA30" s="27">
        <v>3.06E-4</v>
      </c>
      <c r="AB30" s="27">
        <v>3.86E-4</v>
      </c>
      <c r="AC30" s="27">
        <v>5.41E-4</v>
      </c>
      <c r="AD30" s="27">
        <v>7.56E-4</v>
      </c>
      <c r="AE30" s="27">
        <v>8.91E-4</v>
      </c>
      <c r="AF30" s="27">
        <v>9.94E-4</v>
      </c>
      <c r="AG30" s="27">
        <v>0.001123</v>
      </c>
      <c r="AH30" s="27">
        <v>0.001218</v>
      </c>
      <c r="AI30" s="27">
        <v>0.001293</v>
      </c>
      <c r="AJ30" s="75"/>
      <c r="AK30" s="76"/>
    </row>
    <row r="31" ht="12.75" customHeight="1">
      <c r="A31" s="27">
        <v>-0.002626</v>
      </c>
      <c r="B31" s="27">
        <v>-0.00219</v>
      </c>
      <c r="C31" s="27">
        <v>-0.002025</v>
      </c>
      <c r="D31" s="27">
        <v>-0.001858</v>
      </c>
      <c r="E31" s="27">
        <v>-0.001708</v>
      </c>
      <c r="F31" s="27">
        <v>-0.001548</v>
      </c>
      <c r="G31" s="27">
        <v>-0.001488</v>
      </c>
      <c r="H31" s="27">
        <v>-0.001388</v>
      </c>
      <c r="I31" s="27">
        <v>-0.001366</v>
      </c>
      <c r="J31" s="27">
        <v>-0.001355</v>
      </c>
      <c r="K31" s="27">
        <v>-0.001282</v>
      </c>
      <c r="L31" s="27">
        <v>-0.001199</v>
      </c>
      <c r="M31" s="27">
        <v>-0.001085</v>
      </c>
      <c r="N31" s="27">
        <v>-9.05E-4</v>
      </c>
      <c r="O31" s="27">
        <v>-6.98E-4</v>
      </c>
      <c r="P31" s="27">
        <v>-5.5E-4</v>
      </c>
      <c r="Q31" s="27">
        <v>-4.14E-4</v>
      </c>
      <c r="R31" s="27">
        <v>-3.09E-4</v>
      </c>
      <c r="S31" s="27">
        <v>-2.83E-4</v>
      </c>
      <c r="T31" s="27">
        <v>-2.66E-4</v>
      </c>
      <c r="U31" s="27">
        <v>-2.69E-4</v>
      </c>
      <c r="V31" s="27">
        <v>-2.15E-4</v>
      </c>
      <c r="W31" s="27">
        <v>-2.29E-4</v>
      </c>
      <c r="X31" s="27">
        <v>-1.55E-4</v>
      </c>
      <c r="Y31" s="27">
        <v>0.0</v>
      </c>
      <c r="Z31" s="27">
        <v>1.3E-4</v>
      </c>
      <c r="AA31" s="27">
        <v>2.82E-4</v>
      </c>
      <c r="AB31" s="27">
        <v>3.55E-4</v>
      </c>
      <c r="AC31" s="27">
        <v>5.35E-4</v>
      </c>
      <c r="AD31" s="27">
        <v>7.37E-4</v>
      </c>
      <c r="AE31" s="27">
        <v>8.79E-4</v>
      </c>
      <c r="AF31" s="27">
        <v>9.68E-4</v>
      </c>
      <c r="AG31" s="27">
        <v>0.001171</v>
      </c>
      <c r="AH31" s="27">
        <v>0.001206</v>
      </c>
      <c r="AI31" s="27">
        <v>0.001381</v>
      </c>
      <c r="AJ31" s="75"/>
      <c r="AK31" s="76"/>
    </row>
    <row r="32" ht="12.75" customHeight="1">
      <c r="A32" s="27">
        <v>-0.002571</v>
      </c>
      <c r="B32" s="27">
        <v>-0.002175</v>
      </c>
      <c r="C32" s="27">
        <v>-0.001979</v>
      </c>
      <c r="D32" s="27">
        <v>-0.001808</v>
      </c>
      <c r="E32" s="27">
        <v>-0.001672</v>
      </c>
      <c r="F32" s="27">
        <v>-0.001527</v>
      </c>
      <c r="G32" s="27">
        <v>-0.001471</v>
      </c>
      <c r="H32" s="27">
        <v>-0.001371</v>
      </c>
      <c r="I32" s="27">
        <v>-0.001328</v>
      </c>
      <c r="J32" s="27">
        <v>-0.001324</v>
      </c>
      <c r="K32" s="27">
        <v>-0.001235</v>
      </c>
      <c r="L32" s="27">
        <v>-0.001117</v>
      </c>
      <c r="M32" s="27">
        <v>-0.001039</v>
      </c>
      <c r="N32" s="27">
        <v>-8.95E-4</v>
      </c>
      <c r="O32" s="27">
        <v>-6.82E-4</v>
      </c>
      <c r="P32" s="27">
        <v>-5.27E-4</v>
      </c>
      <c r="Q32" s="27">
        <v>-4.39E-4</v>
      </c>
      <c r="R32" s="27">
        <v>-2.78E-4</v>
      </c>
      <c r="S32" s="27">
        <v>-2.02E-4</v>
      </c>
      <c r="T32" s="27">
        <v>-1.95E-4</v>
      </c>
      <c r="U32" s="27">
        <v>-3.29E-4</v>
      </c>
      <c r="V32" s="27">
        <v>-1.51E-4</v>
      </c>
      <c r="W32" s="27">
        <v>-1.96E-4</v>
      </c>
      <c r="X32" s="27">
        <v>-1.42E-4</v>
      </c>
      <c r="Y32" s="27">
        <v>0.0</v>
      </c>
      <c r="Z32" s="27">
        <v>1.48E-4</v>
      </c>
      <c r="AA32" s="27">
        <v>2.9E-4</v>
      </c>
      <c r="AB32" s="27">
        <v>3.75E-4</v>
      </c>
      <c r="AC32" s="27">
        <v>5.63E-4</v>
      </c>
      <c r="AD32" s="27">
        <v>7.54E-4</v>
      </c>
      <c r="AE32" s="27">
        <v>9.16E-4</v>
      </c>
      <c r="AF32" s="27">
        <v>0.001041</v>
      </c>
      <c r="AG32" s="27">
        <v>0.00117</v>
      </c>
      <c r="AH32" s="27">
        <v>0.001279</v>
      </c>
      <c r="AI32" s="27">
        <v>0.001149</v>
      </c>
      <c r="AJ32" s="75"/>
      <c r="AK32" s="76"/>
    </row>
    <row r="33" ht="12.75" customHeight="1">
      <c r="A33" s="27">
        <v>-0.002886</v>
      </c>
      <c r="B33" s="27">
        <v>-0.002294</v>
      </c>
      <c r="C33" s="27">
        <v>-0.002127</v>
      </c>
      <c r="D33" s="27">
        <v>-0.001938</v>
      </c>
      <c r="E33" s="27">
        <v>-0.001746</v>
      </c>
      <c r="F33" s="27">
        <v>-0.001579</v>
      </c>
      <c r="G33" s="27">
        <v>-0.0015</v>
      </c>
      <c r="H33" s="27">
        <v>-0.001405</v>
      </c>
      <c r="I33" s="27">
        <v>-0.001351</v>
      </c>
      <c r="J33" s="27">
        <v>-0.001345</v>
      </c>
      <c r="K33" s="27">
        <v>-0.001275</v>
      </c>
      <c r="L33" s="27">
        <v>-0.001139</v>
      </c>
      <c r="M33" s="27">
        <v>-0.001057</v>
      </c>
      <c r="N33" s="27">
        <v>-8.96E-4</v>
      </c>
      <c r="O33" s="27">
        <v>-6.72E-4</v>
      </c>
      <c r="P33" s="27">
        <v>-5.46E-4</v>
      </c>
      <c r="Q33" s="27">
        <v>-4.4E-4</v>
      </c>
      <c r="R33" s="27">
        <v>-3.27E-4</v>
      </c>
      <c r="S33" s="27">
        <v>-3.0E-4</v>
      </c>
      <c r="T33" s="27">
        <v>-2.43E-4</v>
      </c>
      <c r="U33" s="27">
        <v>-2.9E-4</v>
      </c>
      <c r="V33" s="27">
        <v>-2.15E-4</v>
      </c>
      <c r="W33" s="27">
        <v>-2.12E-4</v>
      </c>
      <c r="X33" s="27">
        <v>-2.14E-4</v>
      </c>
      <c r="Y33" s="27">
        <v>0.0</v>
      </c>
      <c r="Z33" s="27">
        <v>1.46E-4</v>
      </c>
      <c r="AA33" s="27">
        <v>2.66E-4</v>
      </c>
      <c r="AB33" s="27">
        <v>3.65E-4</v>
      </c>
      <c r="AC33" s="27">
        <v>5.26E-4</v>
      </c>
      <c r="AD33" s="27">
        <v>7.52E-4</v>
      </c>
      <c r="AE33" s="27">
        <v>8.91E-4</v>
      </c>
      <c r="AF33" s="27">
        <v>9.99E-4</v>
      </c>
      <c r="AG33" s="27">
        <v>0.001116</v>
      </c>
      <c r="AH33" s="27">
        <v>0.001184</v>
      </c>
      <c r="AI33" s="27">
        <v>0.001092</v>
      </c>
      <c r="AJ33" s="75"/>
      <c r="AK33" s="76"/>
    </row>
    <row r="34" ht="12.75" customHeight="1">
      <c r="A34" s="27">
        <v>-0.002658</v>
      </c>
      <c r="B34" s="27">
        <v>-0.002223</v>
      </c>
      <c r="C34" s="27">
        <v>-0.002031</v>
      </c>
      <c r="D34" s="27">
        <v>-0.00185</v>
      </c>
      <c r="E34" s="27">
        <v>-0.001678</v>
      </c>
      <c r="F34" s="27">
        <v>-0.001486</v>
      </c>
      <c r="G34" s="27">
        <v>-0.001412</v>
      </c>
      <c r="H34" s="27">
        <v>-0.001302</v>
      </c>
      <c r="I34" s="27">
        <v>-0.001281</v>
      </c>
      <c r="J34" s="27">
        <v>-0.00125</v>
      </c>
      <c r="K34" s="27">
        <v>-0.001187</v>
      </c>
      <c r="L34" s="27">
        <v>-0.00112</v>
      </c>
      <c r="M34" s="27">
        <v>-9.97E-4</v>
      </c>
      <c r="N34" s="27">
        <v>-8.5E-4</v>
      </c>
      <c r="O34" s="27">
        <v>-6.64E-4</v>
      </c>
      <c r="P34" s="27">
        <v>-5.55E-4</v>
      </c>
      <c r="Q34" s="27">
        <v>-4.64E-4</v>
      </c>
      <c r="R34" s="27">
        <v>-2.87E-4</v>
      </c>
      <c r="S34" s="27">
        <v>-2.59E-4</v>
      </c>
      <c r="T34" s="27">
        <v>-2.12E-4</v>
      </c>
      <c r="U34" s="27">
        <v>-2.3E-4</v>
      </c>
      <c r="V34" s="27">
        <v>-2.02E-4</v>
      </c>
      <c r="W34" s="27">
        <v>-2.06E-4</v>
      </c>
      <c r="X34" s="27">
        <v>-9.9E-5</v>
      </c>
      <c r="Y34" s="27">
        <v>0.0</v>
      </c>
      <c r="Z34" s="27">
        <v>1.58E-4</v>
      </c>
      <c r="AA34" s="27">
        <v>2.86E-4</v>
      </c>
      <c r="AB34" s="27">
        <v>3.83E-4</v>
      </c>
      <c r="AC34" s="27">
        <v>5.69E-4</v>
      </c>
      <c r="AD34" s="27">
        <v>7.73E-4</v>
      </c>
      <c r="AE34" s="27">
        <v>9.29E-4</v>
      </c>
      <c r="AF34" s="27">
        <v>0.001027</v>
      </c>
      <c r="AG34" s="27">
        <v>0.001195</v>
      </c>
      <c r="AH34" s="27">
        <v>0.001197</v>
      </c>
      <c r="AI34" s="27">
        <v>0.001299</v>
      </c>
      <c r="AJ34" s="75"/>
      <c r="AK34" s="76"/>
    </row>
    <row r="35" ht="12.75" customHeight="1">
      <c r="A35" s="27">
        <v>-0.002529</v>
      </c>
      <c r="B35" s="27">
        <v>-0.002048</v>
      </c>
      <c r="C35" s="27">
        <v>-0.001871</v>
      </c>
      <c r="D35" s="27">
        <v>-0.001694</v>
      </c>
      <c r="E35" s="27">
        <v>-0.001562</v>
      </c>
      <c r="F35" s="27">
        <v>-0.001392</v>
      </c>
      <c r="G35" s="27">
        <v>-0.001301</v>
      </c>
      <c r="H35" s="27">
        <v>-0.001195</v>
      </c>
      <c r="I35" s="27">
        <v>-0.00117</v>
      </c>
      <c r="J35" s="27">
        <v>-0.001119</v>
      </c>
      <c r="K35" s="27">
        <v>-0.001069</v>
      </c>
      <c r="L35" s="27">
        <v>-9.88E-4</v>
      </c>
      <c r="M35" s="27">
        <v>-8.95E-4</v>
      </c>
      <c r="N35" s="27">
        <v>-8.01E-4</v>
      </c>
      <c r="O35" s="27">
        <v>-6.05E-4</v>
      </c>
      <c r="P35" s="27">
        <v>-4.76E-4</v>
      </c>
      <c r="Q35" s="27">
        <v>-4.34E-4</v>
      </c>
      <c r="R35" s="27">
        <v>-2.58E-4</v>
      </c>
      <c r="S35" s="27">
        <v>-2.23E-4</v>
      </c>
      <c r="T35" s="27">
        <v>-2.28E-4</v>
      </c>
      <c r="U35" s="27">
        <v>-2.68E-4</v>
      </c>
      <c r="V35" s="27">
        <v>-1.87E-4</v>
      </c>
      <c r="W35" s="27">
        <v>-2.11E-4</v>
      </c>
      <c r="X35" s="27">
        <v>-1.8E-4</v>
      </c>
      <c r="Y35" s="27">
        <v>0.0</v>
      </c>
      <c r="Z35" s="27">
        <v>1.34E-4</v>
      </c>
      <c r="AA35" s="27">
        <v>2.66E-4</v>
      </c>
      <c r="AB35" s="27">
        <v>3.75E-4</v>
      </c>
      <c r="AC35" s="27">
        <v>5.58E-4</v>
      </c>
      <c r="AD35" s="27">
        <v>7.27E-4</v>
      </c>
      <c r="AE35" s="27">
        <v>9.01E-4</v>
      </c>
      <c r="AF35" s="27">
        <v>9.96E-4</v>
      </c>
      <c r="AG35" s="27">
        <v>0.001145</v>
      </c>
      <c r="AH35" s="27">
        <v>0.001177</v>
      </c>
      <c r="AI35" s="27">
        <v>0.001215</v>
      </c>
      <c r="AJ35" s="75"/>
      <c r="AK35" s="76"/>
    </row>
    <row r="36" ht="12.75" customHeight="1">
      <c r="A36" s="27">
        <v>-0.002395</v>
      </c>
      <c r="B36" s="27">
        <v>-0.001904</v>
      </c>
      <c r="C36" s="27">
        <v>-0.001715</v>
      </c>
      <c r="D36" s="27">
        <v>-0.001535</v>
      </c>
      <c r="E36" s="27">
        <v>-0.001409</v>
      </c>
      <c r="F36" s="27">
        <v>-0.001209</v>
      </c>
      <c r="G36" s="27">
        <v>-0.001122</v>
      </c>
      <c r="H36" s="27">
        <v>-0.001011</v>
      </c>
      <c r="I36" s="27">
        <v>-9.81E-4</v>
      </c>
      <c r="J36" s="27">
        <v>-9.49E-4</v>
      </c>
      <c r="K36" s="27">
        <v>-9.37E-4</v>
      </c>
      <c r="L36" s="27">
        <v>-8.39E-4</v>
      </c>
      <c r="M36" s="27">
        <v>-7.75E-4</v>
      </c>
      <c r="N36" s="27">
        <v>-6.63E-4</v>
      </c>
      <c r="O36" s="27">
        <v>-5.0E-4</v>
      </c>
      <c r="P36" s="27">
        <v>-4.07E-4</v>
      </c>
      <c r="Q36" s="27">
        <v>-3.31E-4</v>
      </c>
      <c r="R36" s="27">
        <v>-2.32E-4</v>
      </c>
      <c r="S36" s="27">
        <v>-2.16E-4</v>
      </c>
      <c r="T36" s="27">
        <v>-1.88E-4</v>
      </c>
      <c r="U36" s="27">
        <v>-2.21E-4</v>
      </c>
      <c r="V36" s="27">
        <v>-2.2E-4</v>
      </c>
      <c r="W36" s="27">
        <v>-1.77E-4</v>
      </c>
      <c r="X36" s="27">
        <v>-1.65E-4</v>
      </c>
      <c r="Y36" s="27">
        <v>0.0</v>
      </c>
      <c r="Z36" s="27">
        <v>1.18E-4</v>
      </c>
      <c r="AA36" s="27">
        <v>2.06E-4</v>
      </c>
      <c r="AB36" s="27">
        <v>3.47E-4</v>
      </c>
      <c r="AC36" s="27">
        <v>4.92E-4</v>
      </c>
      <c r="AD36" s="27">
        <v>6.77E-4</v>
      </c>
      <c r="AE36" s="27">
        <v>8.09E-4</v>
      </c>
      <c r="AF36" s="27">
        <v>9.25E-4</v>
      </c>
      <c r="AG36" s="27">
        <v>0.001049</v>
      </c>
      <c r="AH36" s="27">
        <v>0.001085</v>
      </c>
      <c r="AI36" s="27">
        <v>0.001057</v>
      </c>
      <c r="AJ36" s="75"/>
      <c r="AK36" s="76"/>
    </row>
    <row r="37" ht="12.75" customHeight="1">
      <c r="A37" s="27">
        <v>-0.002047</v>
      </c>
      <c r="B37" s="27">
        <v>-0.00167</v>
      </c>
      <c r="C37" s="27">
        <v>-0.001461</v>
      </c>
      <c r="D37" s="27">
        <v>-0.001319</v>
      </c>
      <c r="E37" s="27">
        <v>-0.001154</v>
      </c>
      <c r="F37" s="27">
        <v>-9.75E-4</v>
      </c>
      <c r="G37" s="27">
        <v>-9.23E-4</v>
      </c>
      <c r="H37" s="27">
        <v>-7.97E-4</v>
      </c>
      <c r="I37" s="27">
        <v>-8.01E-4</v>
      </c>
      <c r="J37" s="27">
        <v>-7.69E-4</v>
      </c>
      <c r="K37" s="27">
        <v>-7.32E-4</v>
      </c>
      <c r="L37" s="27">
        <v>-6.45E-4</v>
      </c>
      <c r="M37" s="27">
        <v>-6.14E-4</v>
      </c>
      <c r="N37" s="27">
        <v>-4.95E-4</v>
      </c>
      <c r="O37" s="27">
        <v>-3.64E-4</v>
      </c>
      <c r="P37" s="27">
        <v>-2.89E-4</v>
      </c>
      <c r="Q37" s="27">
        <v>-2.26E-4</v>
      </c>
      <c r="R37" s="27">
        <v>-1.47E-4</v>
      </c>
      <c r="S37" s="27">
        <v>-1.14E-4</v>
      </c>
      <c r="T37" s="27">
        <v>-1.25E-4</v>
      </c>
      <c r="U37" s="27">
        <v>-1.59E-4</v>
      </c>
      <c r="V37" s="27">
        <v>-1.4E-4</v>
      </c>
      <c r="W37" s="27">
        <v>-1.48E-4</v>
      </c>
      <c r="X37" s="27">
        <v>-8.9E-5</v>
      </c>
      <c r="Y37" s="27">
        <v>0.0</v>
      </c>
      <c r="Z37" s="27">
        <v>1.35E-4</v>
      </c>
      <c r="AA37" s="27">
        <v>2.6E-4</v>
      </c>
      <c r="AB37" s="27">
        <v>3.44E-4</v>
      </c>
      <c r="AC37" s="27">
        <v>4.77E-4</v>
      </c>
      <c r="AD37" s="27">
        <v>6.6E-4</v>
      </c>
      <c r="AE37" s="27">
        <v>8.04E-4</v>
      </c>
      <c r="AF37" s="27">
        <v>8.84E-4</v>
      </c>
      <c r="AG37" s="27">
        <v>0.001023</v>
      </c>
      <c r="AH37" s="27">
        <v>0.001042</v>
      </c>
      <c r="AI37" s="27">
        <v>0.001027</v>
      </c>
      <c r="AJ37" s="75"/>
      <c r="AK37" s="76"/>
    </row>
    <row r="38" ht="12.75" customHeight="1">
      <c r="A38" s="27">
        <v>-0.002007</v>
      </c>
      <c r="B38" s="27">
        <v>-0.001522</v>
      </c>
      <c r="C38" s="27">
        <v>-0.001347</v>
      </c>
      <c r="D38" s="27">
        <v>-0.001144</v>
      </c>
      <c r="E38" s="27">
        <v>-0.001018</v>
      </c>
      <c r="F38" s="27">
        <v>-8.58E-4</v>
      </c>
      <c r="G38" s="27">
        <v>-7.8E-4</v>
      </c>
      <c r="H38" s="27">
        <v>-6.48E-4</v>
      </c>
      <c r="I38" s="27">
        <v>-6.51E-4</v>
      </c>
      <c r="J38" s="27">
        <v>-6.36E-4</v>
      </c>
      <c r="K38" s="27">
        <v>-5.8E-4</v>
      </c>
      <c r="L38" s="27">
        <v>-5.48E-4</v>
      </c>
      <c r="M38" s="27">
        <v>-4.81E-4</v>
      </c>
      <c r="N38" s="27">
        <v>-4.26E-4</v>
      </c>
      <c r="O38" s="27">
        <v>-2.94E-4</v>
      </c>
      <c r="P38" s="27">
        <v>-1.97E-4</v>
      </c>
      <c r="Q38" s="27">
        <v>-1.83E-4</v>
      </c>
      <c r="R38" s="27">
        <v>-1.02E-4</v>
      </c>
      <c r="S38" s="27">
        <v>-1.06E-4</v>
      </c>
      <c r="T38" s="27">
        <v>-8.5E-5</v>
      </c>
      <c r="U38" s="27">
        <v>-1.58E-4</v>
      </c>
      <c r="V38" s="27">
        <v>-1.24E-4</v>
      </c>
      <c r="W38" s="27">
        <v>-1.24E-4</v>
      </c>
      <c r="X38" s="27">
        <v>-1.15E-4</v>
      </c>
      <c r="Y38" s="27">
        <v>0.0</v>
      </c>
      <c r="Z38" s="27">
        <v>1.13E-4</v>
      </c>
      <c r="AA38" s="27">
        <v>2.05E-4</v>
      </c>
      <c r="AB38" s="27">
        <v>2.91E-4</v>
      </c>
      <c r="AC38" s="27">
        <v>4.39E-4</v>
      </c>
      <c r="AD38" s="27">
        <v>5.84E-4</v>
      </c>
      <c r="AE38" s="27">
        <v>7.14E-4</v>
      </c>
      <c r="AF38" s="27">
        <v>7.5E-4</v>
      </c>
      <c r="AG38" s="27">
        <v>8.69E-4</v>
      </c>
      <c r="AH38" s="27">
        <v>9.08E-4</v>
      </c>
      <c r="AI38" s="27">
        <v>9.97E-4</v>
      </c>
      <c r="AJ38" s="75"/>
      <c r="AK38" s="76"/>
    </row>
    <row r="39" ht="12.75" customHeight="1">
      <c r="A39" s="27">
        <v>-0.001843</v>
      </c>
      <c r="B39" s="27">
        <v>-0.001404</v>
      </c>
      <c r="C39" s="27">
        <v>-0.001212</v>
      </c>
      <c r="D39" s="27">
        <v>-0.001022</v>
      </c>
      <c r="E39" s="27">
        <v>-8.8E-4</v>
      </c>
      <c r="F39" s="27">
        <v>-7.22E-4</v>
      </c>
      <c r="G39" s="27">
        <v>-6.28E-4</v>
      </c>
      <c r="H39" s="27">
        <v>-5.61E-4</v>
      </c>
      <c r="I39" s="27">
        <v>-5.26E-4</v>
      </c>
      <c r="J39" s="27">
        <v>-5.09E-4</v>
      </c>
      <c r="K39" s="27">
        <v>-4.85E-4</v>
      </c>
      <c r="L39" s="27">
        <v>-4.52E-4</v>
      </c>
      <c r="M39" s="27">
        <v>-3.81E-4</v>
      </c>
      <c r="N39" s="27">
        <v>-3.17E-4</v>
      </c>
      <c r="O39" s="27">
        <v>-2.35E-4</v>
      </c>
      <c r="P39" s="27">
        <v>-1.45E-4</v>
      </c>
      <c r="Q39" s="27">
        <v>-1.02E-4</v>
      </c>
      <c r="R39" s="27">
        <v>-6.3E-5</v>
      </c>
      <c r="S39" s="27">
        <v>-7.3E-5</v>
      </c>
      <c r="T39" s="27">
        <v>-9.2E-5</v>
      </c>
      <c r="U39" s="27">
        <v>-1.3E-4</v>
      </c>
      <c r="V39" s="27">
        <v>-1.31E-4</v>
      </c>
      <c r="W39" s="27">
        <v>-1.46E-4</v>
      </c>
      <c r="X39" s="27">
        <v>-1.2E-4</v>
      </c>
      <c r="Y39" s="27">
        <v>0.0</v>
      </c>
      <c r="Z39" s="27">
        <v>7.1E-5</v>
      </c>
      <c r="AA39" s="27">
        <v>1.67E-4</v>
      </c>
      <c r="AB39" s="27">
        <v>2.2E-4</v>
      </c>
      <c r="AC39" s="27">
        <v>3.41E-4</v>
      </c>
      <c r="AD39" s="27">
        <v>4.87E-4</v>
      </c>
      <c r="AE39" s="27">
        <v>5.73E-4</v>
      </c>
      <c r="AF39" s="27">
        <v>6.29E-4</v>
      </c>
      <c r="AG39" s="27">
        <v>7.11E-4</v>
      </c>
      <c r="AH39" s="27">
        <v>7.18E-4</v>
      </c>
      <c r="AI39" s="27">
        <v>6.6E-4</v>
      </c>
      <c r="AJ39" s="75"/>
      <c r="AK39" s="76"/>
    </row>
    <row r="40" ht="12.75" customHeight="1">
      <c r="A40" s="27">
        <v>-0.001592</v>
      </c>
      <c r="B40" s="27">
        <v>-0.00122</v>
      </c>
      <c r="C40" s="27">
        <v>-0.001046</v>
      </c>
      <c r="D40" s="27">
        <v>-8.77E-4</v>
      </c>
      <c r="E40" s="27">
        <v>-7.31E-4</v>
      </c>
      <c r="F40" s="27">
        <v>-5.9E-4</v>
      </c>
      <c r="G40" s="27">
        <v>-4.93E-4</v>
      </c>
      <c r="H40" s="27">
        <v>-3.99E-4</v>
      </c>
      <c r="I40" s="27">
        <v>-3.83E-4</v>
      </c>
      <c r="J40" s="27">
        <v>-3.59E-4</v>
      </c>
      <c r="K40" s="27">
        <v>-3.44E-4</v>
      </c>
      <c r="L40" s="27">
        <v>-2.97E-4</v>
      </c>
      <c r="M40" s="27">
        <v>-2.44E-4</v>
      </c>
      <c r="N40" s="27">
        <v>-1.96E-4</v>
      </c>
      <c r="O40" s="27">
        <v>-1.08E-4</v>
      </c>
      <c r="P40" s="27">
        <v>-5.2E-5</v>
      </c>
      <c r="Q40" s="27">
        <v>-2.5E-5</v>
      </c>
      <c r="R40" s="27">
        <v>6.6E-5</v>
      </c>
      <c r="S40" s="27">
        <v>2.8E-5</v>
      </c>
      <c r="T40" s="27">
        <v>1.8E-5</v>
      </c>
      <c r="U40" s="27">
        <v>-1.22E-4</v>
      </c>
      <c r="V40" s="27">
        <v>-4.4E-5</v>
      </c>
      <c r="W40" s="27">
        <v>-7.4E-5</v>
      </c>
      <c r="X40" s="27">
        <v>-8.4E-5</v>
      </c>
      <c r="Y40" s="27">
        <v>0.0</v>
      </c>
      <c r="Z40" s="27">
        <v>7.9E-5</v>
      </c>
      <c r="AA40" s="27">
        <v>1.55E-4</v>
      </c>
      <c r="AB40" s="27">
        <v>1.96E-4</v>
      </c>
      <c r="AC40" s="27">
        <v>3.3E-4</v>
      </c>
      <c r="AD40" s="27">
        <v>4.09E-4</v>
      </c>
      <c r="AE40" s="27">
        <v>4.86E-4</v>
      </c>
      <c r="AF40" s="27">
        <v>5.13E-4</v>
      </c>
      <c r="AG40" s="27">
        <v>5.81E-4</v>
      </c>
      <c r="AH40" s="27">
        <v>5.82E-4</v>
      </c>
      <c r="AI40" s="27">
        <v>5.79E-4</v>
      </c>
      <c r="AJ40" s="75"/>
      <c r="AK40" s="76"/>
    </row>
    <row r="41" ht="12.75" customHeight="1">
      <c r="A41" s="27">
        <v>-0.001378</v>
      </c>
      <c r="B41" s="27">
        <v>-9.11E-4</v>
      </c>
      <c r="C41" s="27">
        <v>-7.65E-4</v>
      </c>
      <c r="D41" s="27">
        <v>-6.11E-4</v>
      </c>
      <c r="E41" s="27">
        <v>-4.7E-4</v>
      </c>
      <c r="F41" s="27">
        <v>-3.32E-4</v>
      </c>
      <c r="G41" s="27">
        <v>-2.78E-4</v>
      </c>
      <c r="H41" s="27">
        <v>-1.91E-4</v>
      </c>
      <c r="I41" s="27">
        <v>-1.83E-4</v>
      </c>
      <c r="J41" s="27">
        <v>-1.61E-4</v>
      </c>
      <c r="K41" s="27">
        <v>-1.51E-4</v>
      </c>
      <c r="L41" s="27">
        <v>-1.26E-4</v>
      </c>
      <c r="M41" s="27">
        <v>-1.11E-4</v>
      </c>
      <c r="N41" s="27">
        <v>-6.7E-5</v>
      </c>
      <c r="O41" s="27">
        <v>-9.0E-6</v>
      </c>
      <c r="P41" s="27">
        <v>5.0E-5</v>
      </c>
      <c r="Q41" s="27">
        <v>4.7E-5</v>
      </c>
      <c r="R41" s="27">
        <v>7.5E-5</v>
      </c>
      <c r="S41" s="27">
        <v>4.3E-5</v>
      </c>
      <c r="T41" s="27">
        <v>3.6E-5</v>
      </c>
      <c r="U41" s="27">
        <v>-5.8E-5</v>
      </c>
      <c r="V41" s="27">
        <v>-5.3E-5</v>
      </c>
      <c r="W41" s="27">
        <v>-1.15E-4</v>
      </c>
      <c r="X41" s="27">
        <v>-1.3E-4</v>
      </c>
      <c r="Y41" s="27">
        <v>0.0</v>
      </c>
      <c r="Z41" s="27">
        <v>5.3E-5</v>
      </c>
      <c r="AA41" s="27">
        <v>1.17E-4</v>
      </c>
      <c r="AB41" s="27">
        <v>1.46E-4</v>
      </c>
      <c r="AC41" s="27">
        <v>2.26E-4</v>
      </c>
      <c r="AD41" s="27">
        <v>3.19E-4</v>
      </c>
      <c r="AE41" s="27">
        <v>3.55E-4</v>
      </c>
      <c r="AF41" s="27">
        <v>3.7E-4</v>
      </c>
      <c r="AG41" s="27">
        <v>4.11E-4</v>
      </c>
      <c r="AH41" s="27">
        <v>4.03E-4</v>
      </c>
      <c r="AI41" s="27">
        <v>3.01E-4</v>
      </c>
      <c r="AJ41" s="75"/>
      <c r="AK41" s="76"/>
    </row>
    <row r="42" ht="12.75" customHeight="1">
      <c r="A42" s="27">
        <v>-0.001206</v>
      </c>
      <c r="B42" s="27">
        <v>-8.51E-4</v>
      </c>
      <c r="C42" s="27">
        <v>-6.89E-4</v>
      </c>
      <c r="D42" s="27">
        <v>-5.31E-4</v>
      </c>
      <c r="E42" s="27">
        <v>-4.04E-4</v>
      </c>
      <c r="F42" s="27">
        <v>-2.53E-4</v>
      </c>
      <c r="G42" s="27">
        <v>-1.82E-4</v>
      </c>
      <c r="H42" s="27">
        <v>-1.14E-4</v>
      </c>
      <c r="I42" s="27">
        <v>-8.9E-5</v>
      </c>
      <c r="J42" s="27">
        <v>-8.8E-5</v>
      </c>
      <c r="K42" s="27">
        <v>-8.6E-5</v>
      </c>
      <c r="L42" s="27">
        <v>-6.3E-5</v>
      </c>
      <c r="M42" s="27">
        <v>-2.4E-5</v>
      </c>
      <c r="N42" s="27">
        <v>1.2E-5</v>
      </c>
      <c r="O42" s="27">
        <v>7.4E-5</v>
      </c>
      <c r="P42" s="27">
        <v>1.29E-4</v>
      </c>
      <c r="Q42" s="27">
        <v>1.24E-4</v>
      </c>
      <c r="R42" s="27">
        <v>1.23E-4</v>
      </c>
      <c r="S42" s="27">
        <v>1.19E-4</v>
      </c>
      <c r="T42" s="27">
        <v>9.8E-5</v>
      </c>
      <c r="U42" s="27">
        <v>-1.2E-5</v>
      </c>
      <c r="V42" s="27">
        <v>-7.0E-6</v>
      </c>
      <c r="W42" s="27">
        <v>-1.02E-4</v>
      </c>
      <c r="X42" s="27">
        <v>-8.6E-5</v>
      </c>
      <c r="Y42" s="27">
        <v>0.0</v>
      </c>
      <c r="Z42" s="27">
        <v>1.1E-5</v>
      </c>
      <c r="AA42" s="27">
        <v>4.6E-5</v>
      </c>
      <c r="AB42" s="27">
        <v>8.0E-5</v>
      </c>
      <c r="AC42" s="27">
        <v>1.45E-4</v>
      </c>
      <c r="AD42" s="27">
        <v>2.44E-4</v>
      </c>
      <c r="AE42" s="27">
        <v>2.61E-4</v>
      </c>
      <c r="AF42" s="27">
        <v>2.46E-4</v>
      </c>
      <c r="AG42" s="27">
        <v>2.81E-4</v>
      </c>
      <c r="AH42" s="27">
        <v>2.74E-4</v>
      </c>
      <c r="AI42" s="27">
        <v>2.26E-4</v>
      </c>
      <c r="AJ42" s="75"/>
      <c r="AK42" s="76"/>
    </row>
    <row r="43" ht="12.75" customHeight="1">
      <c r="A43" s="27">
        <v>-9.61E-4</v>
      </c>
      <c r="B43" s="27">
        <v>-6.22E-4</v>
      </c>
      <c r="C43" s="27">
        <v>-4.79E-4</v>
      </c>
      <c r="D43" s="27">
        <v>-3.31E-4</v>
      </c>
      <c r="E43" s="27">
        <v>-2.25E-4</v>
      </c>
      <c r="F43" s="27">
        <v>-7.3E-5</v>
      </c>
      <c r="G43" s="27">
        <v>-4.1E-5</v>
      </c>
      <c r="H43" s="27">
        <v>2.3E-5</v>
      </c>
      <c r="I43" s="27">
        <v>1.2E-5</v>
      </c>
      <c r="J43" s="27">
        <v>1.5E-5</v>
      </c>
      <c r="K43" s="27">
        <v>1.6E-5</v>
      </c>
      <c r="L43" s="27">
        <v>7.7E-5</v>
      </c>
      <c r="M43" s="27">
        <v>8.2E-5</v>
      </c>
      <c r="N43" s="27">
        <v>1.13E-4</v>
      </c>
      <c r="O43" s="27">
        <v>1.78E-4</v>
      </c>
      <c r="P43" s="27">
        <v>1.77E-4</v>
      </c>
      <c r="Q43" s="27">
        <v>1.92E-4</v>
      </c>
      <c r="R43" s="27">
        <v>2.16E-4</v>
      </c>
      <c r="S43" s="27">
        <v>1.65E-4</v>
      </c>
      <c r="T43" s="27">
        <v>1.62E-4</v>
      </c>
      <c r="U43" s="27">
        <v>1.0E-5</v>
      </c>
      <c r="V43" s="27">
        <v>1.2E-5</v>
      </c>
      <c r="W43" s="27">
        <v>-7.5E-5</v>
      </c>
      <c r="X43" s="27">
        <v>-1.08E-4</v>
      </c>
      <c r="Y43" s="27">
        <v>0.0</v>
      </c>
      <c r="Z43" s="27">
        <v>2.9E-5</v>
      </c>
      <c r="AA43" s="27">
        <v>5.8E-5</v>
      </c>
      <c r="AB43" s="27">
        <v>4.3E-5</v>
      </c>
      <c r="AC43" s="27">
        <v>1.15E-4</v>
      </c>
      <c r="AD43" s="27">
        <v>1.79E-4</v>
      </c>
      <c r="AE43" s="27">
        <v>1.8E-4</v>
      </c>
      <c r="AF43" s="27">
        <v>1.78E-4</v>
      </c>
      <c r="AG43" s="27">
        <v>1.95E-4</v>
      </c>
      <c r="AH43" s="27">
        <v>1.4E-4</v>
      </c>
      <c r="AI43" s="27">
        <v>1.63E-4</v>
      </c>
      <c r="AJ43" s="75"/>
      <c r="AK43" s="76"/>
    </row>
    <row r="44" ht="12.75" customHeight="1">
      <c r="A44" s="27">
        <v>3.24E-4</v>
      </c>
      <c r="B44" s="27">
        <v>9.61E-4</v>
      </c>
      <c r="C44" s="27">
        <v>0.001232</v>
      </c>
      <c r="D44" s="27">
        <v>0.001372</v>
      </c>
      <c r="E44" s="27">
        <v>0.001505</v>
      </c>
      <c r="F44" s="27">
        <v>0.001576</v>
      </c>
      <c r="G44" s="27">
        <v>0.001555</v>
      </c>
      <c r="H44" s="27">
        <v>0.00153</v>
      </c>
      <c r="I44" s="27">
        <v>0.001407</v>
      </c>
      <c r="J44" s="27">
        <v>0.001316</v>
      </c>
      <c r="K44" s="27">
        <v>0.001294</v>
      </c>
      <c r="L44" s="27">
        <v>0.001237</v>
      </c>
      <c r="M44" s="27">
        <v>0.001085</v>
      </c>
      <c r="N44" s="27">
        <v>9.88E-4</v>
      </c>
      <c r="O44" s="27">
        <v>8.98E-4</v>
      </c>
      <c r="P44" s="27">
        <v>8.09E-4</v>
      </c>
      <c r="Q44" s="27">
        <v>6.72E-4</v>
      </c>
      <c r="R44" s="27">
        <v>6.03E-4</v>
      </c>
      <c r="S44" s="27">
        <v>4.99E-4</v>
      </c>
      <c r="T44" s="27">
        <v>4.01E-4</v>
      </c>
      <c r="U44" s="27">
        <v>2.22E-4</v>
      </c>
      <c r="V44" s="27">
        <v>1.45E-4</v>
      </c>
      <c r="W44" s="27">
        <v>1.7E-5</v>
      </c>
      <c r="X44" s="27">
        <v>-3.4E-5</v>
      </c>
      <c r="Y44" s="27">
        <v>0.0</v>
      </c>
      <c r="Z44" s="27">
        <v>-2.7E-5</v>
      </c>
      <c r="AA44" s="27">
        <v>-3.3E-5</v>
      </c>
      <c r="AB44" s="27">
        <v>-1.24E-4</v>
      </c>
      <c r="AC44" s="27">
        <v>-1.31E-4</v>
      </c>
      <c r="AD44" s="27">
        <v>-1.79E-4</v>
      </c>
      <c r="AE44" s="27">
        <v>-2.8E-4</v>
      </c>
      <c r="AF44" s="27">
        <v>-3.97E-4</v>
      </c>
      <c r="AG44" s="27">
        <v>-4.59E-4</v>
      </c>
      <c r="AH44" s="27">
        <v>-5.38E-4</v>
      </c>
      <c r="AI44" s="27">
        <v>-6.04E-4</v>
      </c>
      <c r="AJ44" s="75"/>
      <c r="AK44" s="76"/>
    </row>
    <row r="45" ht="12.75" customHeight="1">
      <c r="A45" s="27">
        <v>2.38E-4</v>
      </c>
      <c r="B45" s="27">
        <v>8.23E-4</v>
      </c>
      <c r="C45" s="27">
        <v>0.001112</v>
      </c>
      <c r="D45" s="27">
        <v>0.001271</v>
      </c>
      <c r="E45" s="27">
        <v>0.001376</v>
      </c>
      <c r="F45" s="27">
        <v>0.001452</v>
      </c>
      <c r="G45" s="27">
        <v>0.001457</v>
      </c>
      <c r="H45" s="27">
        <v>0.00141</v>
      </c>
      <c r="I45" s="27">
        <v>0.001297</v>
      </c>
      <c r="J45" s="27">
        <v>0.001231</v>
      </c>
      <c r="K45" s="27">
        <v>0.001204</v>
      </c>
      <c r="L45" s="27">
        <v>0.001124</v>
      </c>
      <c r="M45" s="27">
        <v>0.001007</v>
      </c>
      <c r="N45" s="27">
        <v>8.75E-4</v>
      </c>
      <c r="O45" s="27">
        <v>8.1E-4</v>
      </c>
      <c r="P45" s="27">
        <v>6.85E-4</v>
      </c>
      <c r="Q45" s="27">
        <v>6.02E-4</v>
      </c>
      <c r="R45" s="27">
        <v>5.3E-4</v>
      </c>
      <c r="S45" s="27">
        <v>4.58E-4</v>
      </c>
      <c r="T45" s="27">
        <v>3.64E-4</v>
      </c>
      <c r="U45" s="27">
        <v>1.74E-4</v>
      </c>
      <c r="V45" s="27">
        <v>1.31E-4</v>
      </c>
      <c r="W45" s="27">
        <v>9.0E-6</v>
      </c>
      <c r="X45" s="27">
        <v>-4.1E-5</v>
      </c>
      <c r="Y45" s="27">
        <v>0.0</v>
      </c>
      <c r="Z45" s="27">
        <v>-1.6E-5</v>
      </c>
      <c r="AA45" s="27">
        <v>-5.9E-5</v>
      </c>
      <c r="AB45" s="27">
        <v>-9.4E-5</v>
      </c>
      <c r="AC45" s="27">
        <v>-1.4E-4</v>
      </c>
      <c r="AD45" s="27">
        <v>-1.75E-4</v>
      </c>
      <c r="AE45" s="27">
        <v>-2.54E-4</v>
      </c>
      <c r="AF45" s="27">
        <v>-3.72E-4</v>
      </c>
      <c r="AG45" s="27">
        <v>-4.12E-4</v>
      </c>
      <c r="AH45" s="27">
        <v>-5.25E-4</v>
      </c>
      <c r="AI45" s="27">
        <v>-5.77E-4</v>
      </c>
      <c r="AJ45" s="75"/>
      <c r="AK45" s="76"/>
    </row>
    <row r="46" ht="12.75" customHeight="1">
      <c r="A46" s="27">
        <v>2.02E-4</v>
      </c>
      <c r="B46" s="27">
        <v>7.94E-4</v>
      </c>
      <c r="C46" s="27">
        <v>0.001043</v>
      </c>
      <c r="D46" s="27">
        <v>0.00121</v>
      </c>
      <c r="E46" s="27">
        <v>0.001321</v>
      </c>
      <c r="F46" s="27">
        <v>0.00139</v>
      </c>
      <c r="G46" s="27">
        <v>0.001367</v>
      </c>
      <c r="H46" s="27">
        <v>0.001321</v>
      </c>
      <c r="I46" s="27">
        <v>0.0012</v>
      </c>
      <c r="J46" s="27">
        <v>0.001148</v>
      </c>
      <c r="K46" s="27">
        <v>0.001079</v>
      </c>
      <c r="L46" s="27">
        <v>0.001046</v>
      </c>
      <c r="M46" s="27">
        <v>9.11E-4</v>
      </c>
      <c r="N46" s="27">
        <v>7.91E-4</v>
      </c>
      <c r="O46" s="27">
        <v>7.52E-4</v>
      </c>
      <c r="P46" s="27">
        <v>6.81E-4</v>
      </c>
      <c r="Q46" s="27">
        <v>5.53E-4</v>
      </c>
      <c r="R46" s="27">
        <v>4.88E-4</v>
      </c>
      <c r="S46" s="27">
        <v>3.97E-4</v>
      </c>
      <c r="T46" s="27">
        <v>3.28E-4</v>
      </c>
      <c r="U46" s="27">
        <v>1.51E-4</v>
      </c>
      <c r="V46" s="27">
        <v>1.09E-4</v>
      </c>
      <c r="W46" s="27">
        <v>-3.4E-5</v>
      </c>
      <c r="X46" s="27">
        <v>-6.2E-5</v>
      </c>
      <c r="Y46" s="27">
        <v>0.0</v>
      </c>
      <c r="Z46" s="27">
        <v>-3.7E-5</v>
      </c>
      <c r="AA46" s="27">
        <v>-3.7E-5</v>
      </c>
      <c r="AB46" s="27">
        <v>-1.09E-4</v>
      </c>
      <c r="AC46" s="27">
        <v>-1.22E-4</v>
      </c>
      <c r="AD46" s="27">
        <v>-1.56E-4</v>
      </c>
      <c r="AE46" s="27">
        <v>-2.28E-4</v>
      </c>
      <c r="AF46" s="27">
        <v>-3.52E-4</v>
      </c>
      <c r="AG46" s="27">
        <v>-3.66E-4</v>
      </c>
      <c r="AH46" s="27">
        <v>-4.86E-4</v>
      </c>
      <c r="AI46" s="27">
        <v>-5.53E-4</v>
      </c>
      <c r="AJ46" s="75"/>
      <c r="AK46" s="76"/>
    </row>
    <row r="47" ht="12.75" customHeight="1">
      <c r="A47" s="27">
        <v>1.85E-4</v>
      </c>
      <c r="B47" s="27">
        <v>7.24E-4</v>
      </c>
      <c r="C47" s="27">
        <v>9.57E-4</v>
      </c>
      <c r="D47" s="27">
        <v>0.001071</v>
      </c>
      <c r="E47" s="27">
        <v>0.00117</v>
      </c>
      <c r="F47" s="27">
        <v>0.001239</v>
      </c>
      <c r="G47" s="27">
        <v>0.001224</v>
      </c>
      <c r="H47" s="27">
        <v>0.001184</v>
      </c>
      <c r="I47" s="27">
        <v>0.001101</v>
      </c>
      <c r="J47" s="27">
        <v>0.001034</v>
      </c>
      <c r="K47" s="27">
        <v>0.001009</v>
      </c>
      <c r="L47" s="27">
        <v>9.51E-4</v>
      </c>
      <c r="M47" s="27">
        <v>8.39E-4</v>
      </c>
      <c r="N47" s="27">
        <v>7.36E-4</v>
      </c>
      <c r="O47" s="27">
        <v>7.05E-4</v>
      </c>
      <c r="P47" s="27">
        <v>5.99E-4</v>
      </c>
      <c r="Q47" s="27">
        <v>5.14E-4</v>
      </c>
      <c r="R47" s="27">
        <v>4.85E-4</v>
      </c>
      <c r="S47" s="27">
        <v>3.65E-4</v>
      </c>
      <c r="T47" s="27">
        <v>2.78E-4</v>
      </c>
      <c r="U47" s="27">
        <v>1.5E-4</v>
      </c>
      <c r="V47" s="27">
        <v>1.22E-4</v>
      </c>
      <c r="W47" s="27">
        <v>-1.2E-5</v>
      </c>
      <c r="X47" s="27">
        <v>-3.4E-5</v>
      </c>
      <c r="Y47" s="27">
        <v>0.0</v>
      </c>
      <c r="Z47" s="27">
        <v>1.0E-6</v>
      </c>
      <c r="AA47" s="27">
        <v>-7.0E-6</v>
      </c>
      <c r="AB47" s="27">
        <v>-8.2E-5</v>
      </c>
      <c r="AC47" s="27">
        <v>-1.07E-4</v>
      </c>
      <c r="AD47" s="27">
        <v>-1.03E-4</v>
      </c>
      <c r="AE47" s="27">
        <v>-1.81E-4</v>
      </c>
      <c r="AF47" s="27">
        <v>-2.75E-4</v>
      </c>
      <c r="AG47" s="27">
        <v>-3.16E-4</v>
      </c>
      <c r="AH47" s="27">
        <v>-3.83E-4</v>
      </c>
      <c r="AI47" s="27">
        <v>-5.21E-4</v>
      </c>
      <c r="AJ47" s="75"/>
      <c r="AK47" s="76"/>
    </row>
    <row r="48" ht="12.75" customHeight="1">
      <c r="A48" s="27">
        <v>4.5E-5</v>
      </c>
      <c r="B48" s="27">
        <v>5.62E-4</v>
      </c>
      <c r="C48" s="27">
        <v>7.74E-4</v>
      </c>
      <c r="D48" s="27">
        <v>9.13E-4</v>
      </c>
      <c r="E48" s="27">
        <v>0.001013</v>
      </c>
      <c r="F48" s="27">
        <v>0.001066</v>
      </c>
      <c r="G48" s="27">
        <v>0.00108</v>
      </c>
      <c r="H48" s="27">
        <v>0.001036</v>
      </c>
      <c r="I48" s="27">
        <v>9.58E-4</v>
      </c>
      <c r="J48" s="27">
        <v>9.12E-4</v>
      </c>
      <c r="K48" s="27">
        <v>8.56E-4</v>
      </c>
      <c r="L48" s="27">
        <v>8.14E-4</v>
      </c>
      <c r="M48" s="27">
        <v>7.2E-4</v>
      </c>
      <c r="N48" s="27">
        <v>6.35E-4</v>
      </c>
      <c r="O48" s="27">
        <v>6.24E-4</v>
      </c>
      <c r="P48" s="27">
        <v>5.55E-4</v>
      </c>
      <c r="Q48" s="27">
        <v>4.93E-4</v>
      </c>
      <c r="R48" s="27">
        <v>4.13E-4</v>
      </c>
      <c r="S48" s="27">
        <v>3.17E-4</v>
      </c>
      <c r="T48" s="27">
        <v>2.72E-4</v>
      </c>
      <c r="U48" s="27">
        <v>1.33E-4</v>
      </c>
      <c r="V48" s="27">
        <v>8.7E-5</v>
      </c>
      <c r="W48" s="27">
        <v>1.2E-5</v>
      </c>
      <c r="X48" s="27">
        <v>-3.8E-5</v>
      </c>
      <c r="Y48" s="27">
        <v>0.0</v>
      </c>
      <c r="Z48" s="27">
        <v>-1.0E-5</v>
      </c>
      <c r="AA48" s="27">
        <v>-7.0E-6</v>
      </c>
      <c r="AB48" s="27">
        <v>-4.8E-5</v>
      </c>
      <c r="AC48" s="27">
        <v>-7.6E-5</v>
      </c>
      <c r="AD48" s="27">
        <v>-7.7E-5</v>
      </c>
      <c r="AE48" s="27">
        <v>-1.27E-4</v>
      </c>
      <c r="AF48" s="27">
        <v>-2.2E-4</v>
      </c>
      <c r="AG48" s="27">
        <v>-2.23E-4</v>
      </c>
      <c r="AH48" s="27">
        <v>-2.94E-4</v>
      </c>
      <c r="AI48" s="27">
        <v>-3.28E-4</v>
      </c>
      <c r="AJ48" s="75"/>
      <c r="AK48" s="76"/>
    </row>
    <row r="49" ht="12.75" customHeight="1">
      <c r="A49" s="27">
        <v>-2.21E-4</v>
      </c>
      <c r="B49" s="27">
        <v>3.22E-4</v>
      </c>
      <c r="C49" s="27">
        <v>4.99E-4</v>
      </c>
      <c r="D49" s="27">
        <v>6.2E-4</v>
      </c>
      <c r="E49" s="27">
        <v>7.11E-4</v>
      </c>
      <c r="F49" s="27">
        <v>7.64E-4</v>
      </c>
      <c r="G49" s="27">
        <v>7.83E-4</v>
      </c>
      <c r="H49" s="27">
        <v>7.79E-4</v>
      </c>
      <c r="I49" s="27">
        <v>7.06E-4</v>
      </c>
      <c r="J49" s="27">
        <v>6.57E-4</v>
      </c>
      <c r="K49" s="27">
        <v>6.43E-4</v>
      </c>
      <c r="L49" s="27">
        <v>6.53E-4</v>
      </c>
      <c r="M49" s="27">
        <v>5.43E-4</v>
      </c>
      <c r="N49" s="27">
        <v>4.85E-4</v>
      </c>
      <c r="O49" s="27">
        <v>4.77E-4</v>
      </c>
      <c r="P49" s="27">
        <v>4.56E-4</v>
      </c>
      <c r="Q49" s="27">
        <v>3.92E-4</v>
      </c>
      <c r="R49" s="27">
        <v>3.55E-4</v>
      </c>
      <c r="S49" s="27">
        <v>2.99E-4</v>
      </c>
      <c r="T49" s="27">
        <v>2.27E-4</v>
      </c>
      <c r="U49" s="27">
        <v>9.8E-5</v>
      </c>
      <c r="V49" s="27">
        <v>7.3E-5</v>
      </c>
      <c r="W49" s="27">
        <v>-4.0E-6</v>
      </c>
      <c r="X49" s="27">
        <v>-1.4E-5</v>
      </c>
      <c r="Y49" s="27">
        <v>0.0</v>
      </c>
      <c r="Z49" s="27">
        <v>-6.0E-6</v>
      </c>
      <c r="AA49" s="27">
        <v>2.0E-6</v>
      </c>
      <c r="AB49" s="27">
        <v>-5.3E-5</v>
      </c>
      <c r="AC49" s="27">
        <v>-4.0E-5</v>
      </c>
      <c r="AD49" s="27">
        <v>-5.9E-5</v>
      </c>
      <c r="AE49" s="27">
        <v>-8.0E-5</v>
      </c>
      <c r="AF49" s="27">
        <v>-1.31E-4</v>
      </c>
      <c r="AG49" s="27">
        <v>-1.8E-4</v>
      </c>
      <c r="AH49" s="27">
        <v>-2.27E-4</v>
      </c>
      <c r="AI49" s="27">
        <v>-2.65E-4</v>
      </c>
      <c r="AJ49" s="75"/>
      <c r="AK49" s="76"/>
    </row>
    <row r="50" ht="12.75" customHeight="1">
      <c r="A50" s="27">
        <v>-4.1E-4</v>
      </c>
      <c r="B50" s="27">
        <v>1.28E-4</v>
      </c>
      <c r="C50" s="27">
        <v>3.22E-4</v>
      </c>
      <c r="D50" s="27">
        <v>4.33E-4</v>
      </c>
      <c r="E50" s="27">
        <v>5.24E-4</v>
      </c>
      <c r="F50" s="27">
        <v>6.01E-4</v>
      </c>
      <c r="G50" s="27">
        <v>6.28E-4</v>
      </c>
      <c r="H50" s="27">
        <v>6.35E-4</v>
      </c>
      <c r="I50" s="27">
        <v>5.61E-4</v>
      </c>
      <c r="J50" s="27">
        <v>5.28E-4</v>
      </c>
      <c r="K50" s="27">
        <v>5.34E-4</v>
      </c>
      <c r="L50" s="27">
        <v>5.03E-4</v>
      </c>
      <c r="M50" s="27">
        <v>4.54E-4</v>
      </c>
      <c r="N50" s="27">
        <v>3.93E-4</v>
      </c>
      <c r="O50" s="27">
        <v>4.26E-4</v>
      </c>
      <c r="P50" s="27">
        <v>3.7E-4</v>
      </c>
      <c r="Q50" s="27">
        <v>3.31E-4</v>
      </c>
      <c r="R50" s="27">
        <v>3.17E-4</v>
      </c>
      <c r="S50" s="27">
        <v>2.57E-4</v>
      </c>
      <c r="T50" s="27">
        <v>2.08E-4</v>
      </c>
      <c r="U50" s="27">
        <v>7.1E-5</v>
      </c>
      <c r="V50" s="27">
        <v>5.3E-5</v>
      </c>
      <c r="W50" s="27">
        <v>-1.8E-5</v>
      </c>
      <c r="X50" s="27">
        <v>-3.3E-5</v>
      </c>
      <c r="Y50" s="27">
        <v>0.0</v>
      </c>
      <c r="Z50" s="27">
        <v>1.7E-5</v>
      </c>
      <c r="AA50" s="27">
        <v>0.0</v>
      </c>
      <c r="AB50" s="27">
        <v>-1.4E-5</v>
      </c>
      <c r="AC50" s="27">
        <v>1.9E-5</v>
      </c>
      <c r="AD50" s="27">
        <v>2.1E-5</v>
      </c>
      <c r="AE50" s="27">
        <v>-3.0E-6</v>
      </c>
      <c r="AF50" s="27">
        <v>-9.7E-5</v>
      </c>
      <c r="AG50" s="27">
        <v>-1.18E-4</v>
      </c>
      <c r="AH50" s="27">
        <v>-1.61E-4</v>
      </c>
      <c r="AI50" s="27">
        <v>-1.81E-4</v>
      </c>
      <c r="AJ50" s="75"/>
      <c r="AK50" s="76"/>
    </row>
    <row r="51" ht="12.75" customHeight="1">
      <c r="A51" s="27">
        <v>-6.3E-4</v>
      </c>
      <c r="B51" s="27">
        <v>-7.7E-5</v>
      </c>
      <c r="C51" s="27">
        <v>9.7E-5</v>
      </c>
      <c r="D51" s="27">
        <v>2.1E-4</v>
      </c>
      <c r="E51" s="27">
        <v>3.32E-4</v>
      </c>
      <c r="F51" s="27">
        <v>4.01E-4</v>
      </c>
      <c r="G51" s="27">
        <v>4.17E-4</v>
      </c>
      <c r="H51" s="27">
        <v>4.36E-4</v>
      </c>
      <c r="I51" s="27">
        <v>3.78E-4</v>
      </c>
      <c r="J51" s="27">
        <v>3.38E-4</v>
      </c>
      <c r="K51" s="27">
        <v>3.74E-4</v>
      </c>
      <c r="L51" s="27">
        <v>3.76E-4</v>
      </c>
      <c r="M51" s="27">
        <v>3.17E-4</v>
      </c>
      <c r="N51" s="27">
        <v>2.79E-4</v>
      </c>
      <c r="O51" s="27">
        <v>3.21E-4</v>
      </c>
      <c r="P51" s="27">
        <v>3.36E-4</v>
      </c>
      <c r="Q51" s="27">
        <v>2.84E-4</v>
      </c>
      <c r="R51" s="27">
        <v>2.48E-4</v>
      </c>
      <c r="S51" s="27">
        <v>1.86E-4</v>
      </c>
      <c r="T51" s="27">
        <v>2.0E-4</v>
      </c>
      <c r="U51" s="27">
        <v>4.9E-5</v>
      </c>
      <c r="V51" s="27">
        <v>2.8E-5</v>
      </c>
      <c r="W51" s="27">
        <v>-1.7E-5</v>
      </c>
      <c r="X51" s="27">
        <v>-6.3E-5</v>
      </c>
      <c r="Y51" s="27">
        <v>0.0</v>
      </c>
      <c r="Z51" s="27">
        <v>7.0E-6</v>
      </c>
      <c r="AA51" s="27">
        <v>2.3E-5</v>
      </c>
      <c r="AB51" s="27">
        <v>-1.4E-5</v>
      </c>
      <c r="AC51" s="27">
        <v>-2.0E-6</v>
      </c>
      <c r="AD51" s="27">
        <v>2.8E-5</v>
      </c>
      <c r="AE51" s="27">
        <v>2.2E-5</v>
      </c>
      <c r="AF51" s="27">
        <v>-6.8E-5</v>
      </c>
      <c r="AG51" s="27">
        <v>-3.7E-5</v>
      </c>
      <c r="AH51" s="27">
        <v>-1.24E-4</v>
      </c>
      <c r="AI51" s="27">
        <v>-9.8E-5</v>
      </c>
      <c r="AJ51" s="75"/>
      <c r="AK51" s="76"/>
    </row>
    <row r="52" ht="12.75" customHeight="1">
      <c r="A52" s="27">
        <v>-8.58E-4</v>
      </c>
      <c r="B52" s="27">
        <v>-2.52E-4</v>
      </c>
      <c r="C52" s="27">
        <v>-1.0E-4</v>
      </c>
      <c r="D52" s="27">
        <v>1.9E-5</v>
      </c>
      <c r="E52" s="27">
        <v>1.3E-4</v>
      </c>
      <c r="F52" s="27">
        <v>2.27E-4</v>
      </c>
      <c r="G52" s="27">
        <v>2.8E-4</v>
      </c>
      <c r="H52" s="27">
        <v>2.8E-4</v>
      </c>
      <c r="I52" s="27">
        <v>2.35E-4</v>
      </c>
      <c r="J52" s="27">
        <v>2.23E-4</v>
      </c>
      <c r="K52" s="27">
        <v>2.38E-4</v>
      </c>
      <c r="L52" s="27">
        <v>2.5E-4</v>
      </c>
      <c r="M52" s="27">
        <v>2.37E-4</v>
      </c>
      <c r="N52" s="27">
        <v>2.09E-4</v>
      </c>
      <c r="O52" s="27">
        <v>2.49E-4</v>
      </c>
      <c r="P52" s="27">
        <v>2.28E-4</v>
      </c>
      <c r="Q52" s="27">
        <v>2.24E-4</v>
      </c>
      <c r="R52" s="27">
        <v>2.38E-4</v>
      </c>
      <c r="S52" s="27">
        <v>2.02E-4</v>
      </c>
      <c r="T52" s="27">
        <v>1.43E-4</v>
      </c>
      <c r="U52" s="27">
        <v>3.1E-5</v>
      </c>
      <c r="V52" s="27">
        <v>2.7E-5</v>
      </c>
      <c r="W52" s="27">
        <v>-4.2E-5</v>
      </c>
      <c r="X52" s="27">
        <v>-2.8E-5</v>
      </c>
      <c r="Y52" s="27">
        <v>0.0</v>
      </c>
      <c r="Z52" s="27">
        <v>-5.0E-6</v>
      </c>
      <c r="AA52" s="27">
        <v>7.0E-5</v>
      </c>
      <c r="AB52" s="27">
        <v>2.0E-5</v>
      </c>
      <c r="AC52" s="27">
        <v>5.9E-5</v>
      </c>
      <c r="AD52" s="27">
        <v>7.4E-5</v>
      </c>
      <c r="AE52" s="27">
        <v>8.5E-5</v>
      </c>
      <c r="AF52" s="27">
        <v>9.0E-6</v>
      </c>
      <c r="AG52" s="27">
        <v>3.0E-5</v>
      </c>
      <c r="AH52" s="27">
        <v>-3.1E-5</v>
      </c>
      <c r="AI52" s="27">
        <v>-3.3E-5</v>
      </c>
      <c r="AJ52" s="75"/>
      <c r="AK52" s="76"/>
    </row>
    <row r="53" ht="12.75" customHeight="1">
      <c r="A53" s="27">
        <v>-9.56E-4</v>
      </c>
      <c r="B53" s="27">
        <v>-4.62E-4</v>
      </c>
      <c r="C53" s="27">
        <v>-2.7E-4</v>
      </c>
      <c r="D53" s="27">
        <v>-1.55E-4</v>
      </c>
      <c r="E53" s="27">
        <v>-4.5E-5</v>
      </c>
      <c r="F53" s="27">
        <v>4.3E-5</v>
      </c>
      <c r="G53" s="27">
        <v>1.13E-4</v>
      </c>
      <c r="H53" s="27">
        <v>1.38E-4</v>
      </c>
      <c r="I53" s="27">
        <v>1.18E-4</v>
      </c>
      <c r="J53" s="27">
        <v>1.16E-4</v>
      </c>
      <c r="K53" s="27">
        <v>1.42E-4</v>
      </c>
      <c r="L53" s="27">
        <v>1.56E-4</v>
      </c>
      <c r="M53" s="27">
        <v>1.33E-4</v>
      </c>
      <c r="N53" s="27">
        <v>1.31E-4</v>
      </c>
      <c r="O53" s="27">
        <v>2.1E-4</v>
      </c>
      <c r="P53" s="27">
        <v>1.88E-4</v>
      </c>
      <c r="Q53" s="27">
        <v>1.75E-4</v>
      </c>
      <c r="R53" s="27">
        <v>1.91E-4</v>
      </c>
      <c r="S53" s="27">
        <v>1.77E-4</v>
      </c>
      <c r="T53" s="27">
        <v>1.33E-4</v>
      </c>
      <c r="U53" s="27">
        <v>2.8E-5</v>
      </c>
      <c r="V53" s="27">
        <v>4.7E-5</v>
      </c>
      <c r="W53" s="27">
        <v>-2.3E-5</v>
      </c>
      <c r="X53" s="27">
        <v>-3.4E-5</v>
      </c>
      <c r="Y53" s="27">
        <v>0.0</v>
      </c>
      <c r="Z53" s="27">
        <v>4.3E-5</v>
      </c>
      <c r="AA53" s="27">
        <v>7.7E-5</v>
      </c>
      <c r="AB53" s="27">
        <v>6.3E-5</v>
      </c>
      <c r="AC53" s="27">
        <v>7.5E-5</v>
      </c>
      <c r="AD53" s="27">
        <v>1.09E-4</v>
      </c>
      <c r="AE53" s="27">
        <v>1.45E-4</v>
      </c>
      <c r="AF53" s="27">
        <v>6.8E-5</v>
      </c>
      <c r="AG53" s="27">
        <v>6.8E-5</v>
      </c>
      <c r="AH53" s="27">
        <v>5.1E-5</v>
      </c>
      <c r="AI53" s="27">
        <v>4.3E-5</v>
      </c>
      <c r="AJ53" s="75"/>
      <c r="AK53" s="76"/>
    </row>
    <row r="54" ht="12.75" customHeight="1">
      <c r="A54" s="27">
        <v>-0.001157</v>
      </c>
      <c r="B54" s="27">
        <v>-6.95E-4</v>
      </c>
      <c r="C54" s="27">
        <v>-5.23E-4</v>
      </c>
      <c r="D54" s="27">
        <v>-3.89E-4</v>
      </c>
      <c r="E54" s="27">
        <v>-2.57E-4</v>
      </c>
      <c r="F54" s="27">
        <v>-1.65E-4</v>
      </c>
      <c r="G54" s="27">
        <v>-6.4E-5</v>
      </c>
      <c r="H54" s="27">
        <v>-3.5E-5</v>
      </c>
      <c r="I54" s="27">
        <v>-7.1E-5</v>
      </c>
      <c r="J54" s="27">
        <v>-3.3E-5</v>
      </c>
      <c r="K54" s="27">
        <v>-1.8E-5</v>
      </c>
      <c r="L54" s="27">
        <v>1.7E-5</v>
      </c>
      <c r="M54" s="27">
        <v>2.2E-5</v>
      </c>
      <c r="N54" s="27">
        <v>2.8E-5</v>
      </c>
      <c r="O54" s="27">
        <v>1.0E-4</v>
      </c>
      <c r="P54" s="27">
        <v>1.15E-4</v>
      </c>
      <c r="Q54" s="27">
        <v>9.5E-5</v>
      </c>
      <c r="R54" s="27">
        <v>1.3E-4</v>
      </c>
      <c r="S54" s="27">
        <v>1.11E-4</v>
      </c>
      <c r="T54" s="27">
        <v>7.8E-5</v>
      </c>
      <c r="U54" s="27">
        <v>2.0E-6</v>
      </c>
      <c r="V54" s="27">
        <v>1.1E-5</v>
      </c>
      <c r="W54" s="27">
        <v>-6.5E-5</v>
      </c>
      <c r="X54" s="27">
        <v>-6.1E-5</v>
      </c>
      <c r="Y54" s="27">
        <v>0.0</v>
      </c>
      <c r="Z54" s="27">
        <v>2.0E-6</v>
      </c>
      <c r="AA54" s="27">
        <v>4.2E-5</v>
      </c>
      <c r="AB54" s="27">
        <v>4.1E-5</v>
      </c>
      <c r="AC54" s="27">
        <v>8.2E-5</v>
      </c>
      <c r="AD54" s="27">
        <v>1.27E-4</v>
      </c>
      <c r="AE54" s="27">
        <v>1.39E-4</v>
      </c>
      <c r="AF54" s="27">
        <v>9.0E-5</v>
      </c>
      <c r="AG54" s="27">
        <v>1.24E-4</v>
      </c>
      <c r="AH54" s="27">
        <v>7.2E-5</v>
      </c>
      <c r="AI54" s="27">
        <v>6.2E-5</v>
      </c>
      <c r="AJ54" s="75"/>
      <c r="AK54" s="76"/>
    </row>
    <row r="55" ht="12.75" customHeight="1">
      <c r="A55" s="27">
        <v>-0.001426</v>
      </c>
      <c r="B55" s="27">
        <v>-9.32E-4</v>
      </c>
      <c r="C55" s="27">
        <v>-7.39E-4</v>
      </c>
      <c r="D55" s="27">
        <v>-6.01E-4</v>
      </c>
      <c r="E55" s="27">
        <v>-4.71E-4</v>
      </c>
      <c r="F55" s="27">
        <v>-3.47E-4</v>
      </c>
      <c r="G55" s="27">
        <v>-2.46E-4</v>
      </c>
      <c r="H55" s="27">
        <v>-2.04E-4</v>
      </c>
      <c r="I55" s="27">
        <v>-1.99E-4</v>
      </c>
      <c r="J55" s="27">
        <v>-2.02E-4</v>
      </c>
      <c r="K55" s="27">
        <v>-1.61E-4</v>
      </c>
      <c r="L55" s="27">
        <v>-1.2E-4</v>
      </c>
      <c r="M55" s="27">
        <v>-1.17E-4</v>
      </c>
      <c r="N55" s="27">
        <v>-7.9E-5</v>
      </c>
      <c r="O55" s="27">
        <v>-2.3E-5</v>
      </c>
      <c r="P55" s="27">
        <v>3.9E-5</v>
      </c>
      <c r="Q55" s="27">
        <v>4.7E-5</v>
      </c>
      <c r="R55" s="27">
        <v>1.02E-4</v>
      </c>
      <c r="S55" s="27">
        <v>8.9E-5</v>
      </c>
      <c r="T55" s="27">
        <v>4.3E-5</v>
      </c>
      <c r="U55" s="27">
        <v>-1.3E-5</v>
      </c>
      <c r="V55" s="27">
        <v>-4.9E-5</v>
      </c>
      <c r="W55" s="27">
        <v>-5.7E-5</v>
      </c>
      <c r="X55" s="27">
        <v>-7.5E-5</v>
      </c>
      <c r="Y55" s="27">
        <v>0.0</v>
      </c>
      <c r="Z55" s="27">
        <v>7.0E-6</v>
      </c>
      <c r="AA55" s="27">
        <v>6.4E-5</v>
      </c>
      <c r="AB55" s="27">
        <v>5.6E-5</v>
      </c>
      <c r="AC55" s="27">
        <v>9.6E-5</v>
      </c>
      <c r="AD55" s="27">
        <v>1.38E-4</v>
      </c>
      <c r="AE55" s="27">
        <v>1.75E-4</v>
      </c>
      <c r="AF55" s="27">
        <v>1.44E-4</v>
      </c>
      <c r="AG55" s="27">
        <v>1.33E-4</v>
      </c>
      <c r="AH55" s="27">
        <v>1.32E-4</v>
      </c>
      <c r="AI55" s="27">
        <v>-4.1E-5</v>
      </c>
      <c r="AJ55" s="75"/>
      <c r="AK55" s="76"/>
    </row>
    <row r="56" ht="12.75" customHeight="1">
      <c r="A56" s="27">
        <v>-0.001645</v>
      </c>
      <c r="B56" s="27">
        <v>-0.001171</v>
      </c>
      <c r="C56" s="27">
        <v>-9.44E-4</v>
      </c>
      <c r="D56" s="27">
        <v>-7.92E-4</v>
      </c>
      <c r="E56" s="27">
        <v>-6.49E-4</v>
      </c>
      <c r="F56" s="27">
        <v>-5.11E-4</v>
      </c>
      <c r="G56" s="27">
        <v>-3.86E-4</v>
      </c>
      <c r="H56" s="27">
        <v>-3.34E-4</v>
      </c>
      <c r="I56" s="27">
        <v>-3.26E-4</v>
      </c>
      <c r="J56" s="27">
        <v>-3.36E-4</v>
      </c>
      <c r="K56" s="27">
        <v>-2.68E-4</v>
      </c>
      <c r="L56" s="27">
        <v>-2.16E-4</v>
      </c>
      <c r="M56" s="27">
        <v>-2.07E-4</v>
      </c>
      <c r="N56" s="27">
        <v>-1.62E-4</v>
      </c>
      <c r="O56" s="27">
        <v>-8.0E-5</v>
      </c>
      <c r="P56" s="27">
        <v>-4.8E-5</v>
      </c>
      <c r="Q56" s="27">
        <v>-4.0E-6</v>
      </c>
      <c r="R56" s="27">
        <v>3.1E-5</v>
      </c>
      <c r="S56" s="27">
        <v>3.9E-5</v>
      </c>
      <c r="T56" s="27">
        <v>3.1E-5</v>
      </c>
      <c r="U56" s="27">
        <v>-4.8E-5</v>
      </c>
      <c r="V56" s="27">
        <v>-4.1E-5</v>
      </c>
      <c r="W56" s="27">
        <v>-8.4E-5</v>
      </c>
      <c r="X56" s="27">
        <v>-8.2E-5</v>
      </c>
      <c r="Y56" s="27">
        <v>0.0</v>
      </c>
      <c r="Z56" s="27">
        <v>6.0E-6</v>
      </c>
      <c r="AA56" s="27">
        <v>4.3E-5</v>
      </c>
      <c r="AB56" s="27">
        <v>8.2E-5</v>
      </c>
      <c r="AC56" s="27">
        <v>1.17E-4</v>
      </c>
      <c r="AD56" s="27">
        <v>1.71E-4</v>
      </c>
      <c r="AE56" s="27">
        <v>2.17E-4</v>
      </c>
      <c r="AF56" s="27">
        <v>1.53E-4</v>
      </c>
      <c r="AG56" s="27">
        <v>1.88E-4</v>
      </c>
      <c r="AH56" s="27">
        <v>1.77E-4</v>
      </c>
      <c r="AI56" s="27">
        <v>1.29E-4</v>
      </c>
      <c r="AJ56" s="75"/>
      <c r="AK56" s="76"/>
    </row>
    <row r="57" ht="12.75" customHeight="1">
      <c r="A57" s="27">
        <v>-0.001882</v>
      </c>
      <c r="B57" s="27">
        <v>-0.00133</v>
      </c>
      <c r="C57" s="27">
        <v>-0.001135</v>
      </c>
      <c r="D57" s="27">
        <v>-9.73E-4</v>
      </c>
      <c r="E57" s="27">
        <v>-8.15E-4</v>
      </c>
      <c r="F57" s="27">
        <v>-6.83E-4</v>
      </c>
      <c r="G57" s="27">
        <v>-5.2E-4</v>
      </c>
      <c r="H57" s="27">
        <v>-4.77E-4</v>
      </c>
      <c r="I57" s="27">
        <v>-4.8E-4</v>
      </c>
      <c r="J57" s="27">
        <v>-4.56E-4</v>
      </c>
      <c r="K57" s="27">
        <v>-3.69E-4</v>
      </c>
      <c r="L57" s="27">
        <v>-3.17E-4</v>
      </c>
      <c r="M57" s="27">
        <v>-2.81E-4</v>
      </c>
      <c r="N57" s="27">
        <v>-2.17E-4</v>
      </c>
      <c r="O57" s="27">
        <v>-1.55E-4</v>
      </c>
      <c r="P57" s="27">
        <v>-5.3E-5</v>
      </c>
      <c r="Q57" s="27">
        <v>-5.3E-5</v>
      </c>
      <c r="R57" s="27">
        <v>7.0E-6</v>
      </c>
      <c r="S57" s="27">
        <v>4.0E-6</v>
      </c>
      <c r="T57" s="27">
        <v>6.0E-6</v>
      </c>
      <c r="U57" s="27">
        <v>-4.9E-5</v>
      </c>
      <c r="V57" s="27">
        <v>-4.3E-5</v>
      </c>
      <c r="W57" s="27">
        <v>-8.3E-5</v>
      </c>
      <c r="X57" s="27">
        <v>-8.1E-5</v>
      </c>
      <c r="Y57" s="27">
        <v>0.0</v>
      </c>
      <c r="Z57" s="27">
        <v>2.0E-6</v>
      </c>
      <c r="AA57" s="27">
        <v>7.2E-5</v>
      </c>
      <c r="AB57" s="27">
        <v>8.4E-5</v>
      </c>
      <c r="AC57" s="27">
        <v>1.46E-4</v>
      </c>
      <c r="AD57" s="27">
        <v>2.12E-4</v>
      </c>
      <c r="AE57" s="27">
        <v>2.77E-4</v>
      </c>
      <c r="AF57" s="27">
        <v>2.31E-4</v>
      </c>
      <c r="AG57" s="27">
        <v>2.46E-4</v>
      </c>
      <c r="AH57" s="27">
        <v>2.39E-4</v>
      </c>
      <c r="AI57" s="27">
        <v>3.26E-4</v>
      </c>
      <c r="AJ57" s="75"/>
      <c r="AK57" s="76"/>
    </row>
    <row r="58" ht="12.75" customHeight="1">
      <c r="A58" s="27">
        <v>-0.002155</v>
      </c>
      <c r="B58" s="27">
        <v>-0.001586</v>
      </c>
      <c r="C58" s="27">
        <v>-0.001349</v>
      </c>
      <c r="D58" s="27">
        <v>-0.001198</v>
      </c>
      <c r="E58" s="27">
        <v>-0.001042</v>
      </c>
      <c r="F58" s="27">
        <v>-8.84E-4</v>
      </c>
      <c r="G58" s="27">
        <v>-7.44E-4</v>
      </c>
      <c r="H58" s="27">
        <v>-6.58E-4</v>
      </c>
      <c r="I58" s="27">
        <v>-6.43E-4</v>
      </c>
      <c r="J58" s="27">
        <v>-6.24E-4</v>
      </c>
      <c r="K58" s="27">
        <v>-5.51E-4</v>
      </c>
      <c r="L58" s="27">
        <v>-4.75E-4</v>
      </c>
      <c r="M58" s="27">
        <v>-4.23E-4</v>
      </c>
      <c r="N58" s="27">
        <v>-3.3E-4</v>
      </c>
      <c r="O58" s="27">
        <v>-2.73E-4</v>
      </c>
      <c r="P58" s="27">
        <v>-1.62E-4</v>
      </c>
      <c r="Q58" s="27">
        <v>-1.27E-4</v>
      </c>
      <c r="R58" s="27">
        <v>-5.0E-5</v>
      </c>
      <c r="S58" s="27">
        <v>-2.7E-5</v>
      </c>
      <c r="T58" s="27">
        <v>-2.3E-5</v>
      </c>
      <c r="U58" s="27">
        <v>-5.1E-5</v>
      </c>
      <c r="V58" s="27">
        <v>-5.7E-5</v>
      </c>
      <c r="W58" s="27">
        <v>-9.8E-5</v>
      </c>
      <c r="X58" s="27">
        <v>-8.8E-5</v>
      </c>
      <c r="Y58" s="27">
        <v>0.0</v>
      </c>
      <c r="Z58" s="27">
        <v>1.3E-5</v>
      </c>
      <c r="AA58" s="27">
        <v>7.3E-5</v>
      </c>
      <c r="AB58" s="27">
        <v>1.04E-4</v>
      </c>
      <c r="AC58" s="27">
        <v>1.69E-4</v>
      </c>
      <c r="AD58" s="27">
        <v>2.48E-4</v>
      </c>
      <c r="AE58" s="27">
        <v>2.85E-4</v>
      </c>
      <c r="AF58" s="27">
        <v>2.7E-4</v>
      </c>
      <c r="AG58" s="27">
        <v>2.67E-4</v>
      </c>
      <c r="AH58" s="27">
        <v>2.82E-4</v>
      </c>
      <c r="AI58" s="27">
        <v>2.52E-4</v>
      </c>
      <c r="AJ58" s="75"/>
      <c r="AK58" s="76"/>
    </row>
    <row r="59" ht="12.75" customHeight="1">
      <c r="A59" s="27">
        <v>-0.002446</v>
      </c>
      <c r="B59" s="27">
        <v>-0.001892</v>
      </c>
      <c r="C59" s="27">
        <v>-0.001644</v>
      </c>
      <c r="D59" s="27">
        <v>-0.001434</v>
      </c>
      <c r="E59" s="27">
        <v>-0.001264</v>
      </c>
      <c r="F59" s="27">
        <v>-0.001081</v>
      </c>
      <c r="G59" s="27">
        <v>-9.06E-4</v>
      </c>
      <c r="H59" s="27">
        <v>-8.02E-4</v>
      </c>
      <c r="I59" s="27">
        <v>-7.59E-4</v>
      </c>
      <c r="J59" s="27">
        <v>-7.28E-4</v>
      </c>
      <c r="K59" s="27">
        <v>-6.29E-4</v>
      </c>
      <c r="L59" s="27">
        <v>-5.67E-4</v>
      </c>
      <c r="M59" s="27">
        <v>-4.82E-4</v>
      </c>
      <c r="N59" s="27">
        <v>-4.15E-4</v>
      </c>
      <c r="O59" s="27">
        <v>-3.03E-4</v>
      </c>
      <c r="P59" s="27">
        <v>-1.87E-4</v>
      </c>
      <c r="Q59" s="27">
        <v>-1.5E-4</v>
      </c>
      <c r="R59" s="27">
        <v>-5.1E-5</v>
      </c>
      <c r="S59" s="27">
        <v>-2.8E-5</v>
      </c>
      <c r="T59" s="27">
        <v>-4.5E-5</v>
      </c>
      <c r="U59" s="27">
        <v>-1.15E-4</v>
      </c>
      <c r="V59" s="27">
        <v>-8.1E-5</v>
      </c>
      <c r="W59" s="27">
        <v>-8.9E-5</v>
      </c>
      <c r="X59" s="27">
        <v>-1.01E-4</v>
      </c>
      <c r="Y59" s="27">
        <v>0.0</v>
      </c>
      <c r="Z59" s="27">
        <v>3.1E-5</v>
      </c>
      <c r="AA59" s="27">
        <v>9.0E-5</v>
      </c>
      <c r="AB59" s="27">
        <v>9.6E-5</v>
      </c>
      <c r="AC59" s="27">
        <v>1.76E-4</v>
      </c>
      <c r="AD59" s="27">
        <v>2.58E-4</v>
      </c>
      <c r="AE59" s="27">
        <v>3.23E-4</v>
      </c>
      <c r="AF59" s="27">
        <v>2.8E-4</v>
      </c>
      <c r="AG59" s="27">
        <v>3.26E-4</v>
      </c>
      <c r="AH59" s="27">
        <v>2.88E-4</v>
      </c>
      <c r="AI59" s="27">
        <v>3.85E-4</v>
      </c>
      <c r="AJ59" s="75"/>
      <c r="AK59" s="76"/>
    </row>
    <row r="60" ht="12.75" customHeight="1">
      <c r="A60" s="27">
        <v>-0.002553</v>
      </c>
      <c r="B60" s="27">
        <v>-0.001944</v>
      </c>
      <c r="C60" s="27">
        <v>-0.001717</v>
      </c>
      <c r="D60" s="27">
        <v>-0.001536</v>
      </c>
      <c r="E60" s="27">
        <v>-0.00135</v>
      </c>
      <c r="F60" s="27">
        <v>-0.001144</v>
      </c>
      <c r="G60" s="27">
        <v>-9.95E-4</v>
      </c>
      <c r="H60" s="27">
        <v>-8.96E-4</v>
      </c>
      <c r="I60" s="27">
        <v>-8.68E-4</v>
      </c>
      <c r="J60" s="27">
        <v>-8.17E-4</v>
      </c>
      <c r="K60" s="27">
        <v>-7.28E-4</v>
      </c>
      <c r="L60" s="27">
        <v>-6.41E-4</v>
      </c>
      <c r="M60" s="27">
        <v>-5.8E-4</v>
      </c>
      <c r="N60" s="27">
        <v>-5.11E-4</v>
      </c>
      <c r="O60" s="27">
        <v>-3.66E-4</v>
      </c>
      <c r="P60" s="27">
        <v>-2.26E-4</v>
      </c>
      <c r="Q60" s="27">
        <v>-1.85E-4</v>
      </c>
      <c r="R60" s="27">
        <v>-5.1E-5</v>
      </c>
      <c r="S60" s="27">
        <v>-4.9E-5</v>
      </c>
      <c r="T60" s="27">
        <v>-3.4E-5</v>
      </c>
      <c r="U60" s="27">
        <v>-1.31E-4</v>
      </c>
      <c r="V60" s="27">
        <v>-7.6E-5</v>
      </c>
      <c r="W60" s="27">
        <v>-1.01E-4</v>
      </c>
      <c r="X60" s="27">
        <v>-9.9E-5</v>
      </c>
      <c r="Y60" s="27">
        <v>0.0</v>
      </c>
      <c r="Z60" s="27">
        <v>1.7E-5</v>
      </c>
      <c r="AA60" s="27">
        <v>1.23E-4</v>
      </c>
      <c r="AB60" s="27">
        <v>1.46E-4</v>
      </c>
      <c r="AC60" s="27">
        <v>1.87E-4</v>
      </c>
      <c r="AD60" s="27">
        <v>2.89E-4</v>
      </c>
      <c r="AE60" s="27">
        <v>3.32E-4</v>
      </c>
      <c r="AF60" s="27">
        <v>3.5E-4</v>
      </c>
      <c r="AG60" s="27">
        <v>3.6E-4</v>
      </c>
      <c r="AH60" s="27">
        <v>3.4E-4</v>
      </c>
      <c r="AI60" s="27">
        <v>3.58E-4</v>
      </c>
      <c r="AJ60" s="75"/>
      <c r="AK60" s="76"/>
    </row>
    <row r="61" ht="12.75" customHeight="1">
      <c r="A61" s="27">
        <v>-0.002673</v>
      </c>
      <c r="B61" s="27">
        <v>-0.002104</v>
      </c>
      <c r="C61" s="27">
        <v>-0.001842</v>
      </c>
      <c r="D61" s="27">
        <v>-0.001655</v>
      </c>
      <c r="E61" s="27">
        <v>-0.001479</v>
      </c>
      <c r="F61" s="27">
        <v>-0.001288</v>
      </c>
      <c r="G61" s="27">
        <v>-0.001116</v>
      </c>
      <c r="H61" s="27">
        <v>-9.71E-4</v>
      </c>
      <c r="I61" s="27">
        <v>-9.42E-4</v>
      </c>
      <c r="J61" s="27">
        <v>-8.99E-4</v>
      </c>
      <c r="K61" s="27">
        <v>-8.16E-4</v>
      </c>
      <c r="L61" s="27">
        <v>-6.96E-4</v>
      </c>
      <c r="M61" s="27">
        <v>-6.0E-4</v>
      </c>
      <c r="N61" s="27">
        <v>-5.41E-4</v>
      </c>
      <c r="O61" s="27">
        <v>-3.95E-4</v>
      </c>
      <c r="P61" s="27">
        <v>-2.87E-4</v>
      </c>
      <c r="Q61" s="27">
        <v>-2.38E-4</v>
      </c>
      <c r="R61" s="27">
        <v>-1.17E-4</v>
      </c>
      <c r="S61" s="27">
        <v>-8.3E-5</v>
      </c>
      <c r="T61" s="27">
        <v>-3.3E-5</v>
      </c>
      <c r="U61" s="27">
        <v>-1.62E-4</v>
      </c>
      <c r="V61" s="27">
        <v>-9.0E-5</v>
      </c>
      <c r="W61" s="27">
        <v>-1.05E-4</v>
      </c>
      <c r="X61" s="27">
        <v>-1.1E-4</v>
      </c>
      <c r="Y61" s="27">
        <v>0.0</v>
      </c>
      <c r="Z61" s="27">
        <v>4.5E-5</v>
      </c>
      <c r="AA61" s="27">
        <v>1.18E-4</v>
      </c>
      <c r="AB61" s="27">
        <v>1.64E-4</v>
      </c>
      <c r="AC61" s="27">
        <v>2.47E-4</v>
      </c>
      <c r="AD61" s="27">
        <v>2.96E-4</v>
      </c>
      <c r="AE61" s="27">
        <v>3.58E-4</v>
      </c>
      <c r="AF61" s="27">
        <v>3.76E-4</v>
      </c>
      <c r="AG61" s="27">
        <v>4.08E-4</v>
      </c>
      <c r="AH61" s="27">
        <v>3.78E-4</v>
      </c>
      <c r="AI61" s="27">
        <v>2.52E-4</v>
      </c>
      <c r="AJ61" s="75"/>
      <c r="AK61" s="76"/>
    </row>
    <row r="62" ht="12.75" customHeight="1">
      <c r="A62" s="27">
        <v>-0.002965</v>
      </c>
      <c r="B62" s="27">
        <v>-0.002374</v>
      </c>
      <c r="C62" s="27">
        <v>-0.00212</v>
      </c>
      <c r="D62" s="27">
        <v>-0.001905</v>
      </c>
      <c r="E62" s="27">
        <v>-0.001692</v>
      </c>
      <c r="F62" s="27">
        <v>-0.0015</v>
      </c>
      <c r="G62" s="27">
        <v>-0.001284</v>
      </c>
      <c r="H62" s="27">
        <v>-0.00114</v>
      </c>
      <c r="I62" s="27">
        <v>-0.0011</v>
      </c>
      <c r="J62" s="27">
        <v>-0.001036</v>
      </c>
      <c r="K62" s="27">
        <v>-9.34E-4</v>
      </c>
      <c r="L62" s="27">
        <v>-8.08E-4</v>
      </c>
      <c r="M62" s="27">
        <v>-7.03E-4</v>
      </c>
      <c r="N62" s="27">
        <v>-6.18E-4</v>
      </c>
      <c r="O62" s="27">
        <v>-4.69E-4</v>
      </c>
      <c r="P62" s="27">
        <v>-3.57E-4</v>
      </c>
      <c r="Q62" s="27">
        <v>-2.73E-4</v>
      </c>
      <c r="R62" s="27">
        <v>-1.47E-4</v>
      </c>
      <c r="S62" s="27">
        <v>-1.28E-4</v>
      </c>
      <c r="T62" s="27">
        <v>-6.8E-5</v>
      </c>
      <c r="U62" s="27">
        <v>-1.66E-4</v>
      </c>
      <c r="V62" s="27">
        <v>-7.1E-5</v>
      </c>
      <c r="W62" s="27">
        <v>-1.05E-4</v>
      </c>
      <c r="X62" s="27">
        <v>-8.4E-5</v>
      </c>
      <c r="Y62" s="27">
        <v>0.0</v>
      </c>
      <c r="Z62" s="27">
        <v>2.0E-5</v>
      </c>
      <c r="AA62" s="27">
        <v>1.31E-4</v>
      </c>
      <c r="AB62" s="27">
        <v>1.72E-4</v>
      </c>
      <c r="AC62" s="27">
        <v>2.23E-4</v>
      </c>
      <c r="AD62" s="27">
        <v>3.3E-4</v>
      </c>
      <c r="AE62" s="27">
        <v>3.95E-4</v>
      </c>
      <c r="AF62" s="27">
        <v>4.09E-4</v>
      </c>
      <c r="AG62" s="27">
        <v>4.04E-4</v>
      </c>
      <c r="AH62" s="27">
        <v>3.92E-4</v>
      </c>
      <c r="AI62" s="27">
        <v>2.82E-4</v>
      </c>
      <c r="AJ62" s="75"/>
      <c r="AK62" s="76"/>
    </row>
    <row r="63" ht="12.75" customHeight="1">
      <c r="A63" s="27">
        <v>-0.003129</v>
      </c>
      <c r="B63" s="27">
        <v>-0.002459</v>
      </c>
      <c r="C63" s="27">
        <v>-0.002189</v>
      </c>
      <c r="D63" s="27">
        <v>-0.001985</v>
      </c>
      <c r="E63" s="27">
        <v>-0.001765</v>
      </c>
      <c r="F63" s="27">
        <v>-0.001528</v>
      </c>
      <c r="G63" s="27">
        <v>-0.001337</v>
      </c>
      <c r="H63" s="27">
        <v>-0.001198</v>
      </c>
      <c r="I63" s="27">
        <v>-0.001133</v>
      </c>
      <c r="J63" s="27">
        <v>-0.001079</v>
      </c>
      <c r="K63" s="27">
        <v>-9.65E-4</v>
      </c>
      <c r="L63" s="27">
        <v>-8.44E-4</v>
      </c>
      <c r="M63" s="27">
        <v>-7.39E-4</v>
      </c>
      <c r="N63" s="27">
        <v>-6.3E-4</v>
      </c>
      <c r="O63" s="27">
        <v>-5.13E-4</v>
      </c>
      <c r="P63" s="27">
        <v>-3.52E-4</v>
      </c>
      <c r="Q63" s="27">
        <v>-2.94E-4</v>
      </c>
      <c r="R63" s="27">
        <v>-1.57E-4</v>
      </c>
      <c r="S63" s="27">
        <v>-1.32E-4</v>
      </c>
      <c r="T63" s="27">
        <v>-9.5E-5</v>
      </c>
      <c r="U63" s="27">
        <v>-1.48E-4</v>
      </c>
      <c r="V63" s="27">
        <v>-1.04E-4</v>
      </c>
      <c r="W63" s="27">
        <v>-9.3E-5</v>
      </c>
      <c r="X63" s="27">
        <v>-9.0E-5</v>
      </c>
      <c r="Y63" s="27">
        <v>0.0</v>
      </c>
      <c r="Z63" s="27">
        <v>5.6E-5</v>
      </c>
      <c r="AA63" s="27">
        <v>1.29E-4</v>
      </c>
      <c r="AB63" s="27">
        <v>1.68E-4</v>
      </c>
      <c r="AC63" s="27">
        <v>2.77E-4</v>
      </c>
      <c r="AD63" s="27">
        <v>3.72E-4</v>
      </c>
      <c r="AE63" s="27">
        <v>4.49E-4</v>
      </c>
      <c r="AF63" s="27">
        <v>4.41E-4</v>
      </c>
      <c r="AG63" s="27">
        <v>4.7E-4</v>
      </c>
      <c r="AH63" s="27">
        <v>4.71E-4</v>
      </c>
      <c r="AI63" s="27">
        <v>4.13E-4</v>
      </c>
      <c r="AJ63" s="75"/>
      <c r="AK63" s="76"/>
    </row>
    <row r="64" ht="12.75" customHeight="1">
      <c r="A64" s="27">
        <v>-0.003206</v>
      </c>
      <c r="B64" s="27">
        <v>-0.002602</v>
      </c>
      <c r="C64" s="27">
        <v>-0.00232</v>
      </c>
      <c r="D64" s="27">
        <v>-0.002096</v>
      </c>
      <c r="E64" s="27">
        <v>-0.001868</v>
      </c>
      <c r="F64" s="27">
        <v>-0.001653</v>
      </c>
      <c r="G64" s="27">
        <v>-0.001448</v>
      </c>
      <c r="H64" s="27">
        <v>-0.001292</v>
      </c>
      <c r="I64" s="27">
        <v>-0.001263</v>
      </c>
      <c r="J64" s="27">
        <v>-0.001166</v>
      </c>
      <c r="K64" s="27">
        <v>-0.00103</v>
      </c>
      <c r="L64" s="27">
        <v>-9.44E-4</v>
      </c>
      <c r="M64" s="27">
        <v>-8.22E-4</v>
      </c>
      <c r="N64" s="27">
        <v>-7.24E-4</v>
      </c>
      <c r="O64" s="27">
        <v>-5.55E-4</v>
      </c>
      <c r="P64" s="27">
        <v>-4.44E-4</v>
      </c>
      <c r="Q64" s="27">
        <v>-3.35E-4</v>
      </c>
      <c r="R64" s="27">
        <v>-2.31E-4</v>
      </c>
      <c r="S64" s="27">
        <v>-1.6E-4</v>
      </c>
      <c r="T64" s="27">
        <v>-1.0E-4</v>
      </c>
      <c r="U64" s="27">
        <v>-1.77E-4</v>
      </c>
      <c r="V64" s="27">
        <v>-1.03E-4</v>
      </c>
      <c r="W64" s="27">
        <v>-9.7E-5</v>
      </c>
      <c r="X64" s="27">
        <v>-1.02E-4</v>
      </c>
      <c r="Y64" s="27">
        <v>0.0</v>
      </c>
      <c r="Z64" s="27">
        <v>7.3E-5</v>
      </c>
      <c r="AA64" s="27">
        <v>1.37E-4</v>
      </c>
      <c r="AB64" s="27">
        <v>1.7E-4</v>
      </c>
      <c r="AC64" s="27">
        <v>2.41E-4</v>
      </c>
      <c r="AD64" s="27">
        <v>3.39E-4</v>
      </c>
      <c r="AE64" s="27">
        <v>4.3E-4</v>
      </c>
      <c r="AF64" s="27">
        <v>4.22E-4</v>
      </c>
      <c r="AG64" s="27">
        <v>4.5E-4</v>
      </c>
      <c r="AH64" s="27">
        <v>4.21E-4</v>
      </c>
      <c r="AI64" s="27">
        <v>2.58E-4</v>
      </c>
      <c r="AJ64" s="75"/>
      <c r="AK64" s="76"/>
    </row>
    <row r="65" ht="12.75" customHeight="1">
      <c r="A65" s="27">
        <v>-0.0034</v>
      </c>
      <c r="B65" s="27">
        <v>-0.002734</v>
      </c>
      <c r="C65" s="27">
        <v>-0.002475</v>
      </c>
      <c r="D65" s="27">
        <v>-0.002237</v>
      </c>
      <c r="E65" s="27">
        <v>-0.002001</v>
      </c>
      <c r="F65" s="27">
        <v>-0.001776</v>
      </c>
      <c r="G65" s="27">
        <v>-0.001549</v>
      </c>
      <c r="H65" s="27">
        <v>-0.001372</v>
      </c>
      <c r="I65" s="27">
        <v>-0.001345</v>
      </c>
      <c r="J65" s="27">
        <v>-0.00124</v>
      </c>
      <c r="K65" s="27">
        <v>-0.001116</v>
      </c>
      <c r="L65" s="27">
        <v>-0.001009</v>
      </c>
      <c r="M65" s="27">
        <v>-8.76E-4</v>
      </c>
      <c r="N65" s="27">
        <v>-7.38E-4</v>
      </c>
      <c r="O65" s="27">
        <v>-5.8E-4</v>
      </c>
      <c r="P65" s="27">
        <v>-4.36E-4</v>
      </c>
      <c r="Q65" s="27">
        <v>-3.59E-4</v>
      </c>
      <c r="R65" s="27">
        <v>-2.91E-4</v>
      </c>
      <c r="S65" s="27">
        <v>-1.73E-4</v>
      </c>
      <c r="T65" s="27">
        <v>-1.43E-4</v>
      </c>
      <c r="U65" s="27">
        <v>-2.03E-4</v>
      </c>
      <c r="V65" s="27">
        <v>-1.26E-4</v>
      </c>
      <c r="W65" s="27">
        <v>-1.36E-4</v>
      </c>
      <c r="X65" s="27">
        <v>-1.2E-4</v>
      </c>
      <c r="Y65" s="27">
        <v>0.0</v>
      </c>
      <c r="Z65" s="27">
        <v>1.5E-5</v>
      </c>
      <c r="AA65" s="27">
        <v>9.6E-5</v>
      </c>
      <c r="AB65" s="27">
        <v>1.27E-4</v>
      </c>
      <c r="AC65" s="27">
        <v>2.27E-4</v>
      </c>
      <c r="AD65" s="27">
        <v>3.4E-4</v>
      </c>
      <c r="AE65" s="27">
        <v>3.92E-4</v>
      </c>
      <c r="AF65" s="27">
        <v>4.03E-4</v>
      </c>
      <c r="AG65" s="27">
        <v>4.44E-4</v>
      </c>
      <c r="AH65" s="27">
        <v>4.1E-4</v>
      </c>
      <c r="AI65" s="27">
        <v>2.96E-4</v>
      </c>
      <c r="AJ65" s="75"/>
      <c r="AK65" s="76"/>
    </row>
    <row r="66" ht="12.75" customHeight="1">
      <c r="A66" s="27">
        <v>-0.003357</v>
      </c>
      <c r="B66" s="27">
        <v>-0.002695</v>
      </c>
      <c r="C66" s="27">
        <v>-0.002436</v>
      </c>
      <c r="D66" s="27">
        <v>-0.002238</v>
      </c>
      <c r="E66" s="27">
        <v>-0.001989</v>
      </c>
      <c r="F66" s="27">
        <v>-0.001762</v>
      </c>
      <c r="G66" s="27">
        <v>-0.001574</v>
      </c>
      <c r="H66" s="27">
        <v>-0.001395</v>
      </c>
      <c r="I66" s="27">
        <v>-0.001313</v>
      </c>
      <c r="J66" s="27">
        <v>-0.001242</v>
      </c>
      <c r="K66" s="27">
        <v>-0.001126</v>
      </c>
      <c r="L66" s="27">
        <v>-0.001006</v>
      </c>
      <c r="M66" s="27">
        <v>-8.62E-4</v>
      </c>
      <c r="N66" s="27">
        <v>-7.2E-4</v>
      </c>
      <c r="O66" s="27">
        <v>-5.43E-4</v>
      </c>
      <c r="P66" s="27">
        <v>-4.02E-4</v>
      </c>
      <c r="Q66" s="27">
        <v>-3.6E-4</v>
      </c>
      <c r="R66" s="27">
        <v>-2.06E-4</v>
      </c>
      <c r="S66" s="27">
        <v>-1.59E-4</v>
      </c>
      <c r="T66" s="27">
        <v>-9.6E-5</v>
      </c>
      <c r="U66" s="27">
        <v>-1.66E-4</v>
      </c>
      <c r="V66" s="27">
        <v>-9.4E-5</v>
      </c>
      <c r="W66" s="27">
        <v>-1.06E-4</v>
      </c>
      <c r="X66" s="27">
        <v>-8.9E-5</v>
      </c>
      <c r="Y66" s="27">
        <v>0.0</v>
      </c>
      <c r="Z66" s="27">
        <v>6.7E-5</v>
      </c>
      <c r="AA66" s="27">
        <v>1.25E-4</v>
      </c>
      <c r="AB66" s="27">
        <v>1.53E-4</v>
      </c>
      <c r="AC66" s="27">
        <v>2.52E-4</v>
      </c>
      <c r="AD66" s="27">
        <v>3.71E-4</v>
      </c>
      <c r="AE66" s="27">
        <v>4.28E-4</v>
      </c>
      <c r="AF66" s="27">
        <v>4.22E-4</v>
      </c>
      <c r="AG66" s="27">
        <v>4.59E-4</v>
      </c>
      <c r="AH66" s="27">
        <v>4.29E-4</v>
      </c>
      <c r="AI66" s="27">
        <v>3.32E-4</v>
      </c>
      <c r="AJ66" s="75"/>
      <c r="AK66" s="76"/>
    </row>
    <row r="67" ht="12.75" customHeight="1">
      <c r="A67" s="27">
        <v>-0.003496</v>
      </c>
      <c r="B67" s="27">
        <v>-0.002848</v>
      </c>
      <c r="C67" s="27">
        <v>-0.002568</v>
      </c>
      <c r="D67" s="27">
        <v>-0.002346</v>
      </c>
      <c r="E67" s="27">
        <v>-0.0021</v>
      </c>
      <c r="F67" s="27">
        <v>-0.001841</v>
      </c>
      <c r="G67" s="27">
        <v>-0.001655</v>
      </c>
      <c r="H67" s="27">
        <v>-0.001446</v>
      </c>
      <c r="I67" s="27">
        <v>-0.001401</v>
      </c>
      <c r="J67" s="27">
        <v>-0.001286</v>
      </c>
      <c r="K67" s="27">
        <v>-0.001189</v>
      </c>
      <c r="L67" s="27">
        <v>-0.00107</v>
      </c>
      <c r="M67" s="27">
        <v>-9.15E-4</v>
      </c>
      <c r="N67" s="27">
        <v>-7.89E-4</v>
      </c>
      <c r="O67" s="27">
        <v>-5.9E-4</v>
      </c>
      <c r="P67" s="27">
        <v>-4.35E-4</v>
      </c>
      <c r="Q67" s="27">
        <v>-3.51E-4</v>
      </c>
      <c r="R67" s="27">
        <v>-2.27E-4</v>
      </c>
      <c r="S67" s="27">
        <v>-1.77E-4</v>
      </c>
      <c r="T67" s="27">
        <v>-1.03E-4</v>
      </c>
      <c r="U67" s="27">
        <v>-1.71E-4</v>
      </c>
      <c r="V67" s="27">
        <v>-8.8E-5</v>
      </c>
      <c r="W67" s="27">
        <v>-1.27E-4</v>
      </c>
      <c r="X67" s="27">
        <v>-7.7E-5</v>
      </c>
      <c r="Y67" s="27">
        <v>0.0</v>
      </c>
      <c r="Z67" s="27">
        <v>5.0E-5</v>
      </c>
      <c r="AA67" s="27">
        <v>1.11E-4</v>
      </c>
      <c r="AB67" s="27">
        <v>1.61E-4</v>
      </c>
      <c r="AC67" s="27">
        <v>2.44E-4</v>
      </c>
      <c r="AD67" s="27">
        <v>3.26E-4</v>
      </c>
      <c r="AE67" s="27">
        <v>4.18E-4</v>
      </c>
      <c r="AF67" s="27">
        <v>3.91E-4</v>
      </c>
      <c r="AG67" s="27">
        <v>4.43E-4</v>
      </c>
      <c r="AH67" s="27">
        <v>4.12E-4</v>
      </c>
      <c r="AI67" s="27">
        <v>2.68E-4</v>
      </c>
      <c r="AJ67" s="75"/>
      <c r="AK67" s="76"/>
    </row>
    <row r="68" ht="12.75" customHeight="1">
      <c r="A68" s="27">
        <v>-0.003599</v>
      </c>
      <c r="B68" s="27">
        <v>-0.002887</v>
      </c>
      <c r="C68" s="27">
        <v>-0.002602</v>
      </c>
      <c r="D68" s="27">
        <v>-0.002365</v>
      </c>
      <c r="E68" s="27">
        <v>-0.002106</v>
      </c>
      <c r="F68" s="27">
        <v>-0.001843</v>
      </c>
      <c r="G68" s="27">
        <v>-0.001627</v>
      </c>
      <c r="H68" s="27">
        <v>-0.001425</v>
      </c>
      <c r="I68" s="27">
        <v>-0.001378</v>
      </c>
      <c r="J68" s="27">
        <v>-0.001282</v>
      </c>
      <c r="K68" s="27">
        <v>-0.001192</v>
      </c>
      <c r="L68" s="27">
        <v>-0.001004</v>
      </c>
      <c r="M68" s="27">
        <v>-8.86E-4</v>
      </c>
      <c r="N68" s="27">
        <v>-7.18E-4</v>
      </c>
      <c r="O68" s="27">
        <v>-5.43E-4</v>
      </c>
      <c r="P68" s="27">
        <v>-3.88E-4</v>
      </c>
      <c r="Q68" s="27">
        <v>-3.34E-4</v>
      </c>
      <c r="R68" s="27">
        <v>-1.8E-4</v>
      </c>
      <c r="S68" s="27">
        <v>-1.14E-4</v>
      </c>
      <c r="T68" s="27">
        <v>-1.12E-4</v>
      </c>
      <c r="U68" s="27">
        <v>-1.67E-4</v>
      </c>
      <c r="V68" s="27">
        <v>-9.9E-5</v>
      </c>
      <c r="W68" s="27">
        <v>-1.1E-4</v>
      </c>
      <c r="X68" s="27">
        <v>-7.8E-5</v>
      </c>
      <c r="Y68" s="27">
        <v>0.0</v>
      </c>
      <c r="Z68" s="27">
        <v>7.4E-5</v>
      </c>
      <c r="AA68" s="27">
        <v>1.52E-4</v>
      </c>
      <c r="AB68" s="27">
        <v>1.71E-4</v>
      </c>
      <c r="AC68" s="27">
        <v>2.57E-4</v>
      </c>
      <c r="AD68" s="27">
        <v>3.65E-4</v>
      </c>
      <c r="AE68" s="27">
        <v>4.0E-4</v>
      </c>
      <c r="AF68" s="27">
        <v>4.08E-4</v>
      </c>
      <c r="AG68" s="27">
        <v>4.55E-4</v>
      </c>
      <c r="AH68" s="27">
        <v>3.9E-4</v>
      </c>
      <c r="AI68" s="27">
        <v>3.82E-4</v>
      </c>
      <c r="AJ68" s="75"/>
      <c r="AK68" s="76"/>
    </row>
    <row r="69" ht="12.75" customHeight="1">
      <c r="A69" s="27">
        <v>-0.003779</v>
      </c>
      <c r="B69" s="27">
        <v>-0.003065</v>
      </c>
      <c r="C69" s="27">
        <v>-0.002775</v>
      </c>
      <c r="D69" s="27">
        <v>-0.002527</v>
      </c>
      <c r="E69" s="27">
        <v>-0.002255</v>
      </c>
      <c r="F69" s="27">
        <v>-0.001952</v>
      </c>
      <c r="G69" s="27">
        <v>-0.00176</v>
      </c>
      <c r="H69" s="27">
        <v>-0.001579</v>
      </c>
      <c r="I69" s="27">
        <v>-0.001458</v>
      </c>
      <c r="J69" s="27">
        <v>-0.001359</v>
      </c>
      <c r="K69" s="27">
        <v>-0.001235</v>
      </c>
      <c r="L69" s="27">
        <v>-0.001115</v>
      </c>
      <c r="M69" s="27">
        <v>-9.71E-4</v>
      </c>
      <c r="N69" s="27">
        <v>-7.72E-4</v>
      </c>
      <c r="O69" s="27">
        <v>-6.34E-4</v>
      </c>
      <c r="P69" s="27">
        <v>-4.5E-4</v>
      </c>
      <c r="Q69" s="27">
        <v>-3.84E-4</v>
      </c>
      <c r="R69" s="27">
        <v>-2.49E-4</v>
      </c>
      <c r="S69" s="27">
        <v>-1.66E-4</v>
      </c>
      <c r="T69" s="27">
        <v>-8.6E-5</v>
      </c>
      <c r="U69" s="27">
        <v>-1.63E-4</v>
      </c>
      <c r="V69" s="27">
        <v>-1.13E-4</v>
      </c>
      <c r="W69" s="27">
        <v>-1.1E-4</v>
      </c>
      <c r="X69" s="27">
        <v>-1.08E-4</v>
      </c>
      <c r="Y69" s="27">
        <v>0.0</v>
      </c>
      <c r="Z69" s="27">
        <v>5.0E-5</v>
      </c>
      <c r="AA69" s="27">
        <v>1.05E-4</v>
      </c>
      <c r="AB69" s="27">
        <v>9.8E-5</v>
      </c>
      <c r="AC69" s="27">
        <v>1.96E-4</v>
      </c>
      <c r="AD69" s="27">
        <v>2.88E-4</v>
      </c>
      <c r="AE69" s="27">
        <v>3.39E-4</v>
      </c>
      <c r="AF69" s="27">
        <v>3.37E-4</v>
      </c>
      <c r="AG69" s="27">
        <v>3.72E-4</v>
      </c>
      <c r="AH69" s="27">
        <v>2.85E-4</v>
      </c>
      <c r="AI69" s="27">
        <v>1.24E-4</v>
      </c>
      <c r="AJ69" s="75"/>
      <c r="AK69" s="76"/>
    </row>
    <row r="70" ht="12.75" customHeight="1">
      <c r="A70" s="27">
        <v>-0.003761</v>
      </c>
      <c r="B70" s="27">
        <v>-0.003031</v>
      </c>
      <c r="C70" s="27">
        <v>-0.002727</v>
      </c>
      <c r="D70" s="27">
        <v>-0.002459</v>
      </c>
      <c r="E70" s="27">
        <v>-0.00222</v>
      </c>
      <c r="F70" s="27">
        <v>-0.001913</v>
      </c>
      <c r="G70" s="27">
        <v>-0.00168</v>
      </c>
      <c r="H70" s="27">
        <v>-0.001482</v>
      </c>
      <c r="I70" s="27">
        <v>-0.001352</v>
      </c>
      <c r="J70" s="27">
        <v>-0.001292</v>
      </c>
      <c r="K70" s="27">
        <v>-0.001191</v>
      </c>
      <c r="L70" s="27">
        <v>-0.001036</v>
      </c>
      <c r="M70" s="27">
        <v>-8.78E-4</v>
      </c>
      <c r="N70" s="27">
        <v>-7.34E-4</v>
      </c>
      <c r="O70" s="27">
        <v>-5.1E-4</v>
      </c>
      <c r="P70" s="27">
        <v>-3.81E-4</v>
      </c>
      <c r="Q70" s="27">
        <v>-3.07E-4</v>
      </c>
      <c r="R70" s="27">
        <v>-1.68E-4</v>
      </c>
      <c r="S70" s="27">
        <v>-1.62E-4</v>
      </c>
      <c r="T70" s="27">
        <v>-1.22E-4</v>
      </c>
      <c r="U70" s="27">
        <v>-1.77E-4</v>
      </c>
      <c r="V70" s="27">
        <v>-8.5E-5</v>
      </c>
      <c r="W70" s="27">
        <v>-8.6E-5</v>
      </c>
      <c r="X70" s="27">
        <v>-6.8E-5</v>
      </c>
      <c r="Y70" s="27">
        <v>0.0</v>
      </c>
      <c r="Z70" s="27">
        <v>5.8E-5</v>
      </c>
      <c r="AA70" s="27">
        <v>1.06E-4</v>
      </c>
      <c r="AB70" s="27">
        <v>1.14E-4</v>
      </c>
      <c r="AC70" s="27">
        <v>2.14E-4</v>
      </c>
      <c r="AD70" s="27">
        <v>3.13E-4</v>
      </c>
      <c r="AE70" s="27">
        <v>3.82E-4</v>
      </c>
      <c r="AF70" s="27">
        <v>3.77E-4</v>
      </c>
      <c r="AG70" s="27">
        <v>3.63E-4</v>
      </c>
      <c r="AH70" s="27">
        <v>2.98E-4</v>
      </c>
      <c r="AI70" s="27">
        <v>1.38E-4</v>
      </c>
      <c r="AJ70" s="75"/>
      <c r="AK70" s="76"/>
    </row>
    <row r="71" ht="12.75" customHeight="1">
      <c r="A71" s="27">
        <v>-0.003639</v>
      </c>
      <c r="B71" s="27">
        <v>-0.002906</v>
      </c>
      <c r="C71" s="27">
        <v>-0.002651</v>
      </c>
      <c r="D71" s="27">
        <v>-0.002361</v>
      </c>
      <c r="E71" s="27">
        <v>-0.002114</v>
      </c>
      <c r="F71" s="27">
        <v>-0.001805</v>
      </c>
      <c r="G71" s="27">
        <v>-0.001617</v>
      </c>
      <c r="H71" s="27">
        <v>-0.001396</v>
      </c>
      <c r="I71" s="27">
        <v>-0.001319</v>
      </c>
      <c r="J71" s="27">
        <v>-0.001197</v>
      </c>
      <c r="K71" s="27">
        <v>-0.001135</v>
      </c>
      <c r="L71" s="27">
        <v>-9.46E-4</v>
      </c>
      <c r="M71" s="27">
        <v>-8.4E-4</v>
      </c>
      <c r="N71" s="27">
        <v>-6.6E-4</v>
      </c>
      <c r="O71" s="27">
        <v>-4.82E-4</v>
      </c>
      <c r="P71" s="27">
        <v>-2.94E-4</v>
      </c>
      <c r="Q71" s="27">
        <v>-2.47E-4</v>
      </c>
      <c r="R71" s="27">
        <v>-1.41E-4</v>
      </c>
      <c r="S71" s="27">
        <v>-6.7E-5</v>
      </c>
      <c r="T71" s="27">
        <v>-6.7E-5</v>
      </c>
      <c r="U71" s="27">
        <v>-1.32E-4</v>
      </c>
      <c r="V71" s="27">
        <v>-7.6E-5</v>
      </c>
      <c r="W71" s="27">
        <v>-9.9E-5</v>
      </c>
      <c r="X71" s="27">
        <v>-1.0E-4</v>
      </c>
      <c r="Y71" s="27">
        <v>0.0</v>
      </c>
      <c r="Z71" s="27">
        <v>4.3E-5</v>
      </c>
      <c r="AA71" s="27">
        <v>8.8E-5</v>
      </c>
      <c r="AB71" s="27">
        <v>1.38E-4</v>
      </c>
      <c r="AC71" s="27">
        <v>1.97E-4</v>
      </c>
      <c r="AD71" s="27">
        <v>2.83E-4</v>
      </c>
      <c r="AE71" s="27">
        <v>3.48E-4</v>
      </c>
      <c r="AF71" s="27">
        <v>3.1E-4</v>
      </c>
      <c r="AG71" s="27">
        <v>3.14E-4</v>
      </c>
      <c r="AH71" s="27">
        <v>2.7E-4</v>
      </c>
      <c r="AI71" s="27">
        <v>2.03E-4</v>
      </c>
      <c r="AJ71" s="75"/>
      <c r="AK71" s="76"/>
    </row>
    <row r="72" ht="12.75" customHeight="1">
      <c r="A72" s="27">
        <v>-0.003603</v>
      </c>
      <c r="B72" s="27">
        <v>-0.002927</v>
      </c>
      <c r="C72" s="27">
        <v>-0.002633</v>
      </c>
      <c r="D72" s="27">
        <v>-0.002336</v>
      </c>
      <c r="E72" s="27">
        <v>-0.002106</v>
      </c>
      <c r="F72" s="27">
        <v>-0.001781</v>
      </c>
      <c r="G72" s="27">
        <v>-0.001562</v>
      </c>
      <c r="H72" s="27">
        <v>-0.001368</v>
      </c>
      <c r="I72" s="27">
        <v>-0.001252</v>
      </c>
      <c r="J72" s="27">
        <v>-0.00116</v>
      </c>
      <c r="K72" s="27">
        <v>-0.0011</v>
      </c>
      <c r="L72" s="27">
        <v>-9.11E-4</v>
      </c>
      <c r="M72" s="27">
        <v>-7.86E-4</v>
      </c>
      <c r="N72" s="27">
        <v>-6.46E-4</v>
      </c>
      <c r="O72" s="27">
        <v>-4.67E-4</v>
      </c>
      <c r="P72" s="27">
        <v>-3.11E-4</v>
      </c>
      <c r="Q72" s="27">
        <v>-2.61E-4</v>
      </c>
      <c r="R72" s="27">
        <v>-1.29E-4</v>
      </c>
      <c r="S72" s="27">
        <v>-1.01E-4</v>
      </c>
      <c r="T72" s="27">
        <v>-6.4E-5</v>
      </c>
      <c r="U72" s="27">
        <v>-1.47E-4</v>
      </c>
      <c r="V72" s="27">
        <v>-9.1E-5</v>
      </c>
      <c r="W72" s="27">
        <v>-7.0E-5</v>
      </c>
      <c r="X72" s="27">
        <v>-6.3E-5</v>
      </c>
      <c r="Y72" s="27">
        <v>0.0</v>
      </c>
      <c r="Z72" s="27">
        <v>5.0E-5</v>
      </c>
      <c r="AA72" s="27">
        <v>9.3E-5</v>
      </c>
      <c r="AB72" s="27">
        <v>8.0E-5</v>
      </c>
      <c r="AC72" s="27">
        <v>1.47E-4</v>
      </c>
      <c r="AD72" s="27">
        <v>2.76E-4</v>
      </c>
      <c r="AE72" s="27">
        <v>2.86E-4</v>
      </c>
      <c r="AF72" s="27">
        <v>2.59E-4</v>
      </c>
      <c r="AG72" s="27">
        <v>2.81E-4</v>
      </c>
      <c r="AH72" s="27">
        <v>1.88E-4</v>
      </c>
      <c r="AI72" s="27">
        <v>-4.3E-5</v>
      </c>
      <c r="AJ72" s="75"/>
      <c r="AK72" s="76"/>
    </row>
    <row r="73" ht="12.75" customHeight="1">
      <c r="A73" s="27">
        <v>-0.00347</v>
      </c>
      <c r="B73" s="27">
        <v>-0.002809</v>
      </c>
      <c r="C73" s="27">
        <v>-0.002539</v>
      </c>
      <c r="D73" s="27">
        <v>-0.002235</v>
      </c>
      <c r="E73" s="27">
        <v>-0.001972</v>
      </c>
      <c r="F73" s="27">
        <v>-0.001718</v>
      </c>
      <c r="G73" s="27">
        <v>-0.001476</v>
      </c>
      <c r="H73" s="27">
        <v>-0.001324</v>
      </c>
      <c r="I73" s="27">
        <v>-0.001207</v>
      </c>
      <c r="J73" s="27">
        <v>-0.001084</v>
      </c>
      <c r="K73" s="27">
        <v>-0.001009</v>
      </c>
      <c r="L73" s="27">
        <v>-8.91E-4</v>
      </c>
      <c r="M73" s="27">
        <v>-7.45E-4</v>
      </c>
      <c r="N73" s="27">
        <v>-5.75E-4</v>
      </c>
      <c r="O73" s="27">
        <v>-3.7E-4</v>
      </c>
      <c r="P73" s="27">
        <v>-2.65E-4</v>
      </c>
      <c r="Q73" s="27">
        <v>-2.4E-4</v>
      </c>
      <c r="R73" s="27">
        <v>-1.29E-4</v>
      </c>
      <c r="S73" s="27">
        <v>-9.2E-5</v>
      </c>
      <c r="T73" s="27">
        <v>-7.7E-5</v>
      </c>
      <c r="U73" s="27">
        <v>-1.83E-4</v>
      </c>
      <c r="V73" s="27">
        <v>-9.2E-5</v>
      </c>
      <c r="W73" s="27">
        <v>-1.33E-4</v>
      </c>
      <c r="X73" s="27">
        <v>-1.54E-4</v>
      </c>
      <c r="Y73" s="27">
        <v>0.0</v>
      </c>
      <c r="Z73" s="27">
        <v>-3.0E-6</v>
      </c>
      <c r="AA73" s="27">
        <v>2.6E-5</v>
      </c>
      <c r="AB73" s="27">
        <v>3.6E-5</v>
      </c>
      <c r="AC73" s="27">
        <v>1.02E-4</v>
      </c>
      <c r="AD73" s="27">
        <v>2.15E-4</v>
      </c>
      <c r="AE73" s="27">
        <v>2.39E-4</v>
      </c>
      <c r="AF73" s="27">
        <v>2.07E-4</v>
      </c>
      <c r="AG73" s="27">
        <v>1.84E-4</v>
      </c>
      <c r="AH73" s="27">
        <v>1.1E-4</v>
      </c>
      <c r="AI73" s="27">
        <v>1.34E-4</v>
      </c>
      <c r="AJ73" s="75"/>
      <c r="AK73" s="76"/>
    </row>
    <row r="74" ht="12.75" customHeight="1">
      <c r="A74" s="27">
        <v>-0.003498</v>
      </c>
      <c r="B74" s="27">
        <v>-0.002832</v>
      </c>
      <c r="C74" s="27">
        <v>-0.002515</v>
      </c>
      <c r="D74" s="27">
        <v>-0.002222</v>
      </c>
      <c r="E74" s="27">
        <v>-0.001933</v>
      </c>
      <c r="F74" s="27">
        <v>-0.001646</v>
      </c>
      <c r="G74" s="27">
        <v>-0.001423</v>
      </c>
      <c r="H74" s="27">
        <v>-0.001274</v>
      </c>
      <c r="I74" s="27">
        <v>-0.001148</v>
      </c>
      <c r="J74" s="27">
        <v>-0.001075</v>
      </c>
      <c r="K74" s="27">
        <v>-9.77E-4</v>
      </c>
      <c r="L74" s="27">
        <v>-8.1E-4</v>
      </c>
      <c r="M74" s="27">
        <v>-6.93E-4</v>
      </c>
      <c r="N74" s="27">
        <v>-5.38E-4</v>
      </c>
      <c r="O74" s="27">
        <v>-3.42E-4</v>
      </c>
      <c r="P74" s="27">
        <v>-2.04E-4</v>
      </c>
      <c r="Q74" s="27">
        <v>-1.48E-4</v>
      </c>
      <c r="R74" s="27">
        <v>-3.3E-5</v>
      </c>
      <c r="S74" s="27">
        <v>-4.1E-5</v>
      </c>
      <c r="T74" s="27">
        <v>0.0</v>
      </c>
      <c r="U74" s="27">
        <v>-1.24E-4</v>
      </c>
      <c r="V74" s="27">
        <v>-6.3E-5</v>
      </c>
      <c r="W74" s="27">
        <v>-8.7E-5</v>
      </c>
      <c r="X74" s="27">
        <v>-6.3E-5</v>
      </c>
      <c r="Y74" s="27">
        <v>0.0</v>
      </c>
      <c r="Z74" s="27">
        <v>7.2E-5</v>
      </c>
      <c r="AA74" s="27">
        <v>6.9E-5</v>
      </c>
      <c r="AB74" s="27">
        <v>3.3E-5</v>
      </c>
      <c r="AC74" s="27">
        <v>1.52E-4</v>
      </c>
      <c r="AD74" s="27">
        <v>2.23E-4</v>
      </c>
      <c r="AE74" s="27">
        <v>2.73E-4</v>
      </c>
      <c r="AF74" s="27">
        <v>2.14E-4</v>
      </c>
      <c r="AG74" s="27">
        <v>2.14E-4</v>
      </c>
      <c r="AH74" s="27">
        <v>9.4E-5</v>
      </c>
      <c r="AI74" s="27">
        <v>1.79E-4</v>
      </c>
      <c r="AJ74" s="75"/>
      <c r="AK74" s="76"/>
    </row>
    <row r="75" ht="12.75" customHeight="1">
      <c r="A75" s="27">
        <v>-0.003516</v>
      </c>
      <c r="B75" s="27">
        <v>-0.002809</v>
      </c>
      <c r="C75" s="27">
        <v>-0.002499</v>
      </c>
      <c r="D75" s="27">
        <v>-0.002159</v>
      </c>
      <c r="E75" s="27">
        <v>-0.00192</v>
      </c>
      <c r="F75" s="27">
        <v>-0.001634</v>
      </c>
      <c r="G75" s="27">
        <v>-0.001363</v>
      </c>
      <c r="H75" s="27">
        <v>-0.001184</v>
      </c>
      <c r="I75" s="27">
        <v>-0.001049</v>
      </c>
      <c r="J75" s="27">
        <v>-9.69E-4</v>
      </c>
      <c r="K75" s="27">
        <v>-9.11E-4</v>
      </c>
      <c r="L75" s="27">
        <v>-7.9E-4</v>
      </c>
      <c r="M75" s="27">
        <v>-6.2E-4</v>
      </c>
      <c r="N75" s="27">
        <v>-5.0E-4</v>
      </c>
      <c r="O75" s="27">
        <v>-3.16E-4</v>
      </c>
      <c r="P75" s="27">
        <v>-2.15E-4</v>
      </c>
      <c r="Q75" s="27">
        <v>-1.69E-4</v>
      </c>
      <c r="R75" s="27">
        <v>-4.6E-5</v>
      </c>
      <c r="S75" s="27">
        <v>-4.7E-5</v>
      </c>
      <c r="T75" s="27">
        <v>-4.3E-5</v>
      </c>
      <c r="U75" s="27">
        <v>-1.87E-4</v>
      </c>
      <c r="V75" s="27">
        <v>-6.0E-5</v>
      </c>
      <c r="W75" s="27">
        <v>-8.6E-5</v>
      </c>
      <c r="X75" s="27">
        <v>-9.6E-5</v>
      </c>
      <c r="Y75" s="27">
        <v>0.0</v>
      </c>
      <c r="Z75" s="27">
        <v>4.6E-5</v>
      </c>
      <c r="AA75" s="27">
        <v>7.8E-5</v>
      </c>
      <c r="AB75" s="27">
        <v>2.1E-5</v>
      </c>
      <c r="AC75" s="27">
        <v>7.5E-5</v>
      </c>
      <c r="AD75" s="27">
        <v>1.54E-4</v>
      </c>
      <c r="AE75" s="27">
        <v>1.74E-4</v>
      </c>
      <c r="AF75" s="27">
        <v>1.42E-4</v>
      </c>
      <c r="AG75" s="27">
        <v>1.46E-4</v>
      </c>
      <c r="AH75" s="27">
        <v>2.3E-5</v>
      </c>
      <c r="AI75" s="27">
        <v>-2.8E-5</v>
      </c>
      <c r="AJ75" s="75"/>
      <c r="AK75" s="76"/>
    </row>
    <row r="76" ht="12.75" customHeight="1">
      <c r="A76" s="27">
        <v>-0.003471</v>
      </c>
      <c r="B76" s="27">
        <v>-0.002769</v>
      </c>
      <c r="C76" s="27">
        <v>-0.002485</v>
      </c>
      <c r="D76" s="27">
        <v>-0.002115</v>
      </c>
      <c r="E76" s="27">
        <v>-0.001845</v>
      </c>
      <c r="F76" s="27">
        <v>-0.001512</v>
      </c>
      <c r="G76" s="27">
        <v>-0.001325</v>
      </c>
      <c r="H76" s="27">
        <v>-0.001117</v>
      </c>
      <c r="I76" s="27">
        <v>-0.001018</v>
      </c>
      <c r="J76" s="27">
        <v>-9.49E-4</v>
      </c>
      <c r="K76" s="27">
        <v>-8.69E-4</v>
      </c>
      <c r="L76" s="27">
        <v>-7.5E-4</v>
      </c>
      <c r="M76" s="27">
        <v>-5.68E-4</v>
      </c>
      <c r="N76" s="27">
        <v>-4.21E-4</v>
      </c>
      <c r="O76" s="27">
        <v>-2.66E-4</v>
      </c>
      <c r="P76" s="27">
        <v>-1.39E-4</v>
      </c>
      <c r="Q76" s="27">
        <v>-1.58E-4</v>
      </c>
      <c r="R76" s="27">
        <v>-5.7E-5</v>
      </c>
      <c r="S76" s="27">
        <v>-1.8E-5</v>
      </c>
      <c r="T76" s="27">
        <v>2.1E-5</v>
      </c>
      <c r="U76" s="27">
        <v>-1.21E-4</v>
      </c>
      <c r="V76" s="27">
        <v>-2.3E-5</v>
      </c>
      <c r="W76" s="27">
        <v>-8.1E-5</v>
      </c>
      <c r="X76" s="27">
        <v>-9.5E-5</v>
      </c>
      <c r="Y76" s="27">
        <v>0.0</v>
      </c>
      <c r="Z76" s="27">
        <v>-2.0E-6</v>
      </c>
      <c r="AA76" s="27">
        <v>4.9E-5</v>
      </c>
      <c r="AB76" s="27">
        <v>2.8E-5</v>
      </c>
      <c r="AC76" s="27">
        <v>6.4E-5</v>
      </c>
      <c r="AD76" s="27">
        <v>1.11E-4</v>
      </c>
      <c r="AE76" s="27">
        <v>1.46E-4</v>
      </c>
      <c r="AF76" s="27">
        <v>3.3E-5</v>
      </c>
      <c r="AG76" s="27">
        <v>5.2E-5</v>
      </c>
      <c r="AH76" s="27">
        <v>-3.8E-5</v>
      </c>
      <c r="AI76" s="27">
        <v>-1.3E-4</v>
      </c>
      <c r="AJ76" s="75"/>
      <c r="AK76" s="76"/>
    </row>
    <row r="77" ht="12.75" customHeight="1">
      <c r="A77" s="27">
        <v>-0.003583</v>
      </c>
      <c r="B77" s="27">
        <v>-0.00284</v>
      </c>
      <c r="C77" s="27">
        <v>-0.002518</v>
      </c>
      <c r="D77" s="27">
        <v>-0.002151</v>
      </c>
      <c r="E77" s="27">
        <v>-0.001852</v>
      </c>
      <c r="F77" s="27">
        <v>-0.001548</v>
      </c>
      <c r="G77" s="27">
        <v>-0.001293</v>
      </c>
      <c r="H77" s="27">
        <v>-0.001039</v>
      </c>
      <c r="I77" s="27">
        <v>-9.7E-4</v>
      </c>
      <c r="J77" s="27">
        <v>-9.35E-4</v>
      </c>
      <c r="K77" s="27">
        <v>-8.52E-4</v>
      </c>
      <c r="L77" s="27">
        <v>-6.63E-4</v>
      </c>
      <c r="M77" s="27">
        <v>-5.15E-4</v>
      </c>
      <c r="N77" s="27">
        <v>-4.08E-4</v>
      </c>
      <c r="O77" s="27">
        <v>-2.46E-4</v>
      </c>
      <c r="P77" s="27">
        <v>-1.56E-4</v>
      </c>
      <c r="Q77" s="27">
        <v>-1.05E-4</v>
      </c>
      <c r="R77" s="27">
        <v>-2.8E-5</v>
      </c>
      <c r="S77" s="27">
        <v>-8.0E-6</v>
      </c>
      <c r="T77" s="27">
        <v>-6.0E-5</v>
      </c>
      <c r="U77" s="27">
        <v>-1.51E-4</v>
      </c>
      <c r="V77" s="27">
        <v>-2.5E-5</v>
      </c>
      <c r="W77" s="27">
        <v>-7.6E-5</v>
      </c>
      <c r="X77" s="27">
        <v>-8.5E-5</v>
      </c>
      <c r="Y77" s="27">
        <v>0.0</v>
      </c>
      <c r="Z77" s="27">
        <v>-1.6E-5</v>
      </c>
      <c r="AA77" s="27">
        <v>-1.1E-5</v>
      </c>
      <c r="AB77" s="27">
        <v>-2.1E-5</v>
      </c>
      <c r="AC77" s="27">
        <v>1.4E-5</v>
      </c>
      <c r="AD77" s="27">
        <v>1.13E-4</v>
      </c>
      <c r="AE77" s="27">
        <v>1.05E-4</v>
      </c>
      <c r="AF77" s="27">
        <v>-2.8E-5</v>
      </c>
      <c r="AG77" s="27">
        <v>-1.5E-5</v>
      </c>
      <c r="AH77" s="27">
        <v>-9.6E-5</v>
      </c>
      <c r="AI77" s="27">
        <v>-2.05E-4</v>
      </c>
      <c r="AJ77" s="75"/>
      <c r="AK77" s="76"/>
    </row>
    <row r="78" ht="12.75" customHeight="1">
      <c r="A78" s="27">
        <v>-0.003499</v>
      </c>
      <c r="B78" s="27">
        <v>-0.002755</v>
      </c>
      <c r="C78" s="27">
        <v>-0.002458</v>
      </c>
      <c r="D78" s="27">
        <v>-0.002048</v>
      </c>
      <c r="E78" s="27">
        <v>-0.001799</v>
      </c>
      <c r="F78" s="27">
        <v>-0.001446</v>
      </c>
      <c r="G78" s="27">
        <v>-0.001172</v>
      </c>
      <c r="H78" s="27">
        <v>-0.001043</v>
      </c>
      <c r="I78" s="27">
        <v>-9.46E-4</v>
      </c>
      <c r="J78" s="27">
        <v>-8.49E-4</v>
      </c>
      <c r="K78" s="27">
        <v>-8.44E-4</v>
      </c>
      <c r="L78" s="27">
        <v>-6.68E-4</v>
      </c>
      <c r="M78" s="27">
        <v>-4.86E-4</v>
      </c>
      <c r="N78" s="27">
        <v>-4.18E-4</v>
      </c>
      <c r="O78" s="27">
        <v>-2.09E-4</v>
      </c>
      <c r="P78" s="27">
        <v>-1.1E-4</v>
      </c>
      <c r="Q78" s="27">
        <v>-9.7E-5</v>
      </c>
      <c r="R78" s="27">
        <v>-4.7E-5</v>
      </c>
      <c r="S78" s="27">
        <v>1.6E-5</v>
      </c>
      <c r="T78" s="27">
        <v>4.3E-5</v>
      </c>
      <c r="U78" s="27">
        <v>-1.3E-4</v>
      </c>
      <c r="V78" s="27">
        <v>-1.5E-5</v>
      </c>
      <c r="W78" s="27">
        <v>-8.1E-5</v>
      </c>
      <c r="X78" s="27">
        <v>-6.0E-5</v>
      </c>
      <c r="Y78" s="27">
        <v>0.0</v>
      </c>
      <c r="Z78" s="27">
        <v>2.1E-5</v>
      </c>
      <c r="AA78" s="27">
        <v>2.0E-6</v>
      </c>
      <c r="AB78" s="27">
        <v>-6.5E-5</v>
      </c>
      <c r="AC78" s="27">
        <v>9.0E-6</v>
      </c>
      <c r="AD78" s="27">
        <v>7.9E-5</v>
      </c>
      <c r="AE78" s="27">
        <v>6.1E-5</v>
      </c>
      <c r="AF78" s="27">
        <v>-3.5E-5</v>
      </c>
      <c r="AG78" s="27">
        <v>-4.3E-5</v>
      </c>
      <c r="AH78" s="27">
        <v>-1.69E-4</v>
      </c>
      <c r="AI78" s="27">
        <v>-2.43E-4</v>
      </c>
      <c r="AJ78" s="75"/>
      <c r="AK78" s="76"/>
    </row>
    <row r="79" ht="12.75" customHeight="1">
      <c r="A79" s="27">
        <v>-0.003553</v>
      </c>
      <c r="B79" s="27">
        <v>-0.002752</v>
      </c>
      <c r="C79" s="27">
        <v>-0.002467</v>
      </c>
      <c r="D79" s="27">
        <v>-0.002113</v>
      </c>
      <c r="E79" s="27">
        <v>-0.001756</v>
      </c>
      <c r="F79" s="27">
        <v>-0.001409</v>
      </c>
      <c r="G79" s="27">
        <v>-0.001226</v>
      </c>
      <c r="H79" s="27">
        <v>-0.001</v>
      </c>
      <c r="I79" s="27">
        <v>-9.18E-4</v>
      </c>
      <c r="J79" s="27">
        <v>-8.12E-4</v>
      </c>
      <c r="K79" s="27">
        <v>-8.07E-4</v>
      </c>
      <c r="L79" s="27">
        <v>-6.21E-4</v>
      </c>
      <c r="M79" s="27">
        <v>-5.18E-4</v>
      </c>
      <c r="N79" s="27">
        <v>-3.67E-4</v>
      </c>
      <c r="O79" s="27">
        <v>-2.08E-4</v>
      </c>
      <c r="P79" s="27">
        <v>-2.2E-5</v>
      </c>
      <c r="Q79" s="27">
        <v>-1.41E-4</v>
      </c>
      <c r="R79" s="27">
        <v>-3.8E-5</v>
      </c>
      <c r="S79" s="27">
        <v>3.0E-6</v>
      </c>
      <c r="T79" s="27">
        <v>3.2E-5</v>
      </c>
      <c r="U79" s="27">
        <v>-1.76E-4</v>
      </c>
      <c r="V79" s="27">
        <v>-8.0E-5</v>
      </c>
      <c r="W79" s="27">
        <v>-1.13E-4</v>
      </c>
      <c r="X79" s="27">
        <v>-9.6E-5</v>
      </c>
      <c r="Y79" s="27">
        <v>0.0</v>
      </c>
      <c r="Z79" s="27">
        <v>1.0E-6</v>
      </c>
      <c r="AA79" s="27">
        <v>7.2E-5</v>
      </c>
      <c r="AB79" s="27">
        <v>8.0E-6</v>
      </c>
      <c r="AC79" s="27">
        <v>-2.7E-5</v>
      </c>
      <c r="AD79" s="27">
        <v>6.5E-5</v>
      </c>
      <c r="AE79" s="27">
        <v>9.8E-5</v>
      </c>
      <c r="AF79" s="27">
        <v>-3.9E-5</v>
      </c>
      <c r="AG79" s="27">
        <v>-6.3E-5</v>
      </c>
      <c r="AH79" s="27">
        <v>-1.53E-4</v>
      </c>
      <c r="AI79" s="27">
        <v>-3.68E-4</v>
      </c>
      <c r="AJ79" s="75"/>
      <c r="AK79" s="76"/>
    </row>
    <row r="80" ht="12.75" customHeight="1">
      <c r="A80" s="27">
        <v>-0.00364</v>
      </c>
      <c r="B80" s="27">
        <v>-0.002863</v>
      </c>
      <c r="C80" s="27">
        <v>-0.002546</v>
      </c>
      <c r="D80" s="27">
        <v>-0.002189</v>
      </c>
      <c r="E80" s="27">
        <v>-0.00184</v>
      </c>
      <c r="F80" s="27">
        <v>-0.001505</v>
      </c>
      <c r="G80" s="27">
        <v>-0.001241</v>
      </c>
      <c r="H80" s="27">
        <v>-0.001024</v>
      </c>
      <c r="I80" s="27">
        <v>-9.07E-4</v>
      </c>
      <c r="J80" s="27">
        <v>-8.6E-4</v>
      </c>
      <c r="K80" s="27">
        <v>-8.2E-4</v>
      </c>
      <c r="L80" s="27">
        <v>-6.29E-4</v>
      </c>
      <c r="M80" s="27">
        <v>-5.17E-4</v>
      </c>
      <c r="N80" s="27">
        <v>-3.84E-4</v>
      </c>
      <c r="O80" s="27">
        <v>-2.29E-4</v>
      </c>
      <c r="P80" s="27">
        <v>-5.3E-5</v>
      </c>
      <c r="Q80" s="27">
        <v>-1.32E-4</v>
      </c>
      <c r="R80" s="27">
        <v>-2.0E-6</v>
      </c>
      <c r="S80" s="27">
        <v>5.1E-5</v>
      </c>
      <c r="T80" s="27">
        <v>-1.6E-5</v>
      </c>
      <c r="U80" s="27">
        <v>-1.26E-4</v>
      </c>
      <c r="V80" s="27">
        <v>1.0E-6</v>
      </c>
      <c r="W80" s="27">
        <v>-6.5E-5</v>
      </c>
      <c r="X80" s="27">
        <v>-1.8E-5</v>
      </c>
      <c r="Y80" s="27">
        <v>0.0</v>
      </c>
      <c r="Z80" s="27">
        <v>7.2E-5</v>
      </c>
      <c r="AA80" s="27">
        <v>1.19E-4</v>
      </c>
      <c r="AB80" s="27">
        <v>7.2E-5</v>
      </c>
      <c r="AC80" s="27">
        <v>7.2E-5</v>
      </c>
      <c r="AD80" s="27">
        <v>1.42E-4</v>
      </c>
      <c r="AE80" s="27">
        <v>1.66E-4</v>
      </c>
      <c r="AF80" s="27">
        <v>-8.0E-6</v>
      </c>
      <c r="AG80" s="27">
        <v>2.7E-5</v>
      </c>
      <c r="AH80" s="27">
        <v>-9.1E-5</v>
      </c>
      <c r="AI80" s="27">
        <v>-4.9E-5</v>
      </c>
      <c r="AJ80" s="75"/>
      <c r="AK80" s="76"/>
    </row>
    <row r="81" ht="12.75" customHeight="1">
      <c r="A81" s="27">
        <v>-0.003927</v>
      </c>
      <c r="B81" s="27">
        <v>-0.003141</v>
      </c>
      <c r="C81" s="27">
        <v>-0.002791</v>
      </c>
      <c r="D81" s="27">
        <v>-0.002392</v>
      </c>
      <c r="E81" s="27">
        <v>-0.00201</v>
      </c>
      <c r="F81" s="27">
        <v>-0.001673</v>
      </c>
      <c r="G81" s="27">
        <v>-0.001431</v>
      </c>
      <c r="H81" s="27">
        <v>-0.001212</v>
      </c>
      <c r="I81" s="27">
        <v>-0.001085</v>
      </c>
      <c r="J81" s="27">
        <v>-0.001023</v>
      </c>
      <c r="K81" s="27">
        <v>-8.66E-4</v>
      </c>
      <c r="L81" s="27">
        <v>-8.21E-4</v>
      </c>
      <c r="M81" s="27">
        <v>-6.87E-4</v>
      </c>
      <c r="N81" s="27">
        <v>-5.15E-4</v>
      </c>
      <c r="O81" s="27">
        <v>-3.18E-4</v>
      </c>
      <c r="P81" s="27">
        <v>-2.24E-4</v>
      </c>
      <c r="Q81" s="27">
        <v>-2.49E-4</v>
      </c>
      <c r="R81" s="27">
        <v>-1.05E-4</v>
      </c>
      <c r="S81" s="27">
        <v>-8.2E-5</v>
      </c>
      <c r="T81" s="27">
        <v>-7.9E-5</v>
      </c>
      <c r="U81" s="27">
        <v>-2.61E-4</v>
      </c>
      <c r="V81" s="27">
        <v>-1.43E-4</v>
      </c>
      <c r="W81" s="27">
        <v>-1.1E-4</v>
      </c>
      <c r="X81" s="27">
        <v>-1.71E-4</v>
      </c>
      <c r="Y81" s="27">
        <v>0.0</v>
      </c>
      <c r="Z81" s="27">
        <v>-1.4E-5</v>
      </c>
      <c r="AA81" s="27">
        <v>2.3E-5</v>
      </c>
      <c r="AB81" s="27">
        <v>1.7E-5</v>
      </c>
      <c r="AC81" s="27">
        <v>6.7E-5</v>
      </c>
      <c r="AD81" s="27">
        <v>1.15E-4</v>
      </c>
      <c r="AE81" s="27">
        <v>1.45E-4</v>
      </c>
      <c r="AF81" s="27">
        <v>5.5E-5</v>
      </c>
      <c r="AG81" s="27">
        <v>2.2E-5</v>
      </c>
      <c r="AH81" s="27">
        <v>-9.1E-5</v>
      </c>
      <c r="AI81" s="27">
        <v>-2.95E-4</v>
      </c>
      <c r="AJ81" s="75"/>
      <c r="AK81" s="76"/>
    </row>
    <row r="82" ht="12.75" customHeight="1">
      <c r="A82" s="27">
        <v>-0.003603</v>
      </c>
      <c r="B82" s="27">
        <v>-0.002787</v>
      </c>
      <c r="C82" s="27">
        <v>-0.002511</v>
      </c>
      <c r="D82" s="27">
        <v>-0.002096</v>
      </c>
      <c r="E82" s="27">
        <v>-0.001726</v>
      </c>
      <c r="F82" s="27">
        <v>-0.001417</v>
      </c>
      <c r="G82" s="27">
        <v>-0.001155</v>
      </c>
      <c r="H82" s="27">
        <v>-9.77E-4</v>
      </c>
      <c r="I82" s="27">
        <v>-8.07E-4</v>
      </c>
      <c r="J82" s="27">
        <v>-7.82E-4</v>
      </c>
      <c r="K82" s="27">
        <v>-7.21E-4</v>
      </c>
      <c r="L82" s="27">
        <v>-5.91E-4</v>
      </c>
      <c r="M82" s="27">
        <v>-4.73E-4</v>
      </c>
      <c r="N82" s="27">
        <v>-3.76E-4</v>
      </c>
      <c r="O82" s="27">
        <v>-2.32E-4</v>
      </c>
      <c r="P82" s="27">
        <v>-4.0E-5</v>
      </c>
      <c r="Q82" s="27">
        <v>-5.9E-5</v>
      </c>
      <c r="R82" s="27">
        <v>3.8E-5</v>
      </c>
      <c r="S82" s="27">
        <v>6.5E-5</v>
      </c>
      <c r="T82" s="27">
        <v>5.3E-5</v>
      </c>
      <c r="U82" s="27">
        <v>-1.69E-4</v>
      </c>
      <c r="V82" s="27">
        <v>-4.3E-5</v>
      </c>
      <c r="W82" s="27">
        <v>-3.1E-5</v>
      </c>
      <c r="X82" s="27">
        <v>5.0E-6</v>
      </c>
      <c r="Y82" s="27">
        <v>0.0</v>
      </c>
      <c r="Z82" s="27">
        <v>7.4E-5</v>
      </c>
      <c r="AA82" s="27">
        <v>1.43E-4</v>
      </c>
      <c r="AB82" s="27">
        <v>8.5E-5</v>
      </c>
      <c r="AC82" s="27">
        <v>1.32E-4</v>
      </c>
      <c r="AD82" s="27">
        <v>1.93E-4</v>
      </c>
      <c r="AE82" s="27">
        <v>2.61E-4</v>
      </c>
      <c r="AF82" s="27">
        <v>1.48E-4</v>
      </c>
      <c r="AG82" s="27">
        <v>1.81E-4</v>
      </c>
      <c r="AH82" s="27">
        <v>6.0E-5</v>
      </c>
      <c r="AI82" s="27">
        <v>-1.25E-4</v>
      </c>
      <c r="AJ82" s="75"/>
      <c r="AK82" s="76"/>
    </row>
    <row r="83" ht="12.75" customHeight="1">
      <c r="A83" s="79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6"/>
    </row>
    <row r="84" ht="12.75" customHeight="1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6"/>
    </row>
    <row r="85" ht="12.7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</row>
    <row r="86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</row>
    <row r="87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</row>
    <row r="88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</row>
    <row r="89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</row>
    <row r="90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</row>
    <row r="9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</row>
    <row r="9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</row>
    <row r="93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</row>
    <row r="94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</row>
    <row r="9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</row>
    <row r="96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</row>
    <row r="97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</row>
    <row r="98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</row>
    <row r="99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</row>
    <row r="100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</row>
    <row r="10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</row>
    <row r="10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</row>
    <row r="103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</row>
    <row r="104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</row>
    <row r="10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</row>
    <row r="106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</row>
    <row r="107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</row>
    <row r="108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</row>
    <row r="109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</row>
    <row r="110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</row>
    <row r="11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</row>
    <row r="11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</row>
    <row r="113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</row>
    <row r="114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</row>
    <row r="11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</row>
    <row r="116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</row>
    <row r="117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</row>
    <row r="118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</row>
    <row r="119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</row>
    <row r="120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</row>
    <row r="12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</row>
    <row r="12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</row>
    <row r="123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</row>
    <row r="124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</row>
    <row r="1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</row>
    <row r="126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</row>
    <row r="127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</row>
    <row r="128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</row>
    <row r="129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</row>
    <row r="130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</row>
    <row r="13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</row>
    <row r="13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</row>
    <row r="133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</row>
    <row r="134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</row>
    <row r="13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</row>
    <row r="136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</row>
    <row r="137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</row>
    <row r="138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</row>
    <row r="139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</row>
    <row r="140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</row>
    <row r="14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</row>
    <row r="14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</row>
    <row r="143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</row>
    <row r="144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</row>
    <row r="14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</row>
    <row r="146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</row>
    <row r="147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</row>
    <row r="148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</row>
    <row r="149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</row>
    <row r="150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</row>
    <row r="15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</row>
    <row r="15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</row>
    <row r="153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</row>
    <row r="154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</row>
    <row r="15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</row>
    <row r="156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</row>
    <row r="157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</row>
    <row r="158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</row>
    <row r="159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</row>
    <row r="160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</row>
    <row r="16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</row>
    <row r="16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</row>
    <row r="163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</row>
    <row r="164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</row>
    <row r="16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</row>
    <row r="166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</row>
    <row r="167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</row>
    <row r="168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</row>
    <row r="169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</row>
    <row r="170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</row>
    <row r="17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</row>
    <row r="17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</row>
    <row r="173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</row>
    <row r="174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</row>
    <row r="17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</row>
    <row r="176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</row>
    <row r="177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</row>
    <row r="178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</row>
    <row r="179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</row>
    <row r="180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</row>
    <row r="18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</row>
    <row r="18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</row>
    <row r="183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</row>
    <row r="184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</row>
    <row r="18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</row>
    <row r="186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</row>
    <row r="187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</row>
    <row r="188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</row>
    <row r="189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</row>
    <row r="190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</row>
    <row r="19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</row>
    <row r="19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</row>
    <row r="193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</row>
    <row r="194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</row>
    <row r="19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</row>
    <row r="196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</row>
    <row r="197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</row>
    <row r="198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</row>
    <row r="199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</row>
    <row r="200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</row>
    <row r="20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</row>
    <row r="20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</row>
    <row r="203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</row>
    <row r="204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</row>
    <row r="20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</row>
    <row r="206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</row>
    <row r="207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</row>
    <row r="208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</row>
    <row r="209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</row>
    <row r="210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</row>
    <row r="21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</row>
    <row r="21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</row>
    <row r="213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</row>
    <row r="214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</row>
    <row r="21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</row>
    <row r="216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</row>
    <row r="217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</row>
    <row r="218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</row>
    <row r="219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</row>
    <row r="220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</row>
    <row r="22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</row>
    <row r="22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</row>
    <row r="223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</row>
    <row r="224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</row>
    <row r="2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</row>
    <row r="226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</row>
    <row r="227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</row>
    <row r="228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</row>
    <row r="229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</row>
    <row r="230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</row>
    <row r="23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</row>
    <row r="23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</row>
    <row r="233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</row>
    <row r="234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</row>
    <row r="23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</row>
    <row r="236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</row>
    <row r="237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</row>
    <row r="238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</row>
    <row r="239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</row>
    <row r="240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</row>
    <row r="24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</row>
    <row r="24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</row>
    <row r="243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</row>
    <row r="244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</row>
    <row r="24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</row>
    <row r="246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</row>
    <row r="247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</row>
    <row r="248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</row>
    <row r="249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</row>
    <row r="250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</row>
    <row r="25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</row>
    <row r="25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</row>
    <row r="253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</row>
    <row r="254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</row>
    <row r="25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</row>
    <row r="256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</row>
    <row r="257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</row>
    <row r="258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</row>
    <row r="259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</row>
    <row r="260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</row>
    <row r="26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</row>
    <row r="26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</row>
    <row r="263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</row>
    <row r="264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</row>
    <row r="26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</row>
    <row r="266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</row>
    <row r="267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</row>
    <row r="268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</row>
    <row r="269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</row>
    <row r="270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</row>
    <row r="27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</row>
    <row r="272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</row>
    <row r="273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</row>
    <row r="274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</row>
    <row r="27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</row>
    <row r="276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</row>
    <row r="277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</row>
    <row r="278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</row>
    <row r="279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</row>
    <row r="280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</row>
    <row r="28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</row>
    <row r="28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</row>
    <row r="283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</row>
    <row r="284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</row>
    <row r="28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</row>
    <row r="286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</row>
    <row r="287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</row>
    <row r="288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</row>
    <row r="289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</row>
    <row r="290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</row>
    <row r="29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</row>
    <row r="29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</row>
    <row r="293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</row>
    <row r="294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</row>
    <row r="29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</row>
    <row r="296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</row>
    <row r="297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</row>
    <row r="298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</row>
    <row r="299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</row>
    <row r="300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</row>
    <row r="30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</row>
    <row r="30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</row>
    <row r="303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</row>
    <row r="304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</row>
    <row r="30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</row>
    <row r="306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</row>
    <row r="307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</row>
    <row r="308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</row>
    <row r="309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</row>
    <row r="310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</row>
    <row r="31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</row>
    <row r="31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</row>
    <row r="313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</row>
    <row r="314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</row>
    <row r="31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</row>
    <row r="316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</row>
    <row r="317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</row>
    <row r="318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</row>
    <row r="319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</row>
    <row r="320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</row>
    <row r="32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</row>
    <row r="32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</row>
    <row r="323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</row>
    <row r="324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</row>
    <row r="3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</row>
    <row r="326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</row>
    <row r="327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</row>
    <row r="328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</row>
    <row r="329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</row>
    <row r="330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</row>
    <row r="33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</row>
    <row r="33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</row>
    <row r="333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</row>
    <row r="334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</row>
    <row r="33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</row>
    <row r="336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</row>
    <row r="337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</row>
    <row r="338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</row>
    <row r="339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</row>
    <row r="340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</row>
    <row r="34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</row>
    <row r="34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</row>
    <row r="343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</row>
    <row r="344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</row>
    <row r="34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</row>
    <row r="346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</row>
    <row r="347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</row>
    <row r="348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</row>
    <row r="349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</row>
    <row r="350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</row>
    <row r="35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</row>
    <row r="35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</row>
    <row r="353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</row>
    <row r="354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</row>
    <row r="35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</row>
    <row r="356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</row>
    <row r="357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</row>
    <row r="358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</row>
    <row r="359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</row>
    <row r="360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</row>
    <row r="36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</row>
    <row r="36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</row>
    <row r="363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</row>
    <row r="364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</row>
    <row r="36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</row>
    <row r="366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</row>
    <row r="367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</row>
    <row r="368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</row>
    <row r="369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</row>
    <row r="370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</row>
    <row r="37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</row>
    <row r="37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</row>
    <row r="373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</row>
    <row r="374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</row>
    <row r="37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</row>
    <row r="376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</row>
    <row r="377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</row>
    <row r="378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</row>
    <row r="379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</row>
    <row r="380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</row>
    <row r="38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</row>
    <row r="38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</row>
    <row r="383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</row>
    <row r="384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</row>
    <row r="38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</row>
    <row r="386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</row>
    <row r="387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</row>
    <row r="388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</row>
    <row r="389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</row>
    <row r="390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</row>
    <row r="39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</row>
    <row r="39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</row>
    <row r="393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</row>
    <row r="394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</row>
    <row r="39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</row>
    <row r="396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</row>
    <row r="397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</row>
    <row r="398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</row>
    <row r="399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</row>
    <row r="400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</row>
    <row r="40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</row>
    <row r="40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</row>
    <row r="403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</row>
    <row r="404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</row>
    <row r="40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</row>
    <row r="406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</row>
    <row r="407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</row>
    <row r="408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</row>
    <row r="409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</row>
    <row r="410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</row>
    <row r="41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</row>
    <row r="41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</row>
    <row r="413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</row>
    <row r="414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</row>
    <row r="41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</row>
    <row r="416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</row>
    <row r="417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</row>
    <row r="418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</row>
    <row r="419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</row>
    <row r="420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</row>
    <row r="42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</row>
    <row r="42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</row>
    <row r="423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</row>
    <row r="424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</row>
    <row r="4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</row>
    <row r="426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</row>
    <row r="427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</row>
    <row r="428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</row>
    <row r="429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</row>
    <row r="430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</row>
    <row r="43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</row>
    <row r="43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</row>
    <row r="433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</row>
    <row r="434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</row>
    <row r="43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</row>
    <row r="436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</row>
    <row r="437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</row>
    <row r="438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</row>
    <row r="439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</row>
    <row r="440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</row>
    <row r="44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</row>
    <row r="44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</row>
    <row r="443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</row>
    <row r="444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</row>
    <row r="44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</row>
    <row r="446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</row>
    <row r="447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</row>
    <row r="448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</row>
    <row r="449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</row>
    <row r="450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</row>
    <row r="45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</row>
    <row r="45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</row>
    <row r="453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</row>
    <row r="454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</row>
    <row r="45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</row>
    <row r="456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</row>
    <row r="457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</row>
    <row r="458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</row>
    <row r="459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</row>
    <row r="460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</row>
    <row r="46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</row>
    <row r="46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</row>
    <row r="463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</row>
    <row r="464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</row>
    <row r="46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</row>
    <row r="466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</row>
    <row r="467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</row>
    <row r="468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</row>
    <row r="469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</row>
    <row r="470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</row>
    <row r="47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</row>
    <row r="47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</row>
    <row r="473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</row>
    <row r="474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</row>
    <row r="47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</row>
    <row r="476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</row>
    <row r="477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</row>
    <row r="478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</row>
    <row r="479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</row>
    <row r="480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</row>
    <row r="48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</row>
    <row r="48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</row>
    <row r="483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</row>
    <row r="484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</row>
    <row r="48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</row>
    <row r="486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</row>
    <row r="487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</row>
    <row r="488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</row>
    <row r="489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</row>
    <row r="490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</row>
    <row r="49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</row>
    <row r="49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</row>
    <row r="493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</row>
    <row r="494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</row>
    <row r="49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</row>
    <row r="496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</row>
    <row r="497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</row>
    <row r="498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</row>
    <row r="499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</row>
    <row r="500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</row>
    <row r="50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</row>
    <row r="50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</row>
    <row r="503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</row>
    <row r="504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</row>
    <row r="50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</row>
    <row r="506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</row>
    <row r="507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</row>
    <row r="508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</row>
    <row r="509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</row>
    <row r="510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</row>
    <row r="51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</row>
    <row r="51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</row>
    <row r="513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</row>
    <row r="514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</row>
    <row r="51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</row>
    <row r="516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</row>
    <row r="517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</row>
    <row r="518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</row>
    <row r="519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</row>
    <row r="520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</row>
    <row r="52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</row>
    <row r="52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</row>
    <row r="523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</row>
    <row r="524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</row>
    <row r="5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</row>
    <row r="526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</row>
    <row r="527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</row>
    <row r="528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</row>
    <row r="529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</row>
    <row r="530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</row>
    <row r="53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</row>
    <row r="53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</row>
    <row r="533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</row>
    <row r="534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</row>
    <row r="53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</row>
    <row r="536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</row>
    <row r="537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</row>
    <row r="538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</row>
    <row r="539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</row>
    <row r="540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</row>
    <row r="54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</row>
    <row r="542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</row>
    <row r="543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</row>
    <row r="544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</row>
    <row r="54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</row>
    <row r="546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</row>
    <row r="547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</row>
    <row r="548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</row>
    <row r="549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</row>
    <row r="550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</row>
    <row r="55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</row>
    <row r="552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</row>
    <row r="553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</row>
    <row r="554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</row>
    <row r="55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</row>
    <row r="556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</row>
    <row r="557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</row>
    <row r="558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</row>
    <row r="559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</row>
    <row r="560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</row>
    <row r="56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</row>
    <row r="562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</row>
    <row r="563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</row>
    <row r="564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</row>
    <row r="56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</row>
    <row r="566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</row>
    <row r="567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</row>
    <row r="568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</row>
    <row r="569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</row>
    <row r="570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</row>
    <row r="57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</row>
    <row r="572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</row>
    <row r="573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</row>
    <row r="574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</row>
    <row r="57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</row>
    <row r="576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</row>
    <row r="577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</row>
    <row r="578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</row>
    <row r="579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</row>
    <row r="580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</row>
    <row r="58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</row>
    <row r="582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</row>
    <row r="583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</row>
    <row r="584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</row>
    <row r="58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</row>
    <row r="586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</row>
    <row r="587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</row>
    <row r="588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</row>
    <row r="589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</row>
    <row r="590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</row>
    <row r="59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</row>
    <row r="592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</row>
    <row r="593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</row>
    <row r="594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</row>
    <row r="59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</row>
    <row r="596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</row>
    <row r="597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</row>
    <row r="598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</row>
    <row r="599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</row>
    <row r="600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</row>
    <row r="60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</row>
    <row r="602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</row>
    <row r="603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</row>
    <row r="604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</row>
    <row r="60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</row>
    <row r="606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</row>
    <row r="607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</row>
    <row r="608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</row>
    <row r="609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</row>
    <row r="610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</row>
    <row r="61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</row>
    <row r="612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</row>
    <row r="613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</row>
    <row r="614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</row>
    <row r="61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</row>
    <row r="616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</row>
    <row r="617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</row>
    <row r="618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</row>
    <row r="619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</row>
    <row r="620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</row>
    <row r="62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</row>
    <row r="622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</row>
    <row r="623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</row>
    <row r="624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</row>
    <row r="6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</row>
    <row r="626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</row>
    <row r="627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</row>
    <row r="628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</row>
    <row r="629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</row>
    <row r="630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</row>
    <row r="63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</row>
    <row r="632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</row>
    <row r="633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</row>
    <row r="634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</row>
    <row r="63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</row>
    <row r="636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</row>
    <row r="637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</row>
    <row r="638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</row>
    <row r="639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</row>
    <row r="640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</row>
    <row r="64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</row>
    <row r="642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</row>
    <row r="643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</row>
    <row r="644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</row>
    <row r="64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</row>
    <row r="646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</row>
    <row r="647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</row>
    <row r="648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</row>
    <row r="649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</row>
    <row r="650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</row>
    <row r="65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</row>
    <row r="652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</row>
    <row r="653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</row>
    <row r="654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</row>
    <row r="65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</row>
    <row r="656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</row>
    <row r="657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</row>
    <row r="658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</row>
    <row r="659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</row>
    <row r="660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</row>
    <row r="66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</row>
    <row r="662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</row>
    <row r="663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</row>
    <row r="664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</row>
    <row r="66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</row>
    <row r="666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</row>
    <row r="667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</row>
    <row r="668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</row>
    <row r="669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</row>
    <row r="670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</row>
    <row r="67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</row>
    <row r="672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</row>
    <row r="673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</row>
    <row r="674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</row>
    <row r="67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</row>
    <row r="676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</row>
    <row r="677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</row>
    <row r="678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</row>
    <row r="679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</row>
    <row r="680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</row>
    <row r="68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</row>
    <row r="682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</row>
    <row r="683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</row>
    <row r="684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</row>
    <row r="68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</row>
    <row r="686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</row>
    <row r="687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</row>
    <row r="688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</row>
    <row r="689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</row>
    <row r="690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</row>
    <row r="69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</row>
    <row r="692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</row>
    <row r="693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</row>
    <row r="694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</row>
    <row r="69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</row>
    <row r="696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</row>
    <row r="697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</row>
    <row r="698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</row>
    <row r="699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</row>
    <row r="700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</row>
    <row r="70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</row>
    <row r="702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</row>
    <row r="703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</row>
    <row r="704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</row>
    <row r="70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</row>
    <row r="706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</row>
    <row r="707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</row>
    <row r="708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</row>
    <row r="709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</row>
    <row r="710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</row>
    <row r="71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</row>
    <row r="712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</row>
    <row r="713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</row>
    <row r="714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</row>
    <row r="71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</row>
    <row r="716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</row>
    <row r="717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</row>
    <row r="718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</row>
    <row r="719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</row>
    <row r="720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</row>
    <row r="72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</row>
    <row r="722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</row>
    <row r="723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</row>
    <row r="724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</row>
    <row r="7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</row>
    <row r="726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</row>
    <row r="727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</row>
    <row r="728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</row>
    <row r="729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</row>
    <row r="730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</row>
    <row r="73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</row>
    <row r="732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</row>
    <row r="733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</row>
    <row r="734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</row>
    <row r="73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</row>
    <row r="736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</row>
    <row r="737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</row>
    <row r="738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</row>
    <row r="739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</row>
    <row r="740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</row>
    <row r="74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</row>
    <row r="742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</row>
    <row r="743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</row>
    <row r="744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</row>
    <row r="74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</row>
    <row r="746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</row>
    <row r="747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</row>
    <row r="748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</row>
    <row r="749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</row>
    <row r="750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</row>
    <row r="75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</row>
    <row r="752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</row>
    <row r="753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</row>
    <row r="754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</row>
    <row r="75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</row>
    <row r="756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</row>
    <row r="757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</row>
    <row r="758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</row>
    <row r="759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</row>
    <row r="760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</row>
    <row r="76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</row>
    <row r="762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</row>
    <row r="763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</row>
    <row r="764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</row>
    <row r="76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</row>
    <row r="766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</row>
    <row r="767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</row>
    <row r="768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</row>
    <row r="769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</row>
    <row r="770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</row>
    <row r="77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</row>
    <row r="772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</row>
    <row r="773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</row>
    <row r="774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</row>
    <row r="77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</row>
    <row r="776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</row>
    <row r="777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</row>
    <row r="778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</row>
    <row r="779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</row>
    <row r="780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</row>
    <row r="78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</row>
    <row r="782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</row>
    <row r="783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</row>
    <row r="784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</row>
    <row r="78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</row>
    <row r="786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</row>
    <row r="787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</row>
    <row r="788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</row>
    <row r="789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</row>
    <row r="790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</row>
    <row r="79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</row>
    <row r="792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</row>
    <row r="793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</row>
    <row r="794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</row>
    <row r="79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</row>
    <row r="796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</row>
    <row r="797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</row>
    <row r="798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</row>
    <row r="799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</row>
    <row r="800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</row>
    <row r="80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</row>
    <row r="802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</row>
    <row r="803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</row>
    <row r="804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</row>
    <row r="80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</row>
    <row r="806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</row>
    <row r="807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</row>
    <row r="808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</row>
    <row r="809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</row>
    <row r="810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</row>
    <row r="81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</row>
    <row r="812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</row>
    <row r="813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</row>
    <row r="814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</row>
    <row r="81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</row>
    <row r="816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</row>
    <row r="817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</row>
    <row r="818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</row>
    <row r="819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</row>
    <row r="820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</row>
    <row r="82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</row>
    <row r="822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</row>
    <row r="823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</row>
    <row r="824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</row>
    <row r="8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</row>
    <row r="826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</row>
    <row r="827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</row>
    <row r="828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</row>
    <row r="829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</row>
    <row r="830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</row>
    <row r="83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</row>
    <row r="832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</row>
    <row r="833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</row>
    <row r="834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</row>
    <row r="83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</row>
    <row r="836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</row>
    <row r="837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</row>
    <row r="838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</row>
    <row r="839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</row>
    <row r="840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</row>
    <row r="84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</row>
    <row r="842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</row>
    <row r="843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</row>
    <row r="844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</row>
    <row r="84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</row>
    <row r="846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</row>
    <row r="847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</row>
    <row r="848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</row>
    <row r="849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</row>
    <row r="850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</row>
    <row r="85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</row>
    <row r="852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</row>
    <row r="853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</row>
    <row r="854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</row>
    <row r="85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</row>
    <row r="856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</row>
    <row r="857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</row>
    <row r="858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</row>
    <row r="859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</row>
    <row r="860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</row>
    <row r="86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</row>
    <row r="862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</row>
    <row r="863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</row>
    <row r="864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</row>
    <row r="86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</row>
    <row r="866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</row>
    <row r="867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</row>
    <row r="868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</row>
    <row r="869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</row>
    <row r="870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</row>
    <row r="87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</row>
    <row r="872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</row>
    <row r="873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</row>
    <row r="874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</row>
    <row r="87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</row>
    <row r="876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</row>
    <row r="877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</row>
    <row r="878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</row>
    <row r="879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</row>
    <row r="880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</row>
    <row r="88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</row>
    <row r="882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</row>
    <row r="883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</row>
    <row r="884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</row>
    <row r="88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</row>
    <row r="886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</row>
    <row r="887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</row>
    <row r="888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</row>
    <row r="889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</row>
    <row r="890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</row>
    <row r="89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</row>
    <row r="892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</row>
    <row r="893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</row>
    <row r="894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</row>
    <row r="89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</row>
    <row r="896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</row>
    <row r="897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</row>
    <row r="898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</row>
    <row r="899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</row>
    <row r="900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</row>
    <row r="90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</row>
    <row r="902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</row>
    <row r="903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</row>
    <row r="904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</row>
    <row r="90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</row>
    <row r="906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</row>
    <row r="907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</row>
    <row r="908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</row>
    <row r="909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</row>
    <row r="910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</row>
    <row r="91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</row>
    <row r="912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</row>
    <row r="913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</row>
    <row r="914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</row>
    <row r="91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</row>
    <row r="916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</row>
    <row r="917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</row>
    <row r="918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</row>
    <row r="919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</row>
    <row r="920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</row>
    <row r="92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</row>
    <row r="922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</row>
    <row r="923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</row>
    <row r="924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</row>
    <row r="9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</row>
    <row r="926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</row>
    <row r="927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</row>
    <row r="928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</row>
    <row r="929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</row>
    <row r="930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</row>
    <row r="93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</row>
    <row r="932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</row>
    <row r="933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</row>
    <row r="934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</row>
    <row r="93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</row>
    <row r="936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</row>
    <row r="937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</row>
    <row r="938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</row>
    <row r="939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</row>
    <row r="940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</row>
    <row r="94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</row>
    <row r="942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</row>
    <row r="943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</row>
    <row r="944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</row>
    <row r="94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</row>
    <row r="946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</row>
    <row r="947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</row>
    <row r="948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</row>
    <row r="949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</row>
    <row r="950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</row>
    <row r="95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</row>
    <row r="952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</row>
    <row r="953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</row>
    <row r="954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</row>
    <row r="95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</row>
    <row r="956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</row>
    <row r="957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</row>
    <row r="958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</row>
    <row r="959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</row>
    <row r="960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</row>
    <row r="96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</row>
    <row r="962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</row>
    <row r="963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</row>
    <row r="964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</row>
    <row r="96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</row>
    <row r="966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</row>
    <row r="967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</row>
    <row r="968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</row>
    <row r="969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</row>
    <row r="970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</row>
    <row r="97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</row>
    <row r="972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</row>
    <row r="973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</row>
    <row r="974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</row>
    <row r="97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</row>
    <row r="976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</row>
    <row r="977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</row>
    <row r="978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</row>
    <row r="979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</row>
    <row r="980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</row>
    <row r="98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</row>
    <row r="982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</row>
    <row r="983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</row>
    <row r="984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</row>
    <row r="98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</row>
    <row r="986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</row>
    <row r="987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</row>
    <row r="988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</row>
    <row r="989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</row>
    <row r="990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</row>
    <row r="99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</row>
    <row r="992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</row>
    <row r="993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</row>
    <row r="994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</row>
    <row r="99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</row>
    <row r="996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</row>
    <row r="997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</row>
    <row r="998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</row>
    <row r="999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</row>
    <row r="1000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4" width="11.14"/>
    <col customWidth="1" min="25" max="25" width="10.57"/>
    <col customWidth="1" min="26" max="37" width="11.14"/>
  </cols>
  <sheetData>
    <row r="1" ht="12.75" customHeight="1">
      <c r="A1" s="77">
        <v>0.028736</v>
      </c>
      <c r="B1" s="75">
        <v>0.029737</v>
      </c>
      <c r="C1" s="75">
        <v>0.030113</v>
      </c>
      <c r="D1" s="75">
        <v>0.029295</v>
      </c>
      <c r="E1" s="75">
        <v>0.027852</v>
      </c>
      <c r="F1" s="75">
        <v>0.027394</v>
      </c>
      <c r="G1" s="75">
        <v>0.025502</v>
      </c>
      <c r="H1" s="75">
        <v>0.022405</v>
      </c>
      <c r="I1" s="75">
        <v>0.021347</v>
      </c>
      <c r="J1" s="75">
        <v>0.021278</v>
      </c>
      <c r="K1" s="75">
        <v>0.019905</v>
      </c>
      <c r="L1" s="75">
        <v>0.01933</v>
      </c>
      <c r="M1" s="75">
        <v>0.020239</v>
      </c>
      <c r="N1" s="75">
        <v>0.017301</v>
      </c>
      <c r="O1" s="75">
        <v>0.017681</v>
      </c>
      <c r="P1" s="75">
        <v>0.014238</v>
      </c>
      <c r="Q1" s="75">
        <v>0.012519</v>
      </c>
      <c r="R1" s="75">
        <v>0.008976</v>
      </c>
      <c r="S1" s="75">
        <v>0.009026</v>
      </c>
      <c r="T1" s="75">
        <v>0.009271</v>
      </c>
      <c r="U1" s="75">
        <v>0.006239</v>
      </c>
      <c r="V1" s="75">
        <v>0.003184</v>
      </c>
      <c r="W1" s="75">
        <v>0.002494</v>
      </c>
      <c r="X1" s="75">
        <v>0.001916</v>
      </c>
      <c r="Y1" s="75">
        <v>0.0</v>
      </c>
      <c r="Z1" s="75">
        <v>2.1E-4</v>
      </c>
      <c r="AA1" s="75">
        <v>-0.002496</v>
      </c>
      <c r="AB1" s="75">
        <v>-0.003264</v>
      </c>
      <c r="AC1" s="75">
        <v>-0.004844</v>
      </c>
      <c r="AD1" s="75">
        <v>-0.006972</v>
      </c>
      <c r="AE1" s="75">
        <v>-0.005156</v>
      </c>
      <c r="AF1" s="75">
        <v>-0.008933</v>
      </c>
      <c r="AG1" s="75">
        <v>-0.012312</v>
      </c>
      <c r="AH1" s="75">
        <v>-0.010347</v>
      </c>
      <c r="AI1" s="75">
        <v>-0.013734</v>
      </c>
      <c r="AJ1" s="75">
        <v>-0.012966</v>
      </c>
      <c r="AK1" s="75">
        <v>-0.015088</v>
      </c>
    </row>
    <row r="2" ht="12.75" customHeight="1">
      <c r="A2" s="77">
        <v>0.026903</v>
      </c>
      <c r="B2" s="75">
        <v>0.026404</v>
      </c>
      <c r="C2" s="75">
        <v>0.025534</v>
      </c>
      <c r="D2" s="75">
        <v>0.024347</v>
      </c>
      <c r="E2" s="75">
        <v>0.023543</v>
      </c>
      <c r="F2" s="75">
        <v>0.023859</v>
      </c>
      <c r="G2" s="75">
        <v>0.02095</v>
      </c>
      <c r="H2" s="75">
        <v>0.020028</v>
      </c>
      <c r="I2" s="75">
        <v>0.019198</v>
      </c>
      <c r="J2" s="75">
        <v>0.018717</v>
      </c>
      <c r="K2" s="75">
        <v>0.018283</v>
      </c>
      <c r="L2" s="75">
        <v>0.017971</v>
      </c>
      <c r="M2" s="75">
        <v>0.016528</v>
      </c>
      <c r="N2" s="75">
        <v>0.014386</v>
      </c>
      <c r="O2" s="75">
        <v>0.014117</v>
      </c>
      <c r="P2" s="75">
        <v>0.011359</v>
      </c>
      <c r="Q2" s="75">
        <v>0.00935</v>
      </c>
      <c r="R2" s="75">
        <v>0.008025</v>
      </c>
      <c r="S2" s="75">
        <v>0.008103</v>
      </c>
      <c r="T2" s="75">
        <v>0.007374</v>
      </c>
      <c r="U2" s="75">
        <v>0.005586</v>
      </c>
      <c r="V2" s="75">
        <v>0.003467</v>
      </c>
      <c r="W2" s="75">
        <v>0.003458</v>
      </c>
      <c r="X2" s="75">
        <v>0.001672</v>
      </c>
      <c r="Y2" s="75">
        <v>0.0</v>
      </c>
      <c r="Z2" s="75">
        <v>-6.12E-4</v>
      </c>
      <c r="AA2" s="75">
        <v>-0.002524</v>
      </c>
      <c r="AB2" s="75">
        <v>-0.002685</v>
      </c>
      <c r="AC2" s="75">
        <v>-0.00332</v>
      </c>
      <c r="AD2" s="75">
        <v>-0.006151</v>
      </c>
      <c r="AE2" s="75">
        <v>-0.006787</v>
      </c>
      <c r="AF2" s="75">
        <v>-0.008508</v>
      </c>
      <c r="AG2" s="75">
        <v>-0.009576</v>
      </c>
      <c r="AH2" s="75">
        <v>-0.009968</v>
      </c>
      <c r="AI2" s="75">
        <v>-0.013045</v>
      </c>
      <c r="AJ2" s="75">
        <v>-0.013437</v>
      </c>
      <c r="AK2" s="75">
        <v>-0.014149</v>
      </c>
    </row>
    <row r="3" ht="12.75" customHeight="1">
      <c r="A3" s="77">
        <v>0.01845</v>
      </c>
      <c r="B3" s="75">
        <v>0.017872</v>
      </c>
      <c r="C3" s="75">
        <v>0.017974</v>
      </c>
      <c r="D3" s="75">
        <v>0.017129</v>
      </c>
      <c r="E3" s="75">
        <v>0.018281</v>
      </c>
      <c r="F3" s="75">
        <v>0.018142</v>
      </c>
      <c r="G3" s="75">
        <v>0.017396</v>
      </c>
      <c r="H3" s="75">
        <v>0.016338</v>
      </c>
      <c r="I3" s="75">
        <v>0.015292</v>
      </c>
      <c r="J3" s="75">
        <v>0.014479</v>
      </c>
      <c r="K3" s="75">
        <v>0.013167</v>
      </c>
      <c r="L3" s="75">
        <v>0.012362</v>
      </c>
      <c r="M3" s="75">
        <v>0.012629</v>
      </c>
      <c r="N3" s="75">
        <v>0.010059</v>
      </c>
      <c r="O3" s="75">
        <v>0.010927</v>
      </c>
      <c r="P3" s="75">
        <v>0.009069</v>
      </c>
      <c r="Q3" s="75">
        <v>0.007869</v>
      </c>
      <c r="R3" s="75">
        <v>0.006443</v>
      </c>
      <c r="S3" s="75">
        <v>0.004917</v>
      </c>
      <c r="T3" s="75">
        <v>0.00496</v>
      </c>
      <c r="U3" s="75">
        <v>0.003233</v>
      </c>
      <c r="V3" s="75">
        <v>0.002336</v>
      </c>
      <c r="W3" s="75">
        <v>0.003941</v>
      </c>
      <c r="X3" s="75">
        <v>0.001006</v>
      </c>
      <c r="Y3" s="75">
        <v>0.0</v>
      </c>
      <c r="Z3" s="75">
        <v>-8.87E-4</v>
      </c>
      <c r="AA3" s="75">
        <v>-0.002298</v>
      </c>
      <c r="AB3" s="75">
        <v>-0.004287</v>
      </c>
      <c r="AC3" s="75">
        <v>-0.003561</v>
      </c>
      <c r="AD3" s="75">
        <v>-0.005797</v>
      </c>
      <c r="AE3" s="75">
        <v>-0.006471</v>
      </c>
      <c r="AF3" s="75">
        <v>-0.008181</v>
      </c>
      <c r="AG3" s="75">
        <v>-0.01027</v>
      </c>
      <c r="AH3" s="75">
        <v>-0.01015</v>
      </c>
      <c r="AI3" s="75">
        <v>-0.012922</v>
      </c>
      <c r="AJ3" s="75">
        <v>-0.013296</v>
      </c>
      <c r="AK3" s="75">
        <v>-0.013894</v>
      </c>
    </row>
    <row r="4" ht="12.75" customHeight="1">
      <c r="A4" s="77">
        <v>0.019013</v>
      </c>
      <c r="B4" s="75">
        <v>0.0203</v>
      </c>
      <c r="C4" s="75">
        <v>0.020708</v>
      </c>
      <c r="D4" s="75">
        <v>0.020165</v>
      </c>
      <c r="E4" s="75">
        <v>0.018292</v>
      </c>
      <c r="F4" s="75">
        <v>0.01791</v>
      </c>
      <c r="G4" s="75">
        <v>0.016123</v>
      </c>
      <c r="H4" s="75">
        <v>0.01441</v>
      </c>
      <c r="I4" s="75">
        <v>0.013234</v>
      </c>
      <c r="J4" s="75">
        <v>0.013762</v>
      </c>
      <c r="K4" s="75">
        <v>0.014048</v>
      </c>
      <c r="L4" s="75">
        <v>0.014146</v>
      </c>
      <c r="M4" s="75">
        <v>0.012595</v>
      </c>
      <c r="N4" s="75">
        <v>0.01188</v>
      </c>
      <c r="O4" s="75">
        <v>0.01305</v>
      </c>
      <c r="P4" s="75">
        <v>0.011178</v>
      </c>
      <c r="Q4" s="75">
        <v>0.010851</v>
      </c>
      <c r="R4" s="75">
        <v>0.007743</v>
      </c>
      <c r="S4" s="75">
        <v>0.006126</v>
      </c>
      <c r="T4" s="75">
        <v>0.005712</v>
      </c>
      <c r="U4" s="75">
        <v>0.003801</v>
      </c>
      <c r="V4" s="75">
        <v>0.002255</v>
      </c>
      <c r="W4" s="75">
        <v>0.001992</v>
      </c>
      <c r="X4" s="75">
        <v>0.001732</v>
      </c>
      <c r="Y4" s="75">
        <v>0.0</v>
      </c>
      <c r="Z4" s="75">
        <v>-5.52E-4</v>
      </c>
      <c r="AA4" s="75">
        <v>-0.001297</v>
      </c>
      <c r="AB4" s="75">
        <v>-0.001815</v>
      </c>
      <c r="AC4" s="75">
        <v>-0.002817</v>
      </c>
      <c r="AD4" s="75">
        <v>-0.004336</v>
      </c>
      <c r="AE4" s="75">
        <v>-0.004486</v>
      </c>
      <c r="AF4" s="75">
        <v>-0.005526</v>
      </c>
      <c r="AG4" s="75">
        <v>-0.006672</v>
      </c>
      <c r="AH4" s="75">
        <v>-0.006513</v>
      </c>
      <c r="AI4" s="75">
        <v>-0.007497</v>
      </c>
      <c r="AJ4" s="75">
        <v>-0.008244</v>
      </c>
      <c r="AK4" s="75">
        <v>-0.009061</v>
      </c>
    </row>
    <row r="5" ht="12.75" customHeight="1">
      <c r="A5" s="77">
        <v>0.014237</v>
      </c>
      <c r="B5" s="75">
        <v>0.014043</v>
      </c>
      <c r="C5" s="75">
        <v>0.014068</v>
      </c>
      <c r="D5" s="75">
        <v>0.013285</v>
      </c>
      <c r="E5" s="75">
        <v>0.013669</v>
      </c>
      <c r="F5" s="75">
        <v>0.012959</v>
      </c>
      <c r="G5" s="75">
        <v>0.01268</v>
      </c>
      <c r="H5" s="75">
        <v>0.01184</v>
      </c>
      <c r="I5" s="75">
        <v>0.012478</v>
      </c>
      <c r="J5" s="75">
        <v>0.011759</v>
      </c>
      <c r="K5" s="75">
        <v>0.011093</v>
      </c>
      <c r="L5" s="75">
        <v>0.010842</v>
      </c>
      <c r="M5" s="75">
        <v>0.009727</v>
      </c>
      <c r="N5" s="75">
        <v>0.008595</v>
      </c>
      <c r="O5" s="75">
        <v>0.008451</v>
      </c>
      <c r="P5" s="75">
        <v>0.007108</v>
      </c>
      <c r="Q5" s="75">
        <v>0.006342</v>
      </c>
      <c r="R5" s="75">
        <v>0.005489</v>
      </c>
      <c r="S5" s="75">
        <v>0.005277</v>
      </c>
      <c r="T5" s="75">
        <v>0.004082</v>
      </c>
      <c r="U5" s="75">
        <v>0.004159</v>
      </c>
      <c r="V5" s="75">
        <v>0.001545</v>
      </c>
      <c r="W5" s="75">
        <v>0.002232</v>
      </c>
      <c r="X5" s="75">
        <v>0.001897</v>
      </c>
      <c r="Y5" s="75">
        <v>0.0</v>
      </c>
      <c r="Z5" s="75">
        <v>-2.77E-4</v>
      </c>
      <c r="AA5" s="75">
        <v>-6.8E-4</v>
      </c>
      <c r="AB5" s="75">
        <v>-0.001184</v>
      </c>
      <c r="AC5" s="75">
        <v>-0.002347</v>
      </c>
      <c r="AD5" s="75">
        <v>-0.003268</v>
      </c>
      <c r="AE5" s="75">
        <v>-0.004193</v>
      </c>
      <c r="AF5" s="75">
        <v>-0.005462</v>
      </c>
      <c r="AG5" s="75">
        <v>-0.006691</v>
      </c>
      <c r="AH5" s="75">
        <v>-0.006427</v>
      </c>
      <c r="AI5" s="75">
        <v>-0.008753</v>
      </c>
      <c r="AJ5" s="75">
        <v>-0.009243</v>
      </c>
      <c r="AK5" s="75">
        <v>-0.009393</v>
      </c>
    </row>
    <row r="6" ht="12.75" customHeight="1">
      <c r="A6" s="77">
        <v>0.012288</v>
      </c>
      <c r="B6" s="75">
        <v>0.013075</v>
      </c>
      <c r="C6" s="75">
        <v>0.013578</v>
      </c>
      <c r="D6" s="75">
        <v>0.013775</v>
      </c>
      <c r="E6" s="75">
        <v>0.013427</v>
      </c>
      <c r="F6" s="75">
        <v>0.013377</v>
      </c>
      <c r="G6" s="75">
        <v>0.011918</v>
      </c>
      <c r="H6" s="75">
        <v>0.010689</v>
      </c>
      <c r="I6" s="75">
        <v>0.00926</v>
      </c>
      <c r="J6" s="75">
        <v>0.009677</v>
      </c>
      <c r="K6" s="75">
        <v>0.008963</v>
      </c>
      <c r="L6" s="75">
        <v>0.00861</v>
      </c>
      <c r="M6" s="75">
        <v>0.008385</v>
      </c>
      <c r="N6" s="75">
        <v>0.007647</v>
      </c>
      <c r="O6" s="75">
        <v>0.007436</v>
      </c>
      <c r="P6" s="75">
        <v>0.006595</v>
      </c>
      <c r="Q6" s="75">
        <v>0.00708</v>
      </c>
      <c r="R6" s="75">
        <v>0.005562</v>
      </c>
      <c r="S6" s="75">
        <v>0.00408</v>
      </c>
      <c r="T6" s="75">
        <v>0.004056</v>
      </c>
      <c r="U6" s="75">
        <v>0.002756</v>
      </c>
      <c r="V6" s="75">
        <v>0.001817</v>
      </c>
      <c r="W6" s="75">
        <v>0.001484</v>
      </c>
      <c r="X6" s="75">
        <v>5.27E-4</v>
      </c>
      <c r="Y6" s="75">
        <v>0.0</v>
      </c>
      <c r="Z6" s="75">
        <v>-3.21E-4</v>
      </c>
      <c r="AA6" s="75">
        <v>-0.00153</v>
      </c>
      <c r="AB6" s="75">
        <v>-0.001893</v>
      </c>
      <c r="AC6" s="75">
        <v>-0.002668</v>
      </c>
      <c r="AD6" s="75">
        <v>-0.003889</v>
      </c>
      <c r="AE6" s="75">
        <v>-0.004505</v>
      </c>
      <c r="AF6" s="75">
        <v>-0.005262</v>
      </c>
      <c r="AG6" s="75">
        <v>-0.005796</v>
      </c>
      <c r="AH6" s="75">
        <v>-0.005679</v>
      </c>
      <c r="AI6" s="75">
        <v>-0.0073</v>
      </c>
      <c r="AJ6" s="75">
        <v>-0.007797</v>
      </c>
      <c r="AK6" s="75">
        <v>-0.008249</v>
      </c>
    </row>
    <row r="7" ht="12.75" customHeight="1">
      <c r="A7" s="77">
        <v>0.00902</v>
      </c>
      <c r="B7" s="75">
        <v>0.009548</v>
      </c>
      <c r="C7" s="75">
        <v>0.009434</v>
      </c>
      <c r="D7" s="75">
        <v>0.009201</v>
      </c>
      <c r="E7" s="75">
        <v>0.008595</v>
      </c>
      <c r="F7" s="75">
        <v>0.008156</v>
      </c>
      <c r="G7" s="75">
        <v>0.008086</v>
      </c>
      <c r="H7" s="75">
        <v>0.007508</v>
      </c>
      <c r="I7" s="75">
        <v>0.007748</v>
      </c>
      <c r="J7" s="75">
        <v>0.007499</v>
      </c>
      <c r="K7" s="75">
        <v>0.007134</v>
      </c>
      <c r="L7" s="75">
        <v>0.006948</v>
      </c>
      <c r="M7" s="75">
        <v>0.007073</v>
      </c>
      <c r="N7" s="75">
        <v>0.005753</v>
      </c>
      <c r="O7" s="75">
        <v>0.005609</v>
      </c>
      <c r="P7" s="75">
        <v>0.005767</v>
      </c>
      <c r="Q7" s="75">
        <v>0.004808</v>
      </c>
      <c r="R7" s="75">
        <v>0.00423</v>
      </c>
      <c r="S7" s="75">
        <v>0.002083</v>
      </c>
      <c r="T7" s="75">
        <v>0.001701</v>
      </c>
      <c r="U7" s="75">
        <v>0.001151</v>
      </c>
      <c r="V7" s="75">
        <v>1.44E-4</v>
      </c>
      <c r="W7" s="75">
        <v>4.19E-4</v>
      </c>
      <c r="X7" s="75">
        <v>1.93E-4</v>
      </c>
      <c r="Y7" s="75">
        <v>0.0</v>
      </c>
      <c r="Z7" s="75">
        <v>-2.93E-4</v>
      </c>
      <c r="AA7" s="75">
        <v>-5.51E-4</v>
      </c>
      <c r="AB7" s="75">
        <v>-0.001225</v>
      </c>
      <c r="AC7" s="75">
        <v>-0.00159</v>
      </c>
      <c r="AD7" s="75">
        <v>-0.003229</v>
      </c>
      <c r="AE7" s="75">
        <v>-0.002779</v>
      </c>
      <c r="AF7" s="75">
        <v>-0.003919</v>
      </c>
      <c r="AG7" s="75">
        <v>-0.005117</v>
      </c>
      <c r="AH7" s="75">
        <v>-0.005098</v>
      </c>
      <c r="AI7" s="75">
        <v>-0.005679</v>
      </c>
      <c r="AJ7" s="75">
        <v>-0.006407</v>
      </c>
      <c r="AK7" s="75">
        <v>-0.007124</v>
      </c>
    </row>
    <row r="8" ht="12.75" customHeight="1">
      <c r="A8" s="77">
        <v>0.00806</v>
      </c>
      <c r="B8" s="75">
        <v>0.008258</v>
      </c>
      <c r="C8" s="75">
        <v>0.008702</v>
      </c>
      <c r="D8" s="75">
        <v>0.008597</v>
      </c>
      <c r="E8" s="75">
        <v>0.009282</v>
      </c>
      <c r="F8" s="75">
        <v>0.008805</v>
      </c>
      <c r="G8" s="75">
        <v>0.007946</v>
      </c>
      <c r="H8" s="75">
        <v>0.007569</v>
      </c>
      <c r="I8" s="75">
        <v>0.007149</v>
      </c>
      <c r="J8" s="75">
        <v>0.006787</v>
      </c>
      <c r="K8" s="75">
        <v>0.005964</v>
      </c>
      <c r="L8" s="75">
        <v>0.005927</v>
      </c>
      <c r="M8" s="75">
        <v>0.00527</v>
      </c>
      <c r="N8" s="75">
        <v>0.004432</v>
      </c>
      <c r="O8" s="75">
        <v>0.004363</v>
      </c>
      <c r="P8" s="75">
        <v>0.003767</v>
      </c>
      <c r="Q8" s="75">
        <v>0.004559</v>
      </c>
      <c r="R8" s="75">
        <v>0.003063</v>
      </c>
      <c r="S8" s="75">
        <v>0.003682</v>
      </c>
      <c r="T8" s="75">
        <v>0.00253</v>
      </c>
      <c r="U8" s="75">
        <v>0.002147</v>
      </c>
      <c r="V8" s="75">
        <v>5.64E-4</v>
      </c>
      <c r="W8" s="75">
        <v>0.001208</v>
      </c>
      <c r="X8" s="75">
        <v>3.98E-4</v>
      </c>
      <c r="Y8" s="75">
        <v>0.0</v>
      </c>
      <c r="Z8" s="75">
        <v>-5.36E-4</v>
      </c>
      <c r="AA8" s="75">
        <v>-8.62E-4</v>
      </c>
      <c r="AB8" s="75">
        <v>-0.002358</v>
      </c>
      <c r="AC8" s="75">
        <v>-0.002052</v>
      </c>
      <c r="AD8" s="75">
        <v>-0.003114</v>
      </c>
      <c r="AE8" s="75">
        <v>-0.003451</v>
      </c>
      <c r="AF8" s="75">
        <v>-0.004099</v>
      </c>
      <c r="AG8" s="75">
        <v>-0.005192</v>
      </c>
      <c r="AH8" s="75">
        <v>-0.005364</v>
      </c>
      <c r="AI8" s="75">
        <v>-0.006592</v>
      </c>
      <c r="AJ8" s="75">
        <v>-0.006655</v>
      </c>
      <c r="AK8" s="75">
        <v>-0.006967</v>
      </c>
    </row>
    <row r="9" ht="12.75" customHeight="1">
      <c r="A9" s="77">
        <v>0.006382</v>
      </c>
      <c r="B9" s="75">
        <v>0.007347</v>
      </c>
      <c r="C9" s="75">
        <v>0.008217</v>
      </c>
      <c r="D9" s="75">
        <v>0.008232</v>
      </c>
      <c r="E9" s="75">
        <v>0.007966</v>
      </c>
      <c r="F9" s="75">
        <v>0.007677</v>
      </c>
      <c r="G9" s="75">
        <v>0.007635</v>
      </c>
      <c r="H9" s="75">
        <v>0.006537</v>
      </c>
      <c r="I9" s="75">
        <v>0.006374</v>
      </c>
      <c r="J9" s="75">
        <v>0.006163</v>
      </c>
      <c r="K9" s="75">
        <v>0.005997</v>
      </c>
      <c r="L9" s="75">
        <v>0.006071</v>
      </c>
      <c r="M9" s="75">
        <v>0.00558</v>
      </c>
      <c r="N9" s="75">
        <v>0.0052</v>
      </c>
      <c r="O9" s="75">
        <v>0.005263</v>
      </c>
      <c r="P9" s="75">
        <v>0.0047</v>
      </c>
      <c r="Q9" s="75">
        <v>0.004841</v>
      </c>
      <c r="R9" s="75">
        <v>0.002954</v>
      </c>
      <c r="S9" s="75">
        <v>0.002593</v>
      </c>
      <c r="T9" s="75">
        <v>0.001983</v>
      </c>
      <c r="U9" s="75">
        <v>0.001087</v>
      </c>
      <c r="V9" s="75">
        <v>1.67E-4</v>
      </c>
      <c r="W9" s="75">
        <v>5.49E-4</v>
      </c>
      <c r="X9" s="75">
        <v>4.77E-4</v>
      </c>
      <c r="Y9" s="75">
        <v>0.0</v>
      </c>
      <c r="Z9" s="75">
        <v>-1.17E-4</v>
      </c>
      <c r="AA9" s="75">
        <v>-5.71E-4</v>
      </c>
      <c r="AB9" s="75">
        <v>-9.28E-4</v>
      </c>
      <c r="AC9" s="75">
        <v>-0.001236</v>
      </c>
      <c r="AD9" s="75">
        <v>-0.001961</v>
      </c>
      <c r="AE9" s="75">
        <v>-0.002434</v>
      </c>
      <c r="AF9" s="75">
        <v>-0.00339</v>
      </c>
      <c r="AG9" s="75">
        <v>-0.003498</v>
      </c>
      <c r="AH9" s="75">
        <v>-0.003456</v>
      </c>
      <c r="AI9" s="75">
        <v>-0.004325</v>
      </c>
      <c r="AJ9" s="75">
        <v>-0.004618</v>
      </c>
      <c r="AK9" s="75">
        <v>-0.005069</v>
      </c>
    </row>
    <row r="10" ht="12.75" customHeight="1">
      <c r="A10" s="77">
        <v>0.005556</v>
      </c>
      <c r="B10" s="75">
        <v>0.005936</v>
      </c>
      <c r="C10" s="75">
        <v>0.006376</v>
      </c>
      <c r="D10" s="75">
        <v>0.006431</v>
      </c>
      <c r="E10" s="75">
        <v>0.006264</v>
      </c>
      <c r="F10" s="75">
        <v>0.006447</v>
      </c>
      <c r="G10" s="75">
        <v>0.005894</v>
      </c>
      <c r="H10" s="75">
        <v>0.005456</v>
      </c>
      <c r="I10" s="75">
        <v>0.005289</v>
      </c>
      <c r="J10" s="75">
        <v>0.004961</v>
      </c>
      <c r="K10" s="75">
        <v>0.00474</v>
      </c>
      <c r="L10" s="75">
        <v>0.004248</v>
      </c>
      <c r="M10" s="75">
        <v>0.00395</v>
      </c>
      <c r="N10" s="75">
        <v>0.003436</v>
      </c>
      <c r="O10" s="75">
        <v>0.002996</v>
      </c>
      <c r="P10" s="75">
        <v>0.002927</v>
      </c>
      <c r="Q10" s="75">
        <v>0.002457</v>
      </c>
      <c r="R10" s="75">
        <v>0.002452</v>
      </c>
      <c r="S10" s="75">
        <v>0.001663</v>
      </c>
      <c r="T10" s="75">
        <v>0.001258</v>
      </c>
      <c r="U10" s="75">
        <v>5.55E-4</v>
      </c>
      <c r="V10" s="75">
        <v>2.79E-4</v>
      </c>
      <c r="W10" s="75">
        <v>4.98E-4</v>
      </c>
      <c r="X10" s="75">
        <v>2.89E-4</v>
      </c>
      <c r="Y10" s="75">
        <v>0.0</v>
      </c>
      <c r="Z10" s="75">
        <v>-6.8E-5</v>
      </c>
      <c r="AA10" s="75">
        <v>-3.32E-4</v>
      </c>
      <c r="AB10" s="75">
        <v>-9.01E-4</v>
      </c>
      <c r="AC10" s="75">
        <v>-0.00127</v>
      </c>
      <c r="AD10" s="75">
        <v>-0.001793</v>
      </c>
      <c r="AE10" s="75">
        <v>-0.001709</v>
      </c>
      <c r="AF10" s="75">
        <v>-0.002346</v>
      </c>
      <c r="AG10" s="75">
        <v>-0.003326</v>
      </c>
      <c r="AH10" s="75">
        <v>-0.003309</v>
      </c>
      <c r="AI10" s="75">
        <v>-0.003862</v>
      </c>
      <c r="AJ10" s="75">
        <v>-0.004573</v>
      </c>
      <c r="AK10" s="75">
        <v>-0.004744</v>
      </c>
    </row>
    <row r="11" ht="12.75" customHeight="1">
      <c r="A11" s="77">
        <v>0.00398</v>
      </c>
      <c r="B11" s="75">
        <v>0.004591</v>
      </c>
      <c r="C11" s="75">
        <v>0.005426</v>
      </c>
      <c r="D11" s="75">
        <v>0.005302</v>
      </c>
      <c r="E11" s="75">
        <v>0.005657</v>
      </c>
      <c r="F11" s="75">
        <v>0.005443</v>
      </c>
      <c r="G11" s="75">
        <v>0.005123</v>
      </c>
      <c r="H11" s="75">
        <v>0.004908</v>
      </c>
      <c r="I11" s="75">
        <v>0.004541</v>
      </c>
      <c r="J11" s="75">
        <v>0.004551</v>
      </c>
      <c r="K11" s="75">
        <v>0.003992</v>
      </c>
      <c r="L11" s="75">
        <v>0.004081</v>
      </c>
      <c r="M11" s="75">
        <v>0.003572</v>
      </c>
      <c r="N11" s="75">
        <v>0.003213</v>
      </c>
      <c r="O11" s="75">
        <v>0.00337</v>
      </c>
      <c r="P11" s="75">
        <v>0.002992</v>
      </c>
      <c r="Q11" s="75">
        <v>0.003503</v>
      </c>
      <c r="R11" s="75">
        <v>0.002412</v>
      </c>
      <c r="S11" s="75">
        <v>0.00187</v>
      </c>
      <c r="T11" s="75">
        <v>0.00192</v>
      </c>
      <c r="U11" s="75">
        <v>9.37E-4</v>
      </c>
      <c r="V11" s="75">
        <v>2.66E-4</v>
      </c>
      <c r="W11" s="75">
        <v>4.46E-4</v>
      </c>
      <c r="X11" s="75">
        <v>3.32E-4</v>
      </c>
      <c r="Y11" s="75">
        <v>0.0</v>
      </c>
      <c r="Z11" s="75">
        <v>-4.45E-4</v>
      </c>
      <c r="AA11" s="75">
        <v>-3.93E-4</v>
      </c>
      <c r="AB11" s="75">
        <v>-8.4E-5</v>
      </c>
      <c r="AC11" s="75">
        <v>-7.45E-4</v>
      </c>
      <c r="AD11" s="75">
        <v>-0.001201</v>
      </c>
      <c r="AE11" s="75">
        <v>-0.001307</v>
      </c>
      <c r="AF11" s="75">
        <v>-0.002102</v>
      </c>
      <c r="AG11" s="75">
        <v>-0.002627</v>
      </c>
      <c r="AH11" s="75">
        <v>-0.002454</v>
      </c>
      <c r="AI11" s="75">
        <v>-0.003286</v>
      </c>
      <c r="AJ11" s="75">
        <v>-0.004091</v>
      </c>
      <c r="AK11" s="75">
        <v>-0.004085</v>
      </c>
    </row>
    <row r="12" ht="12.75" customHeight="1">
      <c r="A12" s="77">
        <v>0.0043</v>
      </c>
      <c r="B12" s="75">
        <v>0.004872</v>
      </c>
      <c r="C12" s="75">
        <v>0.005319</v>
      </c>
      <c r="D12" s="75">
        <v>0.005103</v>
      </c>
      <c r="E12" s="75">
        <v>0.005227</v>
      </c>
      <c r="F12" s="75">
        <v>0.005056</v>
      </c>
      <c r="G12" s="75">
        <v>0.004384</v>
      </c>
      <c r="H12" s="75">
        <v>0.004014</v>
      </c>
      <c r="I12" s="75">
        <v>0.003981</v>
      </c>
      <c r="J12" s="75">
        <v>0.003852</v>
      </c>
      <c r="K12" s="75">
        <v>0.003883</v>
      </c>
      <c r="L12" s="75">
        <v>0.003691</v>
      </c>
      <c r="M12" s="75">
        <v>0.003567</v>
      </c>
      <c r="N12" s="75">
        <v>0.003156</v>
      </c>
      <c r="O12" s="75">
        <v>0.003114</v>
      </c>
      <c r="P12" s="75">
        <v>0.002667</v>
      </c>
      <c r="Q12" s="75">
        <v>0.002247</v>
      </c>
      <c r="R12" s="75">
        <v>0.00216</v>
      </c>
      <c r="S12" s="75">
        <v>0.00164</v>
      </c>
      <c r="T12" s="75">
        <v>0.001125</v>
      </c>
      <c r="U12" s="75">
        <v>8.25E-4</v>
      </c>
      <c r="V12" s="75">
        <v>2.01E-4</v>
      </c>
      <c r="W12" s="75">
        <v>2.16E-4</v>
      </c>
      <c r="X12" s="75">
        <v>1.51E-4</v>
      </c>
      <c r="Y12" s="75">
        <v>0.0</v>
      </c>
      <c r="Z12" s="75">
        <v>2.16E-4</v>
      </c>
      <c r="AA12" s="75">
        <v>3.06E-4</v>
      </c>
      <c r="AB12" s="75">
        <v>-1.0E-6</v>
      </c>
      <c r="AC12" s="75">
        <v>9.5E-5</v>
      </c>
      <c r="AD12" s="75">
        <v>-6.23E-4</v>
      </c>
      <c r="AE12" s="75">
        <v>-5.2E-4</v>
      </c>
      <c r="AF12" s="75">
        <v>-0.001109</v>
      </c>
      <c r="AG12" s="75">
        <v>-0.001489</v>
      </c>
      <c r="AH12" s="75">
        <v>-0.001169</v>
      </c>
      <c r="AI12" s="75">
        <v>-0.001804</v>
      </c>
      <c r="AJ12" s="75">
        <v>-0.002089</v>
      </c>
      <c r="AK12" s="75">
        <v>-0.002484</v>
      </c>
    </row>
    <row r="13" ht="12.75" customHeight="1">
      <c r="A13" s="77">
        <v>0.001686</v>
      </c>
      <c r="B13" s="75">
        <v>0.002104</v>
      </c>
      <c r="C13" s="75">
        <v>0.002637</v>
      </c>
      <c r="D13" s="75">
        <v>0.002814</v>
      </c>
      <c r="E13" s="75">
        <v>0.002971</v>
      </c>
      <c r="F13" s="75">
        <v>0.003109</v>
      </c>
      <c r="G13" s="75">
        <v>0.002948</v>
      </c>
      <c r="H13" s="75">
        <v>0.002782</v>
      </c>
      <c r="I13" s="75">
        <v>0.002671</v>
      </c>
      <c r="J13" s="75">
        <v>0.002422</v>
      </c>
      <c r="K13" s="75">
        <v>0.002218</v>
      </c>
      <c r="L13" s="75">
        <v>0.00224</v>
      </c>
      <c r="M13" s="75">
        <v>0.001793</v>
      </c>
      <c r="N13" s="75">
        <v>0.001316</v>
      </c>
      <c r="O13" s="75">
        <v>0.00104</v>
      </c>
      <c r="P13" s="75">
        <v>0.001012</v>
      </c>
      <c r="Q13" s="75">
        <v>6.17E-4</v>
      </c>
      <c r="R13" s="75">
        <v>0.00103</v>
      </c>
      <c r="S13" s="75">
        <v>3.32E-4</v>
      </c>
      <c r="T13" s="75">
        <v>4.35E-4</v>
      </c>
      <c r="U13" s="75">
        <v>-3.3E-4</v>
      </c>
      <c r="V13" s="75">
        <v>-3.46E-4</v>
      </c>
      <c r="W13" s="75">
        <v>-1.09E-4</v>
      </c>
      <c r="X13" s="75">
        <v>-6.0E-6</v>
      </c>
      <c r="Y13" s="75">
        <v>0.0</v>
      </c>
      <c r="Z13" s="75">
        <v>1.1E-5</v>
      </c>
      <c r="AA13" s="75">
        <v>-1.46E-4</v>
      </c>
      <c r="AB13" s="75">
        <v>-4.15E-4</v>
      </c>
      <c r="AC13" s="75">
        <v>-3.76E-4</v>
      </c>
      <c r="AD13" s="75">
        <v>-6.02E-4</v>
      </c>
      <c r="AE13" s="75">
        <v>-5.29E-4</v>
      </c>
      <c r="AF13" s="75">
        <v>-0.001019</v>
      </c>
      <c r="AG13" s="75">
        <v>-0.001752</v>
      </c>
      <c r="AH13" s="75">
        <v>-0.001599</v>
      </c>
      <c r="AI13" s="75">
        <v>-0.002198</v>
      </c>
      <c r="AJ13" s="75">
        <v>-0.002418</v>
      </c>
      <c r="AK13" s="75">
        <v>-0.002616</v>
      </c>
    </row>
    <row r="14" ht="12.75" customHeight="1">
      <c r="A14" s="77">
        <v>0.001486</v>
      </c>
      <c r="B14" s="75">
        <v>0.002166</v>
      </c>
      <c r="C14" s="75">
        <v>0.00303</v>
      </c>
      <c r="D14" s="75">
        <v>0.003457</v>
      </c>
      <c r="E14" s="75">
        <v>0.003483</v>
      </c>
      <c r="F14" s="75">
        <v>0.00316</v>
      </c>
      <c r="G14" s="75">
        <v>0.00293</v>
      </c>
      <c r="H14" s="75">
        <v>0.00273</v>
      </c>
      <c r="I14" s="75">
        <v>0.002544</v>
      </c>
      <c r="J14" s="75">
        <v>0.002517</v>
      </c>
      <c r="K14" s="75">
        <v>0.002329</v>
      </c>
      <c r="L14" s="75">
        <v>0.002161</v>
      </c>
      <c r="M14" s="75">
        <v>0.002249</v>
      </c>
      <c r="N14" s="75">
        <v>0.001695</v>
      </c>
      <c r="O14" s="75">
        <v>0.002174</v>
      </c>
      <c r="P14" s="75">
        <v>0.001942</v>
      </c>
      <c r="Q14" s="75">
        <v>0.001913</v>
      </c>
      <c r="R14" s="75">
        <v>0.001423</v>
      </c>
      <c r="S14" s="75">
        <v>0.001167</v>
      </c>
      <c r="T14" s="75">
        <v>6.64E-4</v>
      </c>
      <c r="U14" s="75">
        <v>4.74E-4</v>
      </c>
      <c r="V14" s="75">
        <v>-9.9E-5</v>
      </c>
      <c r="W14" s="75">
        <v>4.4E-5</v>
      </c>
      <c r="X14" s="75">
        <v>8.4E-5</v>
      </c>
      <c r="Y14" s="75">
        <v>0.0</v>
      </c>
      <c r="Z14" s="75">
        <v>1.2E-4</v>
      </c>
      <c r="AA14" s="75">
        <v>2.59E-4</v>
      </c>
      <c r="AB14" s="75">
        <v>2.68E-4</v>
      </c>
      <c r="AC14" s="75">
        <v>2.34E-4</v>
      </c>
      <c r="AD14" s="75">
        <v>1.13E-4</v>
      </c>
      <c r="AE14" s="75">
        <v>-3.7E-5</v>
      </c>
      <c r="AF14" s="75">
        <v>-3.83E-4</v>
      </c>
      <c r="AG14" s="75">
        <v>-3.89E-4</v>
      </c>
      <c r="AH14" s="75">
        <v>-3.86E-4</v>
      </c>
      <c r="AI14" s="75">
        <v>-0.00117</v>
      </c>
      <c r="AJ14" s="75">
        <v>-0.001606</v>
      </c>
      <c r="AK14" s="75">
        <v>-0.001631</v>
      </c>
    </row>
    <row r="15" ht="12.75" customHeight="1">
      <c r="A15" s="77">
        <v>0.00207</v>
      </c>
      <c r="B15" s="75">
        <v>0.002298</v>
      </c>
      <c r="C15" s="75">
        <v>0.002457</v>
      </c>
      <c r="D15" s="75">
        <v>0.002331</v>
      </c>
      <c r="E15" s="75">
        <v>0.002247</v>
      </c>
      <c r="F15" s="75">
        <v>0.002157</v>
      </c>
      <c r="G15" s="75">
        <v>0.001925</v>
      </c>
      <c r="H15" s="75">
        <v>0.00168</v>
      </c>
      <c r="I15" s="75">
        <v>0.001499</v>
      </c>
      <c r="J15" s="75">
        <v>0.001837</v>
      </c>
      <c r="K15" s="75">
        <v>0.001759</v>
      </c>
      <c r="L15" s="75">
        <v>0.001863</v>
      </c>
      <c r="M15" s="75">
        <v>0.001549</v>
      </c>
      <c r="N15" s="75">
        <v>0.001206</v>
      </c>
      <c r="O15" s="75">
        <v>8.33E-4</v>
      </c>
      <c r="P15" s="75">
        <v>7.62E-4</v>
      </c>
      <c r="Q15" s="75">
        <v>8.44E-4</v>
      </c>
      <c r="R15" s="75">
        <v>4.62E-4</v>
      </c>
      <c r="S15" s="75">
        <v>7.3E-5</v>
      </c>
      <c r="T15" s="75">
        <v>-2.38E-4</v>
      </c>
      <c r="U15" s="75">
        <v>-5.47E-4</v>
      </c>
      <c r="V15" s="75">
        <v>-6.77E-4</v>
      </c>
      <c r="W15" s="75">
        <v>-3.92E-4</v>
      </c>
      <c r="X15" s="75">
        <v>-2.03E-4</v>
      </c>
      <c r="Y15" s="75">
        <v>0.0</v>
      </c>
      <c r="Z15" s="75">
        <v>2.14E-4</v>
      </c>
      <c r="AA15" s="75">
        <v>5.66E-4</v>
      </c>
      <c r="AB15" s="75">
        <v>4.27E-4</v>
      </c>
      <c r="AC15" s="75">
        <v>3.72E-4</v>
      </c>
      <c r="AD15" s="75">
        <v>3.5E-4</v>
      </c>
      <c r="AE15" s="75">
        <v>3.32E-4</v>
      </c>
      <c r="AF15" s="75">
        <v>3.37E-4</v>
      </c>
      <c r="AG15" s="75">
        <v>-8.4E-5</v>
      </c>
      <c r="AH15" s="75">
        <v>-4.1E-5</v>
      </c>
      <c r="AI15" s="75">
        <v>-2.84E-4</v>
      </c>
      <c r="AJ15" s="75">
        <v>-6.16E-4</v>
      </c>
      <c r="AK15" s="75">
        <v>-0.001121</v>
      </c>
    </row>
    <row r="16" ht="12.75" customHeight="1">
      <c r="A16" s="77">
        <v>6.39E-4</v>
      </c>
      <c r="B16" s="75">
        <v>0.001066</v>
      </c>
      <c r="C16" s="75">
        <v>0.00151</v>
      </c>
      <c r="D16" s="75">
        <v>0.00184</v>
      </c>
      <c r="E16" s="75">
        <v>0.001974</v>
      </c>
      <c r="F16" s="75">
        <v>0.001914</v>
      </c>
      <c r="G16" s="75">
        <v>0.00171</v>
      </c>
      <c r="H16" s="75">
        <v>0.001462</v>
      </c>
      <c r="I16" s="75">
        <v>0.001488</v>
      </c>
      <c r="J16" s="75">
        <v>0.00113</v>
      </c>
      <c r="K16" s="75">
        <v>8.23E-4</v>
      </c>
      <c r="L16" s="75">
        <v>8.84E-4</v>
      </c>
      <c r="M16" s="75">
        <v>6.29E-4</v>
      </c>
      <c r="N16" s="75">
        <v>3.22E-4</v>
      </c>
      <c r="O16" s="75">
        <v>3.52E-4</v>
      </c>
      <c r="P16" s="75">
        <v>3.13E-4</v>
      </c>
      <c r="Q16" s="75">
        <v>4.36E-4</v>
      </c>
      <c r="R16" s="75">
        <v>5.5E-4</v>
      </c>
      <c r="S16" s="75">
        <v>1.1E-4</v>
      </c>
      <c r="T16" s="75">
        <v>-1.98E-4</v>
      </c>
      <c r="U16" s="75">
        <v>-1.17E-4</v>
      </c>
      <c r="V16" s="75">
        <v>-4.02E-4</v>
      </c>
      <c r="W16" s="75">
        <v>-1.64E-4</v>
      </c>
      <c r="X16" s="75">
        <v>-2.32E-4</v>
      </c>
      <c r="Y16" s="75">
        <v>0.0</v>
      </c>
      <c r="Z16" s="75">
        <v>-3.2E-5</v>
      </c>
      <c r="AA16" s="75">
        <v>6.9E-5</v>
      </c>
      <c r="AB16" s="75">
        <v>3.32E-4</v>
      </c>
      <c r="AC16" s="75">
        <v>4.48E-4</v>
      </c>
      <c r="AD16" s="75">
        <v>1.4E-4</v>
      </c>
      <c r="AE16" s="75">
        <v>4.85E-4</v>
      </c>
      <c r="AF16" s="75">
        <v>1.29E-4</v>
      </c>
      <c r="AG16" s="75">
        <v>1.6E-5</v>
      </c>
      <c r="AH16" s="75">
        <v>9.6E-5</v>
      </c>
      <c r="AI16" s="75">
        <v>-4.59E-4</v>
      </c>
      <c r="AJ16" s="75">
        <v>-6.09E-4</v>
      </c>
      <c r="AK16" s="75">
        <v>-7.62E-4</v>
      </c>
    </row>
    <row r="17" ht="12.75" customHeight="1">
      <c r="A17" s="77">
        <v>1.87E-4</v>
      </c>
      <c r="B17" s="75">
        <v>6.87E-4</v>
      </c>
      <c r="C17" s="75">
        <v>0.001207</v>
      </c>
      <c r="D17" s="75">
        <v>0.001089</v>
      </c>
      <c r="E17" s="75">
        <v>0.001081</v>
      </c>
      <c r="F17" s="75">
        <v>0.001076</v>
      </c>
      <c r="G17" s="75">
        <v>9.07E-4</v>
      </c>
      <c r="H17" s="75">
        <v>7.0E-4</v>
      </c>
      <c r="I17" s="75">
        <v>6.86E-4</v>
      </c>
      <c r="J17" s="75">
        <v>8.09E-4</v>
      </c>
      <c r="K17" s="75">
        <v>8.58E-4</v>
      </c>
      <c r="L17" s="75">
        <v>9.51E-4</v>
      </c>
      <c r="M17" s="75">
        <v>8.92E-4</v>
      </c>
      <c r="N17" s="75">
        <v>7.91E-4</v>
      </c>
      <c r="O17" s="75">
        <v>5.75E-4</v>
      </c>
      <c r="P17" s="75">
        <v>2.2E-4</v>
      </c>
      <c r="Q17" s="75">
        <v>3.89E-4</v>
      </c>
      <c r="R17" s="75">
        <v>2.16E-4</v>
      </c>
      <c r="S17" s="75">
        <v>1.36E-4</v>
      </c>
      <c r="T17" s="75">
        <v>-6.2E-5</v>
      </c>
      <c r="U17" s="75">
        <v>-4.29E-4</v>
      </c>
      <c r="V17" s="75">
        <v>-7.97E-4</v>
      </c>
      <c r="W17" s="75">
        <v>-4.89E-4</v>
      </c>
      <c r="X17" s="75">
        <v>-2.63E-4</v>
      </c>
      <c r="Y17" s="75">
        <v>0.0</v>
      </c>
      <c r="Z17" s="75">
        <v>1.53E-4</v>
      </c>
      <c r="AA17" s="75">
        <v>5.04E-4</v>
      </c>
      <c r="AB17" s="75">
        <v>5.61E-4</v>
      </c>
      <c r="AC17" s="75">
        <v>8.39E-4</v>
      </c>
      <c r="AD17" s="75">
        <v>8.99E-4</v>
      </c>
      <c r="AE17" s="75">
        <v>7.74E-4</v>
      </c>
      <c r="AF17" s="75">
        <v>8.35E-4</v>
      </c>
      <c r="AG17" s="75">
        <v>6.82E-4</v>
      </c>
      <c r="AH17" s="75">
        <v>7.47E-4</v>
      </c>
      <c r="AI17" s="75">
        <v>4.31E-4</v>
      </c>
      <c r="AJ17" s="75">
        <v>2.0E-6</v>
      </c>
      <c r="AK17" s="75">
        <v>-4.6E-5</v>
      </c>
    </row>
    <row r="18" ht="12.75" customHeight="1">
      <c r="A18" s="77">
        <v>-8.0E-6</v>
      </c>
      <c r="B18" s="75">
        <v>1.69E-4</v>
      </c>
      <c r="C18" s="75">
        <v>5.3E-4</v>
      </c>
      <c r="D18" s="75">
        <v>7.02E-4</v>
      </c>
      <c r="E18" s="75">
        <v>8.2E-4</v>
      </c>
      <c r="F18" s="75">
        <v>8.01E-4</v>
      </c>
      <c r="G18" s="75">
        <v>6.93E-4</v>
      </c>
      <c r="H18" s="75">
        <v>5.9E-4</v>
      </c>
      <c r="I18" s="75">
        <v>4.58E-4</v>
      </c>
      <c r="J18" s="75">
        <v>3.54E-4</v>
      </c>
      <c r="K18" s="75">
        <v>2.46E-4</v>
      </c>
      <c r="L18" s="75">
        <v>1.36E-4</v>
      </c>
      <c r="M18" s="75">
        <v>-8.0E-6</v>
      </c>
      <c r="N18" s="75">
        <v>-3.2E-4</v>
      </c>
      <c r="O18" s="75">
        <v>-1.82E-4</v>
      </c>
      <c r="P18" s="75">
        <v>-3.7E-4</v>
      </c>
      <c r="Q18" s="75">
        <v>-2.7E-4</v>
      </c>
      <c r="R18" s="75">
        <v>-4.24E-4</v>
      </c>
      <c r="S18" s="75">
        <v>-5.98E-4</v>
      </c>
      <c r="T18" s="75">
        <v>-5.86E-4</v>
      </c>
      <c r="U18" s="75">
        <v>-6.22E-4</v>
      </c>
      <c r="V18" s="75">
        <v>-8.66E-4</v>
      </c>
      <c r="W18" s="75">
        <v>-5.53E-4</v>
      </c>
      <c r="X18" s="75">
        <v>-4.63E-4</v>
      </c>
      <c r="Y18" s="75">
        <v>0.0</v>
      </c>
      <c r="Z18" s="75">
        <v>2.62E-4</v>
      </c>
      <c r="AA18" s="75">
        <v>4.61E-4</v>
      </c>
      <c r="AB18" s="75">
        <v>4.82E-4</v>
      </c>
      <c r="AC18" s="75">
        <v>6.75E-4</v>
      </c>
      <c r="AD18" s="75">
        <v>7.19E-4</v>
      </c>
      <c r="AE18" s="75">
        <v>8.27E-4</v>
      </c>
      <c r="AF18" s="75">
        <v>5.72E-4</v>
      </c>
      <c r="AG18" s="75">
        <v>5.31E-4</v>
      </c>
      <c r="AH18" s="75">
        <v>7.77E-4</v>
      </c>
      <c r="AI18" s="75">
        <v>2.39E-4</v>
      </c>
      <c r="AJ18" s="75">
        <v>2.0E-4</v>
      </c>
      <c r="AK18" s="75">
        <v>-7.0E-6</v>
      </c>
    </row>
    <row r="19" ht="12.75" customHeight="1">
      <c r="A19" s="77">
        <v>-0.001157</v>
      </c>
      <c r="B19" s="75">
        <v>-5.36E-4</v>
      </c>
      <c r="C19" s="75">
        <v>1.28E-4</v>
      </c>
      <c r="D19" s="75">
        <v>2.67E-4</v>
      </c>
      <c r="E19" s="75">
        <v>4.88E-4</v>
      </c>
      <c r="F19" s="75">
        <v>5.72E-4</v>
      </c>
      <c r="G19" s="75">
        <v>2.57E-4</v>
      </c>
      <c r="H19" s="75">
        <v>5.5E-5</v>
      </c>
      <c r="I19" s="75">
        <v>-1.3E-4</v>
      </c>
      <c r="J19" s="75">
        <v>-5.9E-5</v>
      </c>
      <c r="K19" s="75">
        <v>-1.3E-4</v>
      </c>
      <c r="L19" s="75">
        <v>-8.2E-5</v>
      </c>
      <c r="M19" s="75">
        <v>-1.16E-4</v>
      </c>
      <c r="N19" s="75">
        <v>-1.62E-4</v>
      </c>
      <c r="O19" s="75">
        <v>-1.22E-4</v>
      </c>
      <c r="P19" s="75">
        <v>-1.09E-4</v>
      </c>
      <c r="Q19" s="75">
        <v>1.8E-5</v>
      </c>
      <c r="R19" s="75">
        <v>6.4E-5</v>
      </c>
      <c r="S19" s="75">
        <v>-9.5E-5</v>
      </c>
      <c r="T19" s="75">
        <v>-3.57E-4</v>
      </c>
      <c r="U19" s="75">
        <v>-3.44E-4</v>
      </c>
      <c r="V19" s="75">
        <v>-7.77E-4</v>
      </c>
      <c r="W19" s="75">
        <v>-5.39E-4</v>
      </c>
      <c r="X19" s="75">
        <v>-3.61E-4</v>
      </c>
      <c r="Y19" s="75">
        <v>0.0</v>
      </c>
      <c r="Z19" s="75">
        <v>2.61E-4</v>
      </c>
      <c r="AA19" s="75">
        <v>5.93E-4</v>
      </c>
      <c r="AB19" s="75">
        <v>8.06E-4</v>
      </c>
      <c r="AC19" s="75">
        <v>8.24E-4</v>
      </c>
      <c r="AD19" s="75">
        <v>8.72E-4</v>
      </c>
      <c r="AE19" s="75">
        <v>0.001131</v>
      </c>
      <c r="AF19" s="75">
        <v>0.001289</v>
      </c>
      <c r="AG19" s="75">
        <v>0.001034</v>
      </c>
      <c r="AH19" s="75">
        <v>0.001151</v>
      </c>
      <c r="AI19" s="75">
        <v>9.84E-4</v>
      </c>
      <c r="AJ19" s="75">
        <v>6.55E-4</v>
      </c>
      <c r="AK19" s="75">
        <v>5.13E-4</v>
      </c>
    </row>
    <row r="20" ht="12.75" customHeight="1">
      <c r="A20" s="77">
        <v>-8.74E-4</v>
      </c>
      <c r="B20" s="75">
        <v>-5.85E-4</v>
      </c>
      <c r="C20" s="75">
        <v>-3.24E-4</v>
      </c>
      <c r="D20" s="75">
        <v>-4.1E-4</v>
      </c>
      <c r="E20" s="75">
        <v>-4.05E-4</v>
      </c>
      <c r="F20" s="75">
        <v>-4.5E-4</v>
      </c>
      <c r="G20" s="75">
        <v>-5.16E-4</v>
      </c>
      <c r="H20" s="75">
        <v>-5.46E-4</v>
      </c>
      <c r="I20" s="75">
        <v>-5.21E-4</v>
      </c>
      <c r="J20" s="75">
        <v>-3.06E-4</v>
      </c>
      <c r="K20" s="75">
        <v>-3.59E-4</v>
      </c>
      <c r="L20" s="75">
        <v>-2.22E-4</v>
      </c>
      <c r="M20" s="75">
        <v>-3.58E-4</v>
      </c>
      <c r="N20" s="75">
        <v>-4.33E-4</v>
      </c>
      <c r="O20" s="75">
        <v>-5.7E-4</v>
      </c>
      <c r="P20" s="75">
        <v>-6.23E-4</v>
      </c>
      <c r="Q20" s="75">
        <v>-6.36E-4</v>
      </c>
      <c r="R20" s="75">
        <v>-5.76E-4</v>
      </c>
      <c r="S20" s="75">
        <v>-6.73E-4</v>
      </c>
      <c r="T20" s="75">
        <v>-7.53E-4</v>
      </c>
      <c r="U20" s="75">
        <v>-9.59E-4</v>
      </c>
      <c r="V20" s="75">
        <v>-0.001246</v>
      </c>
      <c r="W20" s="75">
        <v>-7.19E-4</v>
      </c>
      <c r="X20" s="75">
        <v>-4.39E-4</v>
      </c>
      <c r="Y20" s="75">
        <v>0.0</v>
      </c>
      <c r="Z20" s="75">
        <v>3.1E-4</v>
      </c>
      <c r="AA20" s="75">
        <v>4.9E-4</v>
      </c>
      <c r="AB20" s="75">
        <v>8.27E-4</v>
      </c>
      <c r="AC20" s="75">
        <v>0.001171</v>
      </c>
      <c r="AD20" s="75">
        <v>0.001263</v>
      </c>
      <c r="AE20" s="75">
        <v>0.001379</v>
      </c>
      <c r="AF20" s="75">
        <v>0.001298</v>
      </c>
      <c r="AG20" s="75">
        <v>0.001304</v>
      </c>
      <c r="AH20" s="75">
        <v>0.001353</v>
      </c>
      <c r="AI20" s="75">
        <v>0.001334</v>
      </c>
      <c r="AJ20" s="75">
        <v>9.7E-4</v>
      </c>
      <c r="AK20" s="75">
        <v>9.57E-4</v>
      </c>
    </row>
    <row r="21" ht="12.75" customHeight="1">
      <c r="A21" s="77">
        <v>-0.001576</v>
      </c>
      <c r="B21" s="75">
        <v>-0.001357</v>
      </c>
      <c r="C21" s="75">
        <v>-9.39E-4</v>
      </c>
      <c r="D21" s="75">
        <v>-7.35E-4</v>
      </c>
      <c r="E21" s="75">
        <v>-5.94E-4</v>
      </c>
      <c r="F21" s="75">
        <v>-5.78E-4</v>
      </c>
      <c r="G21" s="75">
        <v>-4.1E-4</v>
      </c>
      <c r="H21" s="75">
        <v>-6.42E-4</v>
      </c>
      <c r="I21" s="75">
        <v>-6.34E-4</v>
      </c>
      <c r="J21" s="75">
        <v>-5.77E-4</v>
      </c>
      <c r="K21" s="75">
        <v>-5.55E-4</v>
      </c>
      <c r="L21" s="75">
        <v>-7.55E-4</v>
      </c>
      <c r="M21" s="75">
        <v>-9.87E-4</v>
      </c>
      <c r="N21" s="75">
        <v>-9.34E-4</v>
      </c>
      <c r="O21" s="75">
        <v>-9.8E-4</v>
      </c>
      <c r="P21" s="75">
        <v>-9.2E-4</v>
      </c>
      <c r="Q21" s="75">
        <v>-7.78E-4</v>
      </c>
      <c r="R21" s="75">
        <v>-7.77E-4</v>
      </c>
      <c r="S21" s="75">
        <v>-7.84E-4</v>
      </c>
      <c r="T21" s="75">
        <v>-7.03E-4</v>
      </c>
      <c r="U21" s="75">
        <v>-8.46E-4</v>
      </c>
      <c r="V21" s="75">
        <v>-8.54E-4</v>
      </c>
      <c r="W21" s="75">
        <v>-6.36E-4</v>
      </c>
      <c r="X21" s="75">
        <v>-3.91E-4</v>
      </c>
      <c r="Y21" s="75">
        <v>0.0</v>
      </c>
      <c r="Z21" s="75">
        <v>1.23E-4</v>
      </c>
      <c r="AA21" s="75">
        <v>5.03E-4</v>
      </c>
      <c r="AB21" s="75">
        <v>5.07E-4</v>
      </c>
      <c r="AC21" s="75">
        <v>6.63E-4</v>
      </c>
      <c r="AD21" s="75">
        <v>7.73E-4</v>
      </c>
      <c r="AE21" s="75">
        <v>9.73E-4</v>
      </c>
      <c r="AF21" s="75">
        <v>9.8E-4</v>
      </c>
      <c r="AG21" s="75">
        <v>9.4E-4</v>
      </c>
      <c r="AH21" s="75">
        <v>0.001083</v>
      </c>
      <c r="AI21" s="75">
        <v>8.34E-4</v>
      </c>
      <c r="AJ21" s="75">
        <v>6.57E-4</v>
      </c>
      <c r="AK21" s="75">
        <v>5.39E-4</v>
      </c>
    </row>
    <row r="22" ht="12.75" customHeight="1">
      <c r="A22" s="77">
        <v>-0.001372</v>
      </c>
      <c r="B22" s="75">
        <v>-8.13E-4</v>
      </c>
      <c r="C22" s="75">
        <v>-3.04E-4</v>
      </c>
      <c r="D22" s="75">
        <v>-1.95E-4</v>
      </c>
      <c r="E22" s="75">
        <v>-3.6E-5</v>
      </c>
      <c r="F22" s="75">
        <v>-2.87E-4</v>
      </c>
      <c r="G22" s="75">
        <v>-3.82E-4</v>
      </c>
      <c r="H22" s="75">
        <v>-4.87E-4</v>
      </c>
      <c r="I22" s="75">
        <v>-6.0E-4</v>
      </c>
      <c r="J22" s="75">
        <v>-5.55E-4</v>
      </c>
      <c r="K22" s="75">
        <v>-6.67E-4</v>
      </c>
      <c r="L22" s="75">
        <v>-5.27E-4</v>
      </c>
      <c r="M22" s="75">
        <v>-4.58E-4</v>
      </c>
      <c r="N22" s="75">
        <v>-3.87E-4</v>
      </c>
      <c r="O22" s="75">
        <v>-3.74E-4</v>
      </c>
      <c r="P22" s="75">
        <v>-5.18E-4</v>
      </c>
      <c r="Q22" s="75">
        <v>-4.14E-4</v>
      </c>
      <c r="R22" s="75">
        <v>-4.28E-4</v>
      </c>
      <c r="S22" s="75">
        <v>-5.01E-4</v>
      </c>
      <c r="T22" s="75">
        <v>-5.56E-4</v>
      </c>
      <c r="U22" s="75">
        <v>-6.79E-4</v>
      </c>
      <c r="V22" s="75">
        <v>-7.72E-4</v>
      </c>
      <c r="W22" s="75">
        <v>-5.41E-4</v>
      </c>
      <c r="X22" s="75">
        <v>-2.72E-4</v>
      </c>
      <c r="Y22" s="75">
        <v>0.0</v>
      </c>
      <c r="Z22" s="75">
        <v>2.21E-4</v>
      </c>
      <c r="AA22" s="75">
        <v>5.21E-4</v>
      </c>
      <c r="AB22" s="75">
        <v>6.15E-4</v>
      </c>
      <c r="AC22" s="75">
        <v>9.28E-4</v>
      </c>
      <c r="AD22" s="75">
        <v>0.001056</v>
      </c>
      <c r="AE22" s="75">
        <v>0.001417</v>
      </c>
      <c r="AF22" s="75">
        <v>0.001355</v>
      </c>
      <c r="AG22" s="75">
        <v>0.001444</v>
      </c>
      <c r="AH22" s="75">
        <v>0.001555</v>
      </c>
      <c r="AI22" s="75">
        <v>0.001435</v>
      </c>
      <c r="AJ22" s="75">
        <v>0.001334</v>
      </c>
      <c r="AK22" s="75">
        <v>0.001183</v>
      </c>
    </row>
    <row r="23" ht="12.75" customHeight="1">
      <c r="A23" s="77">
        <v>-0.001386</v>
      </c>
      <c r="B23" s="75">
        <v>-0.001065</v>
      </c>
      <c r="C23" s="75">
        <v>-8.12E-4</v>
      </c>
      <c r="D23" s="75">
        <v>-7.51E-4</v>
      </c>
      <c r="E23" s="75">
        <v>-7.59E-4</v>
      </c>
      <c r="F23" s="75">
        <v>-6.43E-4</v>
      </c>
      <c r="G23" s="75">
        <v>-7.66E-4</v>
      </c>
      <c r="H23" s="75">
        <v>-8.29E-4</v>
      </c>
      <c r="I23" s="75">
        <v>-7.75E-4</v>
      </c>
      <c r="J23" s="75">
        <v>-8.04E-4</v>
      </c>
      <c r="K23" s="75">
        <v>-7.55E-4</v>
      </c>
      <c r="L23" s="75">
        <v>-7.44E-4</v>
      </c>
      <c r="M23" s="75">
        <v>-7.5E-4</v>
      </c>
      <c r="N23" s="75">
        <v>-8.91E-4</v>
      </c>
      <c r="O23" s="75">
        <v>-8.78E-4</v>
      </c>
      <c r="P23" s="75">
        <v>-8.73E-4</v>
      </c>
      <c r="Q23" s="75">
        <v>-8.9E-4</v>
      </c>
      <c r="R23" s="75">
        <v>-9.62E-4</v>
      </c>
      <c r="S23" s="75">
        <v>-8.21E-4</v>
      </c>
      <c r="T23" s="75">
        <v>-8.02E-4</v>
      </c>
      <c r="U23" s="75">
        <v>-9.2E-4</v>
      </c>
      <c r="V23" s="75">
        <v>-0.001003</v>
      </c>
      <c r="W23" s="75">
        <v>-6.61E-4</v>
      </c>
      <c r="X23" s="75">
        <v>-3.96E-4</v>
      </c>
      <c r="Y23" s="75">
        <v>0.0</v>
      </c>
      <c r="Z23" s="75">
        <v>2.37E-4</v>
      </c>
      <c r="AA23" s="75">
        <v>5.99E-4</v>
      </c>
      <c r="AB23" s="75">
        <v>9.04E-4</v>
      </c>
      <c r="AC23" s="75">
        <v>0.001046</v>
      </c>
      <c r="AD23" s="75">
        <v>0.001206</v>
      </c>
      <c r="AE23" s="75">
        <v>0.001406</v>
      </c>
      <c r="AF23" s="75">
        <v>0.001386</v>
      </c>
      <c r="AG23" s="75">
        <v>0.001469</v>
      </c>
      <c r="AH23" s="75">
        <v>0.00173</v>
      </c>
      <c r="AI23" s="75">
        <v>0.001353</v>
      </c>
      <c r="AJ23" s="75">
        <v>0.001211</v>
      </c>
      <c r="AK23" s="75">
        <v>0.001225</v>
      </c>
    </row>
    <row r="24" ht="12.75" customHeight="1">
      <c r="A24" s="77">
        <v>-0.001736</v>
      </c>
      <c r="B24" s="75">
        <v>-0.001422</v>
      </c>
      <c r="C24" s="75">
        <v>-8.73E-4</v>
      </c>
      <c r="D24" s="75">
        <v>-6.4E-4</v>
      </c>
      <c r="E24" s="75">
        <v>-4.29E-4</v>
      </c>
      <c r="F24" s="75">
        <v>-3.36E-4</v>
      </c>
      <c r="G24" s="75">
        <v>-3.63E-4</v>
      </c>
      <c r="H24" s="75">
        <v>-4.76E-4</v>
      </c>
      <c r="I24" s="75">
        <v>-6.44E-4</v>
      </c>
      <c r="J24" s="75">
        <v>-5.83E-4</v>
      </c>
      <c r="K24" s="75">
        <v>-6.53E-4</v>
      </c>
      <c r="L24" s="75">
        <v>-6.74E-4</v>
      </c>
      <c r="M24" s="75">
        <v>-7.97E-4</v>
      </c>
      <c r="N24" s="75">
        <v>-9.15E-4</v>
      </c>
      <c r="O24" s="75">
        <v>-7.06E-4</v>
      </c>
      <c r="P24" s="75">
        <v>-8.28E-4</v>
      </c>
      <c r="Q24" s="75">
        <v>-6.6E-4</v>
      </c>
      <c r="R24" s="75">
        <v>-6.11E-4</v>
      </c>
      <c r="S24" s="75">
        <v>-6.97E-4</v>
      </c>
      <c r="T24" s="75">
        <v>-4.69E-4</v>
      </c>
      <c r="U24" s="75">
        <v>-5.51E-4</v>
      </c>
      <c r="V24" s="75">
        <v>-6.24E-4</v>
      </c>
      <c r="W24" s="75">
        <v>-4.84E-4</v>
      </c>
      <c r="X24" s="75">
        <v>-2.89E-4</v>
      </c>
      <c r="Y24" s="75">
        <v>0.0</v>
      </c>
      <c r="Z24" s="75">
        <v>3.61E-4</v>
      </c>
      <c r="AA24" s="75">
        <v>4.24E-4</v>
      </c>
      <c r="AB24" s="75">
        <v>4.87E-4</v>
      </c>
      <c r="AC24" s="75">
        <v>7.11E-4</v>
      </c>
      <c r="AD24" s="75">
        <v>8.32E-4</v>
      </c>
      <c r="AE24" s="75">
        <v>0.001092</v>
      </c>
      <c r="AF24" s="75">
        <v>0.001166</v>
      </c>
      <c r="AG24" s="75">
        <v>0.001175</v>
      </c>
      <c r="AH24" s="75">
        <v>0.001381</v>
      </c>
      <c r="AI24" s="75">
        <v>0.001314</v>
      </c>
      <c r="AJ24" s="75">
        <v>0.001019</v>
      </c>
      <c r="AK24" s="75">
        <v>9.38E-4</v>
      </c>
    </row>
    <row r="25" ht="12.75" customHeight="1">
      <c r="A25" s="77">
        <v>-0.001368</v>
      </c>
      <c r="B25" s="75">
        <v>-8.2E-4</v>
      </c>
      <c r="C25" s="75">
        <v>-4.36E-4</v>
      </c>
      <c r="D25" s="75">
        <v>-3.88E-4</v>
      </c>
      <c r="E25" s="75">
        <v>-3.74E-4</v>
      </c>
      <c r="F25" s="75">
        <v>-4.37E-4</v>
      </c>
      <c r="G25" s="75">
        <v>-5.68E-4</v>
      </c>
      <c r="H25" s="75">
        <v>-6.3E-4</v>
      </c>
      <c r="I25" s="75">
        <v>-6.3E-4</v>
      </c>
      <c r="J25" s="75">
        <v>-6.25E-4</v>
      </c>
      <c r="K25" s="75">
        <v>-5.2E-4</v>
      </c>
      <c r="L25" s="75">
        <v>-4.19E-4</v>
      </c>
      <c r="M25" s="75">
        <v>-4.7E-4</v>
      </c>
      <c r="N25" s="75">
        <v>-4.54E-4</v>
      </c>
      <c r="O25" s="75">
        <v>-4.35E-4</v>
      </c>
      <c r="P25" s="75">
        <v>-5.91E-4</v>
      </c>
      <c r="Q25" s="75">
        <v>-5.3E-4</v>
      </c>
      <c r="R25" s="75">
        <v>-5.67E-4</v>
      </c>
      <c r="S25" s="75">
        <v>-6.66E-4</v>
      </c>
      <c r="T25" s="75">
        <v>-6.99E-4</v>
      </c>
      <c r="U25" s="75">
        <v>-6.49E-4</v>
      </c>
      <c r="V25" s="75">
        <v>-8.05E-4</v>
      </c>
      <c r="W25" s="75">
        <v>-4.71E-4</v>
      </c>
      <c r="X25" s="75">
        <v>-3.12E-4</v>
      </c>
      <c r="Y25" s="75">
        <v>0.0</v>
      </c>
      <c r="Z25" s="75">
        <v>1.95E-4</v>
      </c>
      <c r="AA25" s="75">
        <v>4.65E-4</v>
      </c>
      <c r="AB25" s="75">
        <v>6.72E-4</v>
      </c>
      <c r="AC25" s="75">
        <v>7.8E-4</v>
      </c>
      <c r="AD25" s="75">
        <v>0.001033</v>
      </c>
      <c r="AE25" s="75">
        <v>0.001253</v>
      </c>
      <c r="AF25" s="75">
        <v>0.001404</v>
      </c>
      <c r="AG25" s="75">
        <v>0.001468</v>
      </c>
      <c r="AH25" s="75">
        <v>0.001633</v>
      </c>
      <c r="AI25" s="75">
        <v>0.001474</v>
      </c>
      <c r="AJ25" s="75">
        <v>0.001418</v>
      </c>
      <c r="AK25" s="75">
        <v>0.001311</v>
      </c>
    </row>
    <row r="26" ht="12.75" customHeight="1">
      <c r="A26" s="77">
        <v>-0.0012</v>
      </c>
      <c r="B26" s="75">
        <v>-0.001002</v>
      </c>
      <c r="C26" s="75">
        <v>-7.48E-4</v>
      </c>
      <c r="D26" s="75">
        <v>-6.46E-4</v>
      </c>
      <c r="E26" s="75">
        <v>-5.9E-4</v>
      </c>
      <c r="F26" s="75">
        <v>-5.34E-4</v>
      </c>
      <c r="G26" s="75">
        <v>-6.12E-4</v>
      </c>
      <c r="H26" s="75">
        <v>-5.99E-4</v>
      </c>
      <c r="I26" s="75">
        <v>-6.86E-4</v>
      </c>
      <c r="J26" s="75">
        <v>-5.17E-4</v>
      </c>
      <c r="K26" s="75">
        <v>-6.01E-4</v>
      </c>
      <c r="L26" s="75">
        <v>-6.03E-4</v>
      </c>
      <c r="M26" s="75">
        <v>-5.61E-4</v>
      </c>
      <c r="N26" s="75">
        <v>-7.46E-4</v>
      </c>
      <c r="O26" s="75">
        <v>-6.5E-4</v>
      </c>
      <c r="P26" s="75">
        <v>-8.41E-4</v>
      </c>
      <c r="Q26" s="75">
        <v>-7.36E-4</v>
      </c>
      <c r="R26" s="75">
        <v>-7.34E-4</v>
      </c>
      <c r="S26" s="75">
        <v>-7.0E-4</v>
      </c>
      <c r="T26" s="75">
        <v>-6.06E-4</v>
      </c>
      <c r="U26" s="75">
        <v>-6.81E-4</v>
      </c>
      <c r="V26" s="75">
        <v>-7.66E-4</v>
      </c>
      <c r="W26" s="75">
        <v>-3.71E-4</v>
      </c>
      <c r="X26" s="75">
        <v>-2.88E-4</v>
      </c>
      <c r="Y26" s="75">
        <v>0.0</v>
      </c>
      <c r="Z26" s="75">
        <v>1.73E-4</v>
      </c>
      <c r="AA26" s="75">
        <v>3.81E-4</v>
      </c>
      <c r="AB26" s="75">
        <v>5.72E-4</v>
      </c>
      <c r="AC26" s="75">
        <v>7.45E-4</v>
      </c>
      <c r="AD26" s="75">
        <v>7.97E-4</v>
      </c>
      <c r="AE26" s="75">
        <v>0.001169</v>
      </c>
      <c r="AF26" s="75">
        <v>0.001213</v>
      </c>
      <c r="AG26" s="75">
        <v>0.001297</v>
      </c>
      <c r="AH26" s="75">
        <v>0.00141</v>
      </c>
      <c r="AI26" s="75">
        <v>0.001363</v>
      </c>
      <c r="AJ26" s="75">
        <v>0.001138</v>
      </c>
      <c r="AK26" s="75">
        <v>0.001073</v>
      </c>
    </row>
    <row r="27" ht="12.75" customHeight="1">
      <c r="A27" s="77">
        <v>-0.001369</v>
      </c>
      <c r="B27" s="75">
        <v>-9.15E-4</v>
      </c>
      <c r="C27" s="75">
        <v>-3.27E-4</v>
      </c>
      <c r="D27" s="75">
        <v>-1.12E-4</v>
      </c>
      <c r="E27" s="75">
        <v>-9.0E-6</v>
      </c>
      <c r="F27" s="75">
        <v>-7.0E-6</v>
      </c>
      <c r="G27" s="75">
        <v>-1.09E-4</v>
      </c>
      <c r="H27" s="75">
        <v>-3.68E-4</v>
      </c>
      <c r="I27" s="75">
        <v>-5.04E-4</v>
      </c>
      <c r="J27" s="75">
        <v>-5.13E-4</v>
      </c>
      <c r="K27" s="75">
        <v>-5.99E-4</v>
      </c>
      <c r="L27" s="75">
        <v>-5.93E-4</v>
      </c>
      <c r="M27" s="75">
        <v>-5.91E-4</v>
      </c>
      <c r="N27" s="75">
        <v>-4.81E-4</v>
      </c>
      <c r="O27" s="75">
        <v>-4.15E-4</v>
      </c>
      <c r="P27" s="75">
        <v>-4.45E-4</v>
      </c>
      <c r="Q27" s="75">
        <v>-3.61E-4</v>
      </c>
      <c r="R27" s="75">
        <v>-3.28E-4</v>
      </c>
      <c r="S27" s="75">
        <v>-4.24E-4</v>
      </c>
      <c r="T27" s="75">
        <v>-1.82E-4</v>
      </c>
      <c r="U27" s="75">
        <v>-3.6E-4</v>
      </c>
      <c r="V27" s="75">
        <v>-5.0E-4</v>
      </c>
      <c r="W27" s="75">
        <v>-3.68E-4</v>
      </c>
      <c r="X27" s="75">
        <v>-1.6E-4</v>
      </c>
      <c r="Y27" s="75">
        <v>0.0</v>
      </c>
      <c r="Z27" s="75">
        <v>3.04E-4</v>
      </c>
      <c r="AA27" s="75">
        <v>3.79E-4</v>
      </c>
      <c r="AB27" s="75">
        <v>5.09E-4</v>
      </c>
      <c r="AC27" s="75">
        <v>6.5E-4</v>
      </c>
      <c r="AD27" s="75">
        <v>7.91E-4</v>
      </c>
      <c r="AE27" s="75">
        <v>0.001007</v>
      </c>
      <c r="AF27" s="75">
        <v>0.001175</v>
      </c>
      <c r="AG27" s="75">
        <v>0.001321</v>
      </c>
      <c r="AH27" s="75">
        <v>0.001436</v>
      </c>
      <c r="AI27" s="75">
        <v>0.001382</v>
      </c>
      <c r="AJ27" s="75">
        <v>0.001315</v>
      </c>
      <c r="AK27" s="75">
        <v>0.001256</v>
      </c>
    </row>
    <row r="28" ht="12.75" customHeight="1">
      <c r="A28" s="77">
        <v>-0.001279</v>
      </c>
      <c r="B28" s="75">
        <v>-8.41E-4</v>
      </c>
      <c r="C28" s="75">
        <v>-5.35E-4</v>
      </c>
      <c r="D28" s="75">
        <v>-4.98E-4</v>
      </c>
      <c r="E28" s="75">
        <v>-4.45E-4</v>
      </c>
      <c r="F28" s="75">
        <v>-5.17E-4</v>
      </c>
      <c r="G28" s="75">
        <v>-5.53E-4</v>
      </c>
      <c r="H28" s="75">
        <v>-6.26E-4</v>
      </c>
      <c r="I28" s="75">
        <v>-6.25E-4</v>
      </c>
      <c r="J28" s="75">
        <v>-5.25E-4</v>
      </c>
      <c r="K28" s="75">
        <v>-4.59E-4</v>
      </c>
      <c r="L28" s="75">
        <v>-4.24E-4</v>
      </c>
      <c r="M28" s="75">
        <v>-4.01E-4</v>
      </c>
      <c r="N28" s="75">
        <v>-4.79E-4</v>
      </c>
      <c r="O28" s="75">
        <v>-4.09E-4</v>
      </c>
      <c r="P28" s="75">
        <v>-4.65E-4</v>
      </c>
      <c r="Q28" s="75">
        <v>-3.92E-4</v>
      </c>
      <c r="R28" s="75">
        <v>-5.3E-4</v>
      </c>
      <c r="S28" s="75">
        <v>-5.36E-4</v>
      </c>
      <c r="T28" s="75">
        <v>-5.98E-4</v>
      </c>
      <c r="U28" s="75">
        <v>-5.21E-4</v>
      </c>
      <c r="V28" s="75">
        <v>-7.49E-4</v>
      </c>
      <c r="W28" s="75">
        <v>-3.83E-4</v>
      </c>
      <c r="X28" s="75">
        <v>-2.04E-4</v>
      </c>
      <c r="Y28" s="75">
        <v>0.0</v>
      </c>
      <c r="Z28" s="75">
        <v>1.92E-4</v>
      </c>
      <c r="AA28" s="75">
        <v>3.86E-4</v>
      </c>
      <c r="AB28" s="75">
        <v>4.41E-4</v>
      </c>
      <c r="AC28" s="75">
        <v>6.57E-4</v>
      </c>
      <c r="AD28" s="75">
        <v>9.57E-4</v>
      </c>
      <c r="AE28" s="75">
        <v>0.001203</v>
      </c>
      <c r="AF28" s="75">
        <v>0.001365</v>
      </c>
      <c r="AG28" s="75">
        <v>0.001531</v>
      </c>
      <c r="AH28" s="75">
        <v>0.001736</v>
      </c>
      <c r="AI28" s="75">
        <v>0.001612</v>
      </c>
      <c r="AJ28" s="75">
        <v>0.00147</v>
      </c>
      <c r="AK28" s="75">
        <v>0.001471</v>
      </c>
    </row>
    <row r="29" ht="12.75" customHeight="1">
      <c r="A29" s="77">
        <v>-0.001029</v>
      </c>
      <c r="B29" s="75">
        <v>-7.92E-4</v>
      </c>
      <c r="C29" s="75">
        <v>-4.94E-4</v>
      </c>
      <c r="D29" s="75">
        <v>-4.48E-4</v>
      </c>
      <c r="E29" s="75">
        <v>-3.22E-4</v>
      </c>
      <c r="F29" s="75">
        <v>-2.51E-4</v>
      </c>
      <c r="G29" s="75">
        <v>-2.55E-4</v>
      </c>
      <c r="H29" s="75">
        <v>-3.52E-4</v>
      </c>
      <c r="I29" s="75">
        <v>-3.92E-4</v>
      </c>
      <c r="J29" s="75">
        <v>-4.48E-4</v>
      </c>
      <c r="K29" s="75">
        <v>-4.79E-4</v>
      </c>
      <c r="L29" s="75">
        <v>-5.37E-4</v>
      </c>
      <c r="M29" s="75">
        <v>-5.45E-4</v>
      </c>
      <c r="N29" s="75">
        <v>-5.32E-4</v>
      </c>
      <c r="O29" s="75">
        <v>-4.95E-4</v>
      </c>
      <c r="P29" s="75">
        <v>-5.28E-4</v>
      </c>
      <c r="Q29" s="75">
        <v>-4.74E-4</v>
      </c>
      <c r="R29" s="75">
        <v>-4.31E-4</v>
      </c>
      <c r="S29" s="75">
        <v>-5.26E-4</v>
      </c>
      <c r="T29" s="75">
        <v>-3.74E-4</v>
      </c>
      <c r="U29" s="75">
        <v>-4.19E-4</v>
      </c>
      <c r="V29" s="75">
        <v>-5.37E-4</v>
      </c>
      <c r="W29" s="75">
        <v>-2.11E-4</v>
      </c>
      <c r="X29" s="75">
        <v>-1.23E-4</v>
      </c>
      <c r="Y29" s="75">
        <v>0.0</v>
      </c>
      <c r="Z29" s="75">
        <v>1.4E-4</v>
      </c>
      <c r="AA29" s="75">
        <v>2.11E-4</v>
      </c>
      <c r="AB29" s="75">
        <v>4.4E-4</v>
      </c>
      <c r="AC29" s="75">
        <v>5.37E-4</v>
      </c>
      <c r="AD29" s="75">
        <v>6.49E-4</v>
      </c>
      <c r="AE29" s="75">
        <v>9.27E-4</v>
      </c>
      <c r="AF29" s="75">
        <v>0.00109</v>
      </c>
      <c r="AG29" s="75">
        <v>0.001262</v>
      </c>
      <c r="AH29" s="75">
        <v>0.001341</v>
      </c>
      <c r="AI29" s="75">
        <v>0.001256</v>
      </c>
      <c r="AJ29" s="75">
        <v>0.001163</v>
      </c>
      <c r="AK29" s="75">
        <v>0.001122</v>
      </c>
    </row>
    <row r="30" ht="12.75" customHeight="1">
      <c r="A30" s="77">
        <v>-6.29E-4</v>
      </c>
      <c r="B30" s="75">
        <v>-1.44E-4</v>
      </c>
      <c r="C30" s="75">
        <v>3.7E-4</v>
      </c>
      <c r="D30" s="75">
        <v>5.19E-4</v>
      </c>
      <c r="E30" s="75">
        <v>5.12E-4</v>
      </c>
      <c r="F30" s="75">
        <v>3.88E-4</v>
      </c>
      <c r="G30" s="75">
        <v>2.88E-4</v>
      </c>
      <c r="H30" s="75">
        <v>8.0E-6</v>
      </c>
      <c r="I30" s="75">
        <v>-1.36E-4</v>
      </c>
      <c r="J30" s="75">
        <v>-1.41E-4</v>
      </c>
      <c r="K30" s="75">
        <v>-9.5E-5</v>
      </c>
      <c r="L30" s="75">
        <v>-1.48E-4</v>
      </c>
      <c r="M30" s="75">
        <v>-1.1E-4</v>
      </c>
      <c r="N30" s="75">
        <v>-5.0E-5</v>
      </c>
      <c r="O30" s="75">
        <v>5.6E-5</v>
      </c>
      <c r="P30" s="75">
        <v>-8.6E-5</v>
      </c>
      <c r="Q30" s="75">
        <v>-4.0E-6</v>
      </c>
      <c r="R30" s="75">
        <v>-7.7E-5</v>
      </c>
      <c r="S30" s="75">
        <v>-9.3E-5</v>
      </c>
      <c r="T30" s="75">
        <v>-1.59E-4</v>
      </c>
      <c r="U30" s="75">
        <v>-2.69E-4</v>
      </c>
      <c r="V30" s="75">
        <v>-3.58E-4</v>
      </c>
      <c r="W30" s="75">
        <v>-2.03E-4</v>
      </c>
      <c r="X30" s="75">
        <v>-1.63E-4</v>
      </c>
      <c r="Y30" s="75">
        <v>0.0</v>
      </c>
      <c r="Z30" s="75">
        <v>1.66E-4</v>
      </c>
      <c r="AA30" s="75">
        <v>2.41E-4</v>
      </c>
      <c r="AB30" s="75">
        <v>3.43E-4</v>
      </c>
      <c r="AC30" s="75">
        <v>4.96E-4</v>
      </c>
      <c r="AD30" s="75">
        <v>6.97E-4</v>
      </c>
      <c r="AE30" s="75">
        <v>0.001012</v>
      </c>
      <c r="AF30" s="75">
        <v>0.001219</v>
      </c>
      <c r="AG30" s="75">
        <v>0.00132</v>
      </c>
      <c r="AH30" s="75">
        <v>0.001585</v>
      </c>
      <c r="AI30" s="75">
        <v>0.001518</v>
      </c>
      <c r="AJ30" s="75">
        <v>0.001439</v>
      </c>
      <c r="AK30" s="75">
        <v>0.001337</v>
      </c>
    </row>
    <row r="31" ht="12.75" customHeight="1">
      <c r="A31" s="77">
        <v>-8.96E-4</v>
      </c>
      <c r="B31" s="75">
        <v>-5.53E-4</v>
      </c>
      <c r="C31" s="75">
        <v>-2.52E-4</v>
      </c>
      <c r="D31" s="75">
        <v>-2.17E-4</v>
      </c>
      <c r="E31" s="75">
        <v>-1.76E-4</v>
      </c>
      <c r="F31" s="75">
        <v>-1.67E-4</v>
      </c>
      <c r="G31" s="75">
        <v>-1.6E-4</v>
      </c>
      <c r="H31" s="75">
        <v>-2.44E-4</v>
      </c>
      <c r="I31" s="75">
        <v>-2.29E-4</v>
      </c>
      <c r="J31" s="75">
        <v>-6.8E-5</v>
      </c>
      <c r="K31" s="75">
        <v>-1.27E-4</v>
      </c>
      <c r="L31" s="75">
        <v>-1.12E-4</v>
      </c>
      <c r="M31" s="75">
        <v>-1.13E-4</v>
      </c>
      <c r="N31" s="75">
        <v>-1.99E-4</v>
      </c>
      <c r="O31" s="75">
        <v>-1.82E-4</v>
      </c>
      <c r="P31" s="75">
        <v>-2.32E-4</v>
      </c>
      <c r="Q31" s="75">
        <v>-2.52E-4</v>
      </c>
      <c r="R31" s="75">
        <v>-3.32E-4</v>
      </c>
      <c r="S31" s="75">
        <v>-4.2E-4</v>
      </c>
      <c r="T31" s="75">
        <v>-4.19E-4</v>
      </c>
      <c r="U31" s="75">
        <v>-4.11E-4</v>
      </c>
      <c r="V31" s="75">
        <v>-6.04E-4</v>
      </c>
      <c r="W31" s="75">
        <v>-2.82E-4</v>
      </c>
      <c r="X31" s="75">
        <v>-1.41E-4</v>
      </c>
      <c r="Y31" s="75">
        <v>0.0</v>
      </c>
      <c r="Z31" s="75">
        <v>1.47E-4</v>
      </c>
      <c r="AA31" s="75">
        <v>3.23E-4</v>
      </c>
      <c r="AB31" s="75">
        <v>4.08E-4</v>
      </c>
      <c r="AC31" s="75">
        <v>6.25E-4</v>
      </c>
      <c r="AD31" s="75">
        <v>8.67E-4</v>
      </c>
      <c r="AE31" s="75">
        <v>0.001189</v>
      </c>
      <c r="AF31" s="75">
        <v>0.001345</v>
      </c>
      <c r="AG31" s="75">
        <v>0.001475</v>
      </c>
      <c r="AH31" s="75">
        <v>0.001625</v>
      </c>
      <c r="AI31" s="75">
        <v>0.001645</v>
      </c>
      <c r="AJ31" s="75">
        <v>0.001502</v>
      </c>
      <c r="AK31" s="75">
        <v>0.001428</v>
      </c>
    </row>
    <row r="32" ht="12.75" customHeight="1">
      <c r="A32" s="77">
        <v>-0.001124</v>
      </c>
      <c r="B32" s="75">
        <v>-7.36E-4</v>
      </c>
      <c r="C32" s="75">
        <v>-2.38E-4</v>
      </c>
      <c r="D32" s="75">
        <v>-1.13E-4</v>
      </c>
      <c r="E32" s="75">
        <v>-2.0E-5</v>
      </c>
      <c r="F32" s="75">
        <v>3.0E-6</v>
      </c>
      <c r="G32" s="75">
        <v>-1.5E-5</v>
      </c>
      <c r="H32" s="75">
        <v>-1.33E-4</v>
      </c>
      <c r="I32" s="75">
        <v>-1.91E-4</v>
      </c>
      <c r="J32" s="75">
        <v>-2.61E-4</v>
      </c>
      <c r="K32" s="75">
        <v>-3.22E-4</v>
      </c>
      <c r="L32" s="75">
        <v>-3.22E-4</v>
      </c>
      <c r="M32" s="75">
        <v>-2.96E-4</v>
      </c>
      <c r="N32" s="75">
        <v>-2.76E-4</v>
      </c>
      <c r="O32" s="75">
        <v>-2.14E-4</v>
      </c>
      <c r="P32" s="75">
        <v>-4.04E-4</v>
      </c>
      <c r="Q32" s="75">
        <v>-2.45E-4</v>
      </c>
      <c r="R32" s="75">
        <v>-3.14E-4</v>
      </c>
      <c r="S32" s="75">
        <v>-3.65E-4</v>
      </c>
      <c r="T32" s="75">
        <v>-2.8E-4</v>
      </c>
      <c r="U32" s="75">
        <v>-4.4E-4</v>
      </c>
      <c r="V32" s="75">
        <v>-4.66E-4</v>
      </c>
      <c r="W32" s="75">
        <v>-3.08E-4</v>
      </c>
      <c r="X32" s="75">
        <v>-1.45E-4</v>
      </c>
      <c r="Y32" s="75">
        <v>0.0</v>
      </c>
      <c r="Z32" s="75">
        <v>1.35E-4</v>
      </c>
      <c r="AA32" s="75">
        <v>2.89E-4</v>
      </c>
      <c r="AB32" s="75">
        <v>4.31E-4</v>
      </c>
      <c r="AC32" s="75">
        <v>6.69E-4</v>
      </c>
      <c r="AD32" s="75">
        <v>8.1E-4</v>
      </c>
      <c r="AE32" s="75">
        <v>0.001113</v>
      </c>
      <c r="AF32" s="75">
        <v>0.001323</v>
      </c>
      <c r="AG32" s="75">
        <v>0.001476</v>
      </c>
      <c r="AH32" s="75">
        <v>0.001603</v>
      </c>
      <c r="AI32" s="75">
        <v>0.0014</v>
      </c>
      <c r="AJ32" s="75">
        <v>0.001431</v>
      </c>
      <c r="AK32" s="75">
        <v>0.001425</v>
      </c>
    </row>
    <row r="33" ht="12.75" customHeight="1">
      <c r="A33" s="77">
        <v>-0.001164</v>
      </c>
      <c r="B33" s="75">
        <v>-6.64E-4</v>
      </c>
      <c r="C33" s="75">
        <v>-2.36E-4</v>
      </c>
      <c r="D33" s="75">
        <v>-7.3E-5</v>
      </c>
      <c r="E33" s="75">
        <v>3.6E-5</v>
      </c>
      <c r="F33" s="75">
        <v>1.4E-5</v>
      </c>
      <c r="G33" s="75">
        <v>-2.4E-5</v>
      </c>
      <c r="H33" s="75">
        <v>-2.02E-4</v>
      </c>
      <c r="I33" s="75">
        <v>-1.95E-4</v>
      </c>
      <c r="J33" s="75">
        <v>-1.63E-4</v>
      </c>
      <c r="K33" s="75">
        <v>-1.72E-4</v>
      </c>
      <c r="L33" s="75">
        <v>-3.2E-5</v>
      </c>
      <c r="M33" s="75">
        <v>-5.3E-5</v>
      </c>
      <c r="N33" s="75">
        <v>-5.9E-5</v>
      </c>
      <c r="O33" s="75">
        <v>-4.4E-5</v>
      </c>
      <c r="P33" s="75">
        <v>-1.47E-4</v>
      </c>
      <c r="Q33" s="75">
        <v>-1.16E-4</v>
      </c>
      <c r="R33" s="75">
        <v>-2.19E-4</v>
      </c>
      <c r="S33" s="75">
        <v>-3.65E-4</v>
      </c>
      <c r="T33" s="75">
        <v>-2.9E-4</v>
      </c>
      <c r="U33" s="75">
        <v>-3.62E-4</v>
      </c>
      <c r="V33" s="75">
        <v>-5.29E-4</v>
      </c>
      <c r="W33" s="75">
        <v>-3.79E-4</v>
      </c>
      <c r="X33" s="75">
        <v>-2.5E-4</v>
      </c>
      <c r="Y33" s="75">
        <v>0.0</v>
      </c>
      <c r="Z33" s="75">
        <v>1.5E-4</v>
      </c>
      <c r="AA33" s="75">
        <v>3.67E-4</v>
      </c>
      <c r="AB33" s="75">
        <v>4.92E-4</v>
      </c>
      <c r="AC33" s="75">
        <v>7.33E-4</v>
      </c>
      <c r="AD33" s="75">
        <v>9.41E-4</v>
      </c>
      <c r="AE33" s="75">
        <v>0.001273</v>
      </c>
      <c r="AF33" s="75">
        <v>0.001484</v>
      </c>
      <c r="AG33" s="75">
        <v>0.001631</v>
      </c>
      <c r="AH33" s="75">
        <v>0.001794</v>
      </c>
      <c r="AI33" s="75">
        <v>0.00178</v>
      </c>
      <c r="AJ33" s="75">
        <v>0.001683</v>
      </c>
      <c r="AK33" s="75">
        <v>0.001604</v>
      </c>
    </row>
    <row r="34" ht="12.75" customHeight="1">
      <c r="A34" s="77">
        <v>-0.001653</v>
      </c>
      <c r="B34" s="75">
        <v>-0.001393</v>
      </c>
      <c r="C34" s="75">
        <v>-0.001002</v>
      </c>
      <c r="D34" s="75">
        <v>-8.17E-4</v>
      </c>
      <c r="E34" s="75">
        <v>-6.24E-4</v>
      </c>
      <c r="F34" s="75">
        <v>-6.15E-4</v>
      </c>
      <c r="G34" s="75">
        <v>-5.39E-4</v>
      </c>
      <c r="H34" s="75">
        <v>-4.64E-4</v>
      </c>
      <c r="I34" s="75">
        <v>-4.88E-4</v>
      </c>
      <c r="J34" s="75">
        <v>-4.14E-4</v>
      </c>
      <c r="K34" s="75">
        <v>-3.57E-4</v>
      </c>
      <c r="L34" s="75">
        <v>-3.66E-4</v>
      </c>
      <c r="M34" s="75">
        <v>-4.13E-4</v>
      </c>
      <c r="N34" s="75">
        <v>-5.21E-4</v>
      </c>
      <c r="O34" s="75">
        <v>-4.16E-4</v>
      </c>
      <c r="P34" s="75">
        <v>-5.68E-4</v>
      </c>
      <c r="Q34" s="75">
        <v>-5.38E-4</v>
      </c>
      <c r="R34" s="75">
        <v>-5.17E-4</v>
      </c>
      <c r="S34" s="75">
        <v>-5.95E-4</v>
      </c>
      <c r="T34" s="75">
        <v>-5.39E-4</v>
      </c>
      <c r="U34" s="75">
        <v>-6.25E-4</v>
      </c>
      <c r="V34" s="75">
        <v>-7.34E-4</v>
      </c>
      <c r="W34" s="75">
        <v>-4.5E-4</v>
      </c>
      <c r="X34" s="75">
        <v>-2.54E-4</v>
      </c>
      <c r="Y34" s="75">
        <v>0.0</v>
      </c>
      <c r="Z34" s="75">
        <v>2.08E-4</v>
      </c>
      <c r="AA34" s="75">
        <v>4.08E-4</v>
      </c>
      <c r="AB34" s="75">
        <v>6.5E-4</v>
      </c>
      <c r="AC34" s="75">
        <v>7.39E-4</v>
      </c>
      <c r="AD34" s="75">
        <v>9.92E-4</v>
      </c>
      <c r="AE34" s="75">
        <v>0.001297</v>
      </c>
      <c r="AF34" s="75">
        <v>0.001497</v>
      </c>
      <c r="AG34" s="75">
        <v>0.001688</v>
      </c>
      <c r="AH34" s="75">
        <v>0.001779</v>
      </c>
      <c r="AI34" s="75">
        <v>0.001652</v>
      </c>
      <c r="AJ34" s="75">
        <v>0.001552</v>
      </c>
      <c r="AK34" s="75">
        <v>0.001522</v>
      </c>
    </row>
    <row r="35" ht="12.75" customHeight="1">
      <c r="A35" s="77">
        <v>-0.001548</v>
      </c>
      <c r="B35" s="75">
        <v>-0.001059</v>
      </c>
      <c r="C35" s="75">
        <v>-5.14E-4</v>
      </c>
      <c r="D35" s="75">
        <v>-2.76E-4</v>
      </c>
      <c r="E35" s="75">
        <v>-1.72E-4</v>
      </c>
      <c r="F35" s="75">
        <v>-3.0E-5</v>
      </c>
      <c r="G35" s="75">
        <v>-3.5E-5</v>
      </c>
      <c r="H35" s="75">
        <v>-1.66E-4</v>
      </c>
      <c r="I35" s="75">
        <v>-2.37E-4</v>
      </c>
      <c r="J35" s="75">
        <v>-3.08E-4</v>
      </c>
      <c r="K35" s="75">
        <v>-2.99E-4</v>
      </c>
      <c r="L35" s="75">
        <v>-3.05E-4</v>
      </c>
      <c r="M35" s="75">
        <v>-2.29E-4</v>
      </c>
      <c r="N35" s="75">
        <v>-3.14E-4</v>
      </c>
      <c r="O35" s="75">
        <v>-2.88E-4</v>
      </c>
      <c r="P35" s="75">
        <v>-3.97E-4</v>
      </c>
      <c r="Q35" s="75">
        <v>-2.76E-4</v>
      </c>
      <c r="R35" s="75">
        <v>-3.59E-4</v>
      </c>
      <c r="S35" s="75">
        <v>-3.9E-4</v>
      </c>
      <c r="T35" s="75">
        <v>-3.58E-4</v>
      </c>
      <c r="U35" s="75">
        <v>-4.5E-4</v>
      </c>
      <c r="V35" s="75">
        <v>-5.39E-4</v>
      </c>
      <c r="W35" s="75">
        <v>-3.83E-4</v>
      </c>
      <c r="X35" s="75">
        <v>-2.03E-4</v>
      </c>
      <c r="Y35" s="75">
        <v>0.0</v>
      </c>
      <c r="Z35" s="75">
        <v>2.61E-4</v>
      </c>
      <c r="AA35" s="75">
        <v>4.62E-4</v>
      </c>
      <c r="AB35" s="75">
        <v>6.4E-4</v>
      </c>
      <c r="AC35" s="75">
        <v>8.9E-4</v>
      </c>
      <c r="AD35" s="75">
        <v>0.00116</v>
      </c>
      <c r="AE35" s="75">
        <v>0.001427</v>
      </c>
      <c r="AF35" s="75">
        <v>0.001629</v>
      </c>
      <c r="AG35" s="75">
        <v>0.001728</v>
      </c>
      <c r="AH35" s="75">
        <v>0.001873</v>
      </c>
      <c r="AI35" s="75">
        <v>0.001803</v>
      </c>
      <c r="AJ35" s="75">
        <v>0.00175</v>
      </c>
      <c r="AK35" s="75">
        <v>0.001693</v>
      </c>
    </row>
    <row r="36" ht="12.75" customHeight="1">
      <c r="A36" s="77">
        <v>-0.002015</v>
      </c>
      <c r="B36" s="75">
        <v>-0.001557</v>
      </c>
      <c r="C36" s="75">
        <v>-0.001151</v>
      </c>
      <c r="D36" s="75">
        <v>-9.44E-4</v>
      </c>
      <c r="E36" s="75">
        <v>-7.65E-4</v>
      </c>
      <c r="F36" s="75">
        <v>-6.41E-4</v>
      </c>
      <c r="G36" s="75">
        <v>-6.16E-4</v>
      </c>
      <c r="H36" s="75">
        <v>-6.68E-4</v>
      </c>
      <c r="I36" s="75">
        <v>-6.43E-4</v>
      </c>
      <c r="J36" s="75">
        <v>-5.3E-4</v>
      </c>
      <c r="K36" s="75">
        <v>-4.5E-4</v>
      </c>
      <c r="L36" s="75">
        <v>-4.19E-4</v>
      </c>
      <c r="M36" s="75">
        <v>-4.37E-4</v>
      </c>
      <c r="N36" s="75">
        <v>-4.06E-4</v>
      </c>
      <c r="O36" s="75">
        <v>-4.23E-4</v>
      </c>
      <c r="P36" s="75">
        <v>-4.94E-4</v>
      </c>
      <c r="Q36" s="75">
        <v>-5.22E-4</v>
      </c>
      <c r="R36" s="75">
        <v>-6.47E-4</v>
      </c>
      <c r="S36" s="75">
        <v>-6.23E-4</v>
      </c>
      <c r="T36" s="75">
        <v>-6.4E-4</v>
      </c>
      <c r="U36" s="75">
        <v>-7.19E-4</v>
      </c>
      <c r="V36" s="75">
        <v>-7.42E-4</v>
      </c>
      <c r="W36" s="75">
        <v>-5.54E-4</v>
      </c>
      <c r="X36" s="75">
        <v>-3.34E-4</v>
      </c>
      <c r="Y36" s="75">
        <v>0.0</v>
      </c>
      <c r="Z36" s="75">
        <v>2.6E-4</v>
      </c>
      <c r="AA36" s="75">
        <v>5.23E-4</v>
      </c>
      <c r="AB36" s="75">
        <v>7.82E-4</v>
      </c>
      <c r="AC36" s="75">
        <v>0.001026</v>
      </c>
      <c r="AD36" s="75">
        <v>0.001258</v>
      </c>
      <c r="AE36" s="75">
        <v>0.001611</v>
      </c>
      <c r="AF36" s="75">
        <v>0.001773</v>
      </c>
      <c r="AG36" s="75">
        <v>0.001889</v>
      </c>
      <c r="AH36" s="75">
        <v>0.002016</v>
      </c>
      <c r="AI36" s="75">
        <v>0.002022</v>
      </c>
      <c r="AJ36" s="75">
        <v>0.001898</v>
      </c>
      <c r="AK36" s="75">
        <v>0.001875</v>
      </c>
    </row>
    <row r="37" ht="12.75" customHeight="1">
      <c r="A37" s="77">
        <v>-0.002563</v>
      </c>
      <c r="B37" s="75">
        <v>-0.002274</v>
      </c>
      <c r="C37" s="75">
        <v>-0.001785</v>
      </c>
      <c r="D37" s="75">
        <v>-0.001448</v>
      </c>
      <c r="E37" s="75">
        <v>-0.001214</v>
      </c>
      <c r="F37" s="75">
        <v>-0.001062</v>
      </c>
      <c r="G37" s="75">
        <v>-9.8E-4</v>
      </c>
      <c r="H37" s="75">
        <v>-9.79E-4</v>
      </c>
      <c r="I37" s="75">
        <v>-9.16E-4</v>
      </c>
      <c r="J37" s="75">
        <v>-9.25E-4</v>
      </c>
      <c r="K37" s="75">
        <v>-9.4E-4</v>
      </c>
      <c r="L37" s="75">
        <v>-8.66E-4</v>
      </c>
      <c r="M37" s="75">
        <v>-8.69E-4</v>
      </c>
      <c r="N37" s="75">
        <v>-9.36E-4</v>
      </c>
      <c r="O37" s="75">
        <v>-8.12E-4</v>
      </c>
      <c r="P37" s="75">
        <v>-8.73E-4</v>
      </c>
      <c r="Q37" s="75">
        <v>-8.18E-4</v>
      </c>
      <c r="R37" s="75">
        <v>-7.64E-4</v>
      </c>
      <c r="S37" s="75">
        <v>-8.25E-4</v>
      </c>
      <c r="T37" s="75">
        <v>-8.19E-4</v>
      </c>
      <c r="U37" s="75">
        <v>-7.88E-4</v>
      </c>
      <c r="V37" s="75">
        <v>-8.46E-4</v>
      </c>
      <c r="W37" s="75">
        <v>-5.5E-4</v>
      </c>
      <c r="X37" s="75">
        <v>-2.64E-4</v>
      </c>
      <c r="Y37" s="75">
        <v>0.0</v>
      </c>
      <c r="Z37" s="75">
        <v>2.99E-4</v>
      </c>
      <c r="AA37" s="75">
        <v>6.03E-4</v>
      </c>
      <c r="AB37" s="75">
        <v>8.15E-4</v>
      </c>
      <c r="AC37" s="75">
        <v>9.91E-4</v>
      </c>
      <c r="AD37" s="75">
        <v>0.00126</v>
      </c>
      <c r="AE37" s="75">
        <v>0.001518</v>
      </c>
      <c r="AF37" s="75">
        <v>0.001725</v>
      </c>
      <c r="AG37" s="75">
        <v>0.001889</v>
      </c>
      <c r="AH37" s="75">
        <v>0.001942</v>
      </c>
      <c r="AI37" s="75">
        <v>0.001841</v>
      </c>
      <c r="AJ37" s="75">
        <v>0.001803</v>
      </c>
      <c r="AK37" s="75">
        <v>0.001709</v>
      </c>
    </row>
    <row r="38" ht="12.75" customHeight="1">
      <c r="A38" s="77">
        <v>-0.002405</v>
      </c>
      <c r="B38" s="75">
        <v>-0.001886</v>
      </c>
      <c r="C38" s="75">
        <v>-0.001335</v>
      </c>
      <c r="D38" s="75">
        <v>-0.001113</v>
      </c>
      <c r="E38" s="75">
        <v>-9.73E-4</v>
      </c>
      <c r="F38" s="75">
        <v>-8.22E-4</v>
      </c>
      <c r="G38" s="75">
        <v>-7.9E-4</v>
      </c>
      <c r="H38" s="75">
        <v>-8.64E-4</v>
      </c>
      <c r="I38" s="75">
        <v>-9.41E-4</v>
      </c>
      <c r="J38" s="75">
        <v>-9.47E-4</v>
      </c>
      <c r="K38" s="75">
        <v>-8.71E-4</v>
      </c>
      <c r="L38" s="75">
        <v>-8.01E-4</v>
      </c>
      <c r="M38" s="75">
        <v>-6.88E-4</v>
      </c>
      <c r="N38" s="75">
        <v>-6.76E-4</v>
      </c>
      <c r="O38" s="75">
        <v>-6.02E-4</v>
      </c>
      <c r="P38" s="75">
        <v>-6.6E-4</v>
      </c>
      <c r="Q38" s="75">
        <v>-5.59E-4</v>
      </c>
      <c r="R38" s="75">
        <v>-6.07E-4</v>
      </c>
      <c r="S38" s="75">
        <v>-6.19E-4</v>
      </c>
      <c r="T38" s="75">
        <v>-5.55E-4</v>
      </c>
      <c r="U38" s="75">
        <v>-6.34E-4</v>
      </c>
      <c r="V38" s="75">
        <v>-7.04E-4</v>
      </c>
      <c r="W38" s="75">
        <v>-5.2E-4</v>
      </c>
      <c r="X38" s="75">
        <v>-3.05E-4</v>
      </c>
      <c r="Y38" s="75">
        <v>0.0</v>
      </c>
      <c r="Z38" s="75">
        <v>2.71E-4</v>
      </c>
      <c r="AA38" s="75">
        <v>5.68E-4</v>
      </c>
      <c r="AB38" s="75">
        <v>8.56E-4</v>
      </c>
      <c r="AC38" s="75">
        <v>0.001122</v>
      </c>
      <c r="AD38" s="75">
        <v>0.001357</v>
      </c>
      <c r="AE38" s="75">
        <v>0.001638</v>
      </c>
      <c r="AF38" s="75">
        <v>0.001848</v>
      </c>
      <c r="AG38" s="75">
        <v>0.001909</v>
      </c>
      <c r="AH38" s="75">
        <v>0.002079</v>
      </c>
      <c r="AI38" s="75">
        <v>0.001982</v>
      </c>
      <c r="AJ38" s="75">
        <v>0.001907</v>
      </c>
      <c r="AK38" s="75">
        <v>0.00187</v>
      </c>
    </row>
    <row r="39" ht="12.75" customHeight="1">
      <c r="A39" s="77">
        <v>-0.00187</v>
      </c>
      <c r="B39" s="75">
        <v>-0.001553</v>
      </c>
      <c r="C39" s="75">
        <v>-0.001264</v>
      </c>
      <c r="D39" s="75">
        <v>-0.001041</v>
      </c>
      <c r="E39" s="75">
        <v>-9.41E-4</v>
      </c>
      <c r="F39" s="75">
        <v>-9.0E-4</v>
      </c>
      <c r="G39" s="75">
        <v>-8.6E-4</v>
      </c>
      <c r="H39" s="75">
        <v>-9.08E-4</v>
      </c>
      <c r="I39" s="75">
        <v>-9.17E-4</v>
      </c>
      <c r="J39" s="75">
        <v>-7.54E-4</v>
      </c>
      <c r="K39" s="75">
        <v>-6.49E-4</v>
      </c>
      <c r="L39" s="75">
        <v>-5.91E-4</v>
      </c>
      <c r="M39" s="75">
        <v>-6.46E-4</v>
      </c>
      <c r="N39" s="75">
        <v>-6.77E-4</v>
      </c>
      <c r="O39" s="75">
        <v>-6.83E-4</v>
      </c>
      <c r="P39" s="75">
        <v>-7.36E-4</v>
      </c>
      <c r="Q39" s="75">
        <v>-7.27E-4</v>
      </c>
      <c r="R39" s="75">
        <v>-7.75E-4</v>
      </c>
      <c r="S39" s="75">
        <v>-7.6E-4</v>
      </c>
      <c r="T39" s="75">
        <v>-8.29E-4</v>
      </c>
      <c r="U39" s="75">
        <v>-7.91E-4</v>
      </c>
      <c r="V39" s="75">
        <v>-8.12E-4</v>
      </c>
      <c r="W39" s="75">
        <v>-6.3E-4</v>
      </c>
      <c r="X39" s="75">
        <v>-3.37E-4</v>
      </c>
      <c r="Y39" s="75">
        <v>0.0</v>
      </c>
      <c r="Z39" s="75">
        <v>2.76E-4</v>
      </c>
      <c r="AA39" s="75">
        <v>5.27E-4</v>
      </c>
      <c r="AB39" s="75">
        <v>7.91E-4</v>
      </c>
      <c r="AC39" s="75">
        <v>9.88E-4</v>
      </c>
      <c r="AD39" s="75">
        <v>0.001304</v>
      </c>
      <c r="AE39" s="75">
        <v>0.001551</v>
      </c>
      <c r="AF39" s="75">
        <v>0.001765</v>
      </c>
      <c r="AG39" s="75">
        <v>0.001862</v>
      </c>
      <c r="AH39" s="75">
        <v>0.001958</v>
      </c>
      <c r="AI39" s="75">
        <v>0.001939</v>
      </c>
      <c r="AJ39" s="75">
        <v>0.00186</v>
      </c>
      <c r="AK39" s="75">
        <v>0.001767</v>
      </c>
    </row>
    <row r="40" ht="12.75" customHeight="1">
      <c r="A40" s="77">
        <v>-0.00271</v>
      </c>
      <c r="B40" s="75">
        <v>-0.002332</v>
      </c>
      <c r="C40" s="75">
        <v>-0.001848</v>
      </c>
      <c r="D40" s="75">
        <v>-0.001543</v>
      </c>
      <c r="E40" s="75">
        <v>-0.001288</v>
      </c>
      <c r="F40" s="75">
        <v>-0.001164</v>
      </c>
      <c r="G40" s="75">
        <v>-0.001112</v>
      </c>
      <c r="H40" s="75">
        <v>-0.001049</v>
      </c>
      <c r="I40" s="75">
        <v>-0.001109</v>
      </c>
      <c r="J40" s="75">
        <v>-0.001082</v>
      </c>
      <c r="K40" s="75">
        <v>-0.001072</v>
      </c>
      <c r="L40" s="75">
        <v>-0.001059</v>
      </c>
      <c r="M40" s="75">
        <v>-9.33E-4</v>
      </c>
      <c r="N40" s="75">
        <v>-9.35E-4</v>
      </c>
      <c r="O40" s="75">
        <v>-8.22E-4</v>
      </c>
      <c r="P40" s="75">
        <v>-8.38E-4</v>
      </c>
      <c r="Q40" s="75">
        <v>-7.15E-4</v>
      </c>
      <c r="R40" s="75">
        <v>-6.84E-4</v>
      </c>
      <c r="S40" s="75">
        <v>-7.28E-4</v>
      </c>
      <c r="T40" s="75">
        <v>-6.54E-4</v>
      </c>
      <c r="U40" s="75">
        <v>-6.5E-4</v>
      </c>
      <c r="V40" s="75">
        <v>-7.03E-4</v>
      </c>
      <c r="W40" s="75">
        <v>-5.02E-4</v>
      </c>
      <c r="X40" s="75">
        <v>-2.41E-4</v>
      </c>
      <c r="Y40" s="75">
        <v>0.0</v>
      </c>
      <c r="Z40" s="75">
        <v>2.63E-4</v>
      </c>
      <c r="AA40" s="75">
        <v>5.91E-4</v>
      </c>
      <c r="AB40" s="75">
        <v>7.58E-4</v>
      </c>
      <c r="AC40" s="75">
        <v>9.45E-4</v>
      </c>
      <c r="AD40" s="75">
        <v>0.00112</v>
      </c>
      <c r="AE40" s="75">
        <v>0.001392</v>
      </c>
      <c r="AF40" s="75">
        <v>0.001594</v>
      </c>
      <c r="AG40" s="75">
        <v>0.001703</v>
      </c>
      <c r="AH40" s="75">
        <v>0.001742</v>
      </c>
      <c r="AI40" s="75">
        <v>0.00171</v>
      </c>
      <c r="AJ40" s="75">
        <v>0.001667</v>
      </c>
      <c r="AK40" s="75">
        <v>0.001595</v>
      </c>
    </row>
    <row r="41" ht="12.75" customHeight="1">
      <c r="A41" s="77">
        <v>-0.003092</v>
      </c>
      <c r="B41" s="75">
        <v>-0.002682</v>
      </c>
      <c r="C41" s="75">
        <v>-0.002235</v>
      </c>
      <c r="D41" s="75">
        <v>-0.001971</v>
      </c>
      <c r="E41" s="75">
        <v>-0.001761</v>
      </c>
      <c r="F41" s="75">
        <v>-0.001596</v>
      </c>
      <c r="G41" s="75">
        <v>-0.001498</v>
      </c>
      <c r="H41" s="75">
        <v>-0.001443</v>
      </c>
      <c r="I41" s="75">
        <v>-0.001377</v>
      </c>
      <c r="J41" s="75">
        <v>-0.001308</v>
      </c>
      <c r="K41" s="75">
        <v>-0.001179</v>
      </c>
      <c r="L41" s="75">
        <v>-0.001096</v>
      </c>
      <c r="M41" s="75">
        <v>-0.00103</v>
      </c>
      <c r="N41" s="75">
        <v>-9.33E-4</v>
      </c>
      <c r="O41" s="75">
        <v>-9.05E-4</v>
      </c>
      <c r="P41" s="75">
        <v>-9.24E-4</v>
      </c>
      <c r="Q41" s="75">
        <v>-8.31E-4</v>
      </c>
      <c r="R41" s="75">
        <v>-8.26E-4</v>
      </c>
      <c r="S41" s="75">
        <v>-8.4E-4</v>
      </c>
      <c r="T41" s="75">
        <v>-7.56E-4</v>
      </c>
      <c r="U41" s="75">
        <v>-7.73E-4</v>
      </c>
      <c r="V41" s="75">
        <v>-7.93E-4</v>
      </c>
      <c r="W41" s="75">
        <v>-5.17E-4</v>
      </c>
      <c r="X41" s="75">
        <v>-3.34E-4</v>
      </c>
      <c r="Y41" s="75">
        <v>0.0</v>
      </c>
      <c r="Z41" s="75">
        <v>1.7E-4</v>
      </c>
      <c r="AA41" s="75">
        <v>3.66E-4</v>
      </c>
      <c r="AB41" s="75">
        <v>4.73E-4</v>
      </c>
      <c r="AC41" s="75">
        <v>5.59E-4</v>
      </c>
      <c r="AD41" s="75">
        <v>6.74E-4</v>
      </c>
      <c r="AE41" s="75">
        <v>8.36E-4</v>
      </c>
      <c r="AF41" s="75">
        <v>9.75E-4</v>
      </c>
      <c r="AG41" s="75">
        <v>0.001054</v>
      </c>
      <c r="AH41" s="75">
        <v>0.001155</v>
      </c>
      <c r="AI41" s="75">
        <v>0.001132</v>
      </c>
      <c r="AJ41" s="75">
        <v>0.001044</v>
      </c>
      <c r="AK41" s="75">
        <v>0.001013</v>
      </c>
    </row>
    <row r="42" ht="12.75" customHeight="1">
      <c r="A42" s="77">
        <v>-0.003317</v>
      </c>
      <c r="B42" s="75">
        <v>-0.002805</v>
      </c>
      <c r="C42" s="75">
        <v>-0.002221</v>
      </c>
      <c r="D42" s="75">
        <v>-0.001948</v>
      </c>
      <c r="E42" s="75">
        <v>-0.001654</v>
      </c>
      <c r="F42" s="75">
        <v>-0.001502</v>
      </c>
      <c r="G42" s="75">
        <v>-0.001398</v>
      </c>
      <c r="H42" s="75">
        <v>-0.001411</v>
      </c>
      <c r="I42" s="75">
        <v>-0.001376</v>
      </c>
      <c r="J42" s="75">
        <v>-0.001338</v>
      </c>
      <c r="K42" s="75">
        <v>-0.001244</v>
      </c>
      <c r="L42" s="75">
        <v>-0.001077</v>
      </c>
      <c r="M42" s="75">
        <v>-9.8E-4</v>
      </c>
      <c r="N42" s="75">
        <v>-9.14E-4</v>
      </c>
      <c r="O42" s="75">
        <v>-7.73E-4</v>
      </c>
      <c r="P42" s="75">
        <v>-7.47E-4</v>
      </c>
      <c r="Q42" s="75">
        <v>-6.97E-4</v>
      </c>
      <c r="R42" s="75">
        <v>-6.23E-4</v>
      </c>
      <c r="S42" s="75">
        <v>-5.76E-4</v>
      </c>
      <c r="T42" s="75">
        <v>-5.56E-4</v>
      </c>
      <c r="U42" s="75">
        <v>-5.63E-4</v>
      </c>
      <c r="V42" s="75">
        <v>-6.23E-4</v>
      </c>
      <c r="W42" s="75">
        <v>-4.36E-4</v>
      </c>
      <c r="X42" s="75">
        <v>-2.35E-4</v>
      </c>
      <c r="Y42" s="75">
        <v>0.0</v>
      </c>
      <c r="Z42" s="75">
        <v>2.39E-4</v>
      </c>
      <c r="AA42" s="75">
        <v>3.92E-4</v>
      </c>
      <c r="AB42" s="75">
        <v>4.74E-4</v>
      </c>
      <c r="AC42" s="75">
        <v>6.1E-4</v>
      </c>
      <c r="AD42" s="75">
        <v>7.39E-4</v>
      </c>
      <c r="AE42" s="75">
        <v>8.47E-4</v>
      </c>
      <c r="AF42" s="75">
        <v>9.54E-4</v>
      </c>
      <c r="AG42" s="75">
        <v>0.001055</v>
      </c>
      <c r="AH42" s="75">
        <v>0.001126</v>
      </c>
      <c r="AI42" s="75">
        <v>0.001117</v>
      </c>
      <c r="AJ42" s="75">
        <v>0.001093</v>
      </c>
      <c r="AK42" s="75">
        <v>9.98E-4</v>
      </c>
    </row>
    <row r="43" ht="12.75" customHeight="1">
      <c r="A43" s="77">
        <v>-0.003509</v>
      </c>
      <c r="B43" s="75">
        <v>-0.002946</v>
      </c>
      <c r="C43" s="75">
        <v>-0.002318</v>
      </c>
      <c r="D43" s="75">
        <v>-0.002009</v>
      </c>
      <c r="E43" s="75">
        <v>-0.001834</v>
      </c>
      <c r="F43" s="75">
        <v>-0.00168</v>
      </c>
      <c r="G43" s="75">
        <v>-0.001599</v>
      </c>
      <c r="H43" s="75">
        <v>-0.001511</v>
      </c>
      <c r="I43" s="75">
        <v>-0.001459</v>
      </c>
      <c r="J43" s="75">
        <v>-0.00133</v>
      </c>
      <c r="K43" s="75">
        <v>-0.00117</v>
      </c>
      <c r="L43" s="75">
        <v>-0.001028</v>
      </c>
      <c r="M43" s="75">
        <v>-9.16E-4</v>
      </c>
      <c r="N43" s="75">
        <v>-8.62E-4</v>
      </c>
      <c r="O43" s="75">
        <v>-7.96E-4</v>
      </c>
      <c r="P43" s="75">
        <v>-7.48E-4</v>
      </c>
      <c r="Q43" s="75">
        <v>-6.66E-4</v>
      </c>
      <c r="R43" s="75">
        <v>-6.56E-4</v>
      </c>
      <c r="S43" s="75">
        <v>-6.48E-4</v>
      </c>
      <c r="T43" s="75">
        <v>-6.41E-4</v>
      </c>
      <c r="U43" s="75">
        <v>-6.84E-4</v>
      </c>
      <c r="V43" s="75">
        <v>-6.98E-4</v>
      </c>
      <c r="W43" s="75">
        <v>-4.85E-4</v>
      </c>
      <c r="X43" s="75">
        <v>-2.04E-4</v>
      </c>
      <c r="Y43" s="75">
        <v>0.0</v>
      </c>
      <c r="Z43" s="75">
        <v>2.34E-4</v>
      </c>
      <c r="AA43" s="75">
        <v>3.91E-4</v>
      </c>
      <c r="AB43" s="75">
        <v>5.35E-4</v>
      </c>
      <c r="AC43" s="75">
        <v>6.03E-4</v>
      </c>
      <c r="AD43" s="75">
        <v>7.32E-4</v>
      </c>
      <c r="AE43" s="75">
        <v>8.74E-4</v>
      </c>
      <c r="AF43" s="75">
        <v>9.87E-4</v>
      </c>
      <c r="AG43" s="75">
        <v>0.001075</v>
      </c>
      <c r="AH43" s="75">
        <v>0.001161</v>
      </c>
      <c r="AI43" s="75">
        <v>0.00115</v>
      </c>
      <c r="AJ43" s="75">
        <v>0.001053</v>
      </c>
      <c r="AK43" s="75">
        <v>0.001046</v>
      </c>
    </row>
    <row r="44" ht="12.75" customHeight="1">
      <c r="A44" s="77">
        <v>-0.003323</v>
      </c>
      <c r="B44" s="75">
        <v>-0.002959</v>
      </c>
      <c r="C44" s="75">
        <v>-0.002532</v>
      </c>
      <c r="D44" s="75">
        <v>-0.002275</v>
      </c>
      <c r="E44" s="75">
        <v>-0.002065</v>
      </c>
      <c r="F44" s="75">
        <v>-0.001875</v>
      </c>
      <c r="G44" s="75">
        <v>-0.001753</v>
      </c>
      <c r="H44" s="75">
        <v>-0.001693</v>
      </c>
      <c r="I44" s="75">
        <v>-0.001617</v>
      </c>
      <c r="J44" s="75">
        <v>-0.001576</v>
      </c>
      <c r="K44" s="75">
        <v>-0.001456</v>
      </c>
      <c r="L44" s="75">
        <v>-0.001358</v>
      </c>
      <c r="M44" s="75">
        <v>-0.001298</v>
      </c>
      <c r="N44" s="75">
        <v>-0.001207</v>
      </c>
      <c r="O44" s="75">
        <v>-0.001105</v>
      </c>
      <c r="P44" s="75">
        <v>-0.001087</v>
      </c>
      <c r="Q44" s="75">
        <v>-9.57E-4</v>
      </c>
      <c r="R44" s="75">
        <v>-9.04E-4</v>
      </c>
      <c r="S44" s="75">
        <v>-8.75E-4</v>
      </c>
      <c r="T44" s="75">
        <v>-8.26E-4</v>
      </c>
      <c r="U44" s="75">
        <v>-7.44E-4</v>
      </c>
      <c r="V44" s="75">
        <v>-7.97E-4</v>
      </c>
      <c r="W44" s="75">
        <v>-5.23E-4</v>
      </c>
      <c r="X44" s="75">
        <v>-3.44E-4</v>
      </c>
      <c r="Y44" s="75">
        <v>0.0</v>
      </c>
      <c r="Z44" s="75">
        <v>1.6E-4</v>
      </c>
      <c r="AA44" s="75">
        <v>3.28E-4</v>
      </c>
      <c r="AB44" s="75">
        <v>3.97E-4</v>
      </c>
      <c r="AC44" s="75">
        <v>4.97E-4</v>
      </c>
      <c r="AD44" s="75">
        <v>5.55E-4</v>
      </c>
      <c r="AE44" s="75">
        <v>6.64E-4</v>
      </c>
      <c r="AF44" s="75">
        <v>7.47E-4</v>
      </c>
      <c r="AG44" s="75">
        <v>8.31E-4</v>
      </c>
      <c r="AH44" s="75">
        <v>9.21E-4</v>
      </c>
      <c r="AI44" s="75">
        <v>8.92E-4</v>
      </c>
      <c r="AJ44" s="75">
        <v>8.74E-4</v>
      </c>
      <c r="AK44" s="75">
        <v>8.33E-4</v>
      </c>
    </row>
    <row r="45" ht="12.75" customHeight="1">
      <c r="A45" s="77">
        <v>-0.003414</v>
      </c>
      <c r="B45" s="75">
        <v>-0.002879</v>
      </c>
      <c r="C45" s="75">
        <v>-0.002262</v>
      </c>
      <c r="D45" s="75">
        <v>-0.002023</v>
      </c>
      <c r="E45" s="75">
        <v>-0.0018</v>
      </c>
      <c r="F45" s="75">
        <v>-0.00169</v>
      </c>
      <c r="G45" s="75">
        <v>-0.001557</v>
      </c>
      <c r="H45" s="75">
        <v>-0.001509</v>
      </c>
      <c r="I45" s="75">
        <v>-0.001475</v>
      </c>
      <c r="J45" s="75">
        <v>-0.001371</v>
      </c>
      <c r="K45" s="75">
        <v>-0.00123</v>
      </c>
      <c r="L45" s="75">
        <v>-0.001078</v>
      </c>
      <c r="M45" s="75">
        <v>-9.09E-4</v>
      </c>
      <c r="N45" s="75">
        <v>-8.12E-4</v>
      </c>
      <c r="O45" s="75">
        <v>-6.61E-4</v>
      </c>
      <c r="P45" s="75">
        <v>-6.57E-4</v>
      </c>
      <c r="Q45" s="75">
        <v>-5.33E-4</v>
      </c>
      <c r="R45" s="75">
        <v>-4.9E-4</v>
      </c>
      <c r="S45" s="75">
        <v>-5.03E-4</v>
      </c>
      <c r="T45" s="75">
        <v>-4.58E-4</v>
      </c>
      <c r="U45" s="75">
        <v>-5.31E-4</v>
      </c>
      <c r="V45" s="75">
        <v>-5.75E-4</v>
      </c>
      <c r="W45" s="75">
        <v>-3.93E-4</v>
      </c>
      <c r="X45" s="75">
        <v>-2.13E-4</v>
      </c>
      <c r="Y45" s="75">
        <v>0.0</v>
      </c>
      <c r="Z45" s="75">
        <v>2.08E-4</v>
      </c>
      <c r="AA45" s="75">
        <v>3.68E-4</v>
      </c>
      <c r="AB45" s="75">
        <v>4.07E-4</v>
      </c>
      <c r="AC45" s="75">
        <v>4.86E-4</v>
      </c>
      <c r="AD45" s="75">
        <v>5.77E-4</v>
      </c>
      <c r="AE45" s="75">
        <v>7.01E-4</v>
      </c>
      <c r="AF45" s="75">
        <v>8.01E-4</v>
      </c>
      <c r="AG45" s="75">
        <v>8.85E-4</v>
      </c>
      <c r="AH45" s="75">
        <v>9.55E-4</v>
      </c>
      <c r="AI45" s="75">
        <v>9.25E-4</v>
      </c>
      <c r="AJ45" s="75">
        <v>8.92E-4</v>
      </c>
      <c r="AK45" s="75">
        <v>8.14E-4</v>
      </c>
    </row>
    <row r="46" ht="12.75" customHeight="1">
      <c r="A46" s="77">
        <v>-0.003136</v>
      </c>
      <c r="B46" s="75">
        <v>-0.002704</v>
      </c>
      <c r="C46" s="75">
        <v>-0.002214</v>
      </c>
      <c r="D46" s="75">
        <v>-0.001988</v>
      </c>
      <c r="E46" s="75">
        <v>-0.001785</v>
      </c>
      <c r="F46" s="75">
        <v>-0.001628</v>
      </c>
      <c r="G46" s="75">
        <v>-0.00148</v>
      </c>
      <c r="H46" s="75">
        <v>-0.00142</v>
      </c>
      <c r="I46" s="75">
        <v>-0.001331</v>
      </c>
      <c r="J46" s="75">
        <v>-0.001259</v>
      </c>
      <c r="K46" s="75">
        <v>-0.001109</v>
      </c>
      <c r="L46" s="75">
        <v>-0.001036</v>
      </c>
      <c r="M46" s="75">
        <v>-9.11E-4</v>
      </c>
      <c r="N46" s="75">
        <v>-8.78E-4</v>
      </c>
      <c r="O46" s="75">
        <v>-8.17E-4</v>
      </c>
      <c r="P46" s="75">
        <v>-7.69E-4</v>
      </c>
      <c r="Q46" s="75">
        <v>-7.19E-4</v>
      </c>
      <c r="R46" s="75">
        <v>-7.33E-4</v>
      </c>
      <c r="S46" s="75">
        <v>-7.04E-4</v>
      </c>
      <c r="T46" s="75">
        <v>-6.38E-4</v>
      </c>
      <c r="U46" s="75">
        <v>-6.47E-4</v>
      </c>
      <c r="V46" s="75">
        <v>-6.76E-4</v>
      </c>
      <c r="W46" s="75">
        <v>-4.85E-4</v>
      </c>
      <c r="X46" s="75">
        <v>-2.24E-4</v>
      </c>
      <c r="Y46" s="75">
        <v>0.0</v>
      </c>
      <c r="Z46" s="75">
        <v>2.24E-4</v>
      </c>
      <c r="AA46" s="75">
        <v>3.48E-4</v>
      </c>
      <c r="AB46" s="75">
        <v>4.3E-4</v>
      </c>
      <c r="AC46" s="75">
        <v>5.14E-4</v>
      </c>
      <c r="AD46" s="75">
        <v>5.67E-4</v>
      </c>
      <c r="AE46" s="75">
        <v>6.9E-4</v>
      </c>
      <c r="AF46" s="75">
        <v>7.67E-4</v>
      </c>
      <c r="AG46" s="75">
        <v>8.38E-4</v>
      </c>
      <c r="AH46" s="75">
        <v>9.38E-4</v>
      </c>
      <c r="AI46" s="75">
        <v>9.38E-4</v>
      </c>
      <c r="AJ46" s="75">
        <v>8.58E-4</v>
      </c>
      <c r="AK46" s="75">
        <v>8.2E-4</v>
      </c>
    </row>
    <row r="47" ht="12.75" customHeight="1">
      <c r="A47" s="77">
        <v>-0.003042</v>
      </c>
      <c r="B47" s="75">
        <v>-0.002614</v>
      </c>
      <c r="C47" s="75">
        <v>-0.002181</v>
      </c>
      <c r="D47" s="75">
        <v>-0.001956</v>
      </c>
      <c r="E47" s="75">
        <v>-0.001726</v>
      </c>
      <c r="F47" s="75">
        <v>-0.001553</v>
      </c>
      <c r="G47" s="75">
        <v>-0.001495</v>
      </c>
      <c r="H47" s="75">
        <v>-0.001439</v>
      </c>
      <c r="I47" s="75">
        <v>-0.001375</v>
      </c>
      <c r="J47" s="75">
        <v>-0.001307</v>
      </c>
      <c r="K47" s="75">
        <v>-0.001233</v>
      </c>
      <c r="L47" s="75">
        <v>-0.001119</v>
      </c>
      <c r="M47" s="75">
        <v>-0.001024</v>
      </c>
      <c r="N47" s="75">
        <v>-9.27E-4</v>
      </c>
      <c r="O47" s="75">
        <v>-8.38E-4</v>
      </c>
      <c r="P47" s="75">
        <v>-8.11E-4</v>
      </c>
      <c r="Q47" s="75">
        <v>-7.23E-4</v>
      </c>
      <c r="R47" s="75">
        <v>-7.04E-4</v>
      </c>
      <c r="S47" s="75">
        <v>-7.04E-4</v>
      </c>
      <c r="T47" s="75">
        <v>-6.0E-4</v>
      </c>
      <c r="U47" s="75">
        <v>-5.96E-4</v>
      </c>
      <c r="V47" s="75">
        <v>-6.46E-4</v>
      </c>
      <c r="W47" s="75">
        <v>-4.52E-4</v>
      </c>
      <c r="X47" s="75">
        <v>-2.63E-4</v>
      </c>
      <c r="Y47" s="75">
        <v>0.0</v>
      </c>
      <c r="Z47" s="75">
        <v>1.13E-4</v>
      </c>
      <c r="AA47" s="75">
        <v>2.66E-4</v>
      </c>
      <c r="AB47" s="75">
        <v>3.37E-4</v>
      </c>
      <c r="AC47" s="75">
        <v>3.92E-4</v>
      </c>
      <c r="AD47" s="75">
        <v>4.19E-4</v>
      </c>
      <c r="AE47" s="75">
        <v>4.9E-4</v>
      </c>
      <c r="AF47" s="75">
        <v>5.84E-4</v>
      </c>
      <c r="AG47" s="75">
        <v>6.67E-4</v>
      </c>
      <c r="AH47" s="75">
        <v>7.47E-4</v>
      </c>
      <c r="AI47" s="75">
        <v>6.86E-4</v>
      </c>
      <c r="AJ47" s="75">
        <v>6.94E-4</v>
      </c>
      <c r="AK47" s="75">
        <v>6.18E-4</v>
      </c>
    </row>
    <row r="48" ht="12.75" customHeight="1">
      <c r="A48" s="77">
        <v>-0.00269</v>
      </c>
      <c r="B48" s="75">
        <v>-0.002219</v>
      </c>
      <c r="C48" s="75">
        <v>-0.001773</v>
      </c>
      <c r="D48" s="75">
        <v>-0.001624</v>
      </c>
      <c r="E48" s="75">
        <v>-0.001451</v>
      </c>
      <c r="F48" s="75">
        <v>-0.001387</v>
      </c>
      <c r="G48" s="75">
        <v>-0.001262</v>
      </c>
      <c r="H48" s="75">
        <v>-0.001259</v>
      </c>
      <c r="I48" s="75">
        <v>-0.001277</v>
      </c>
      <c r="J48" s="75">
        <v>-0.001178</v>
      </c>
      <c r="K48" s="75">
        <v>-0.001079</v>
      </c>
      <c r="L48" s="75">
        <v>-9.3E-4</v>
      </c>
      <c r="M48" s="75">
        <v>-8.32E-4</v>
      </c>
      <c r="N48" s="75">
        <v>-7.63E-4</v>
      </c>
      <c r="O48" s="75">
        <v>-6.78E-4</v>
      </c>
      <c r="P48" s="75">
        <v>-6.6E-4</v>
      </c>
      <c r="Q48" s="75">
        <v>-5.94E-4</v>
      </c>
      <c r="R48" s="75">
        <v>-5.93E-4</v>
      </c>
      <c r="S48" s="75">
        <v>-6.08E-4</v>
      </c>
      <c r="T48" s="75">
        <v>-5.4E-4</v>
      </c>
      <c r="U48" s="75">
        <v>-5.76E-4</v>
      </c>
      <c r="V48" s="75">
        <v>-6.07E-4</v>
      </c>
      <c r="W48" s="75">
        <v>-4.31E-4</v>
      </c>
      <c r="X48" s="75">
        <v>-2.45E-4</v>
      </c>
      <c r="Y48" s="75">
        <v>0.0</v>
      </c>
      <c r="Z48" s="75">
        <v>1.61E-4</v>
      </c>
      <c r="AA48" s="75">
        <v>3.4E-4</v>
      </c>
      <c r="AB48" s="75">
        <v>4.0E-4</v>
      </c>
      <c r="AC48" s="75">
        <v>4.46E-4</v>
      </c>
      <c r="AD48" s="75">
        <v>5.24E-4</v>
      </c>
      <c r="AE48" s="75">
        <v>6.34E-4</v>
      </c>
      <c r="AF48" s="75">
        <v>7.2E-4</v>
      </c>
      <c r="AG48" s="75">
        <v>7.79E-4</v>
      </c>
      <c r="AH48" s="75">
        <v>8.69E-4</v>
      </c>
      <c r="AI48" s="75">
        <v>8.79E-4</v>
      </c>
      <c r="AJ48" s="75">
        <v>8.13E-4</v>
      </c>
      <c r="AK48" s="75">
        <v>7.7E-4</v>
      </c>
    </row>
    <row r="49" ht="12.75" customHeight="1">
      <c r="A49" s="77">
        <v>-0.002389</v>
      </c>
      <c r="B49" s="75">
        <v>-0.002</v>
      </c>
      <c r="C49" s="75">
        <v>-0.001627</v>
      </c>
      <c r="D49" s="75">
        <v>-0.00146</v>
      </c>
      <c r="E49" s="75">
        <v>-0.001293</v>
      </c>
      <c r="F49" s="75">
        <v>-0.001198</v>
      </c>
      <c r="G49" s="75">
        <v>-0.001132</v>
      </c>
      <c r="H49" s="75">
        <v>-0.001141</v>
      </c>
      <c r="I49" s="75">
        <v>-0.001071</v>
      </c>
      <c r="J49" s="75">
        <v>-0.00103</v>
      </c>
      <c r="K49" s="75">
        <v>-9.47E-4</v>
      </c>
      <c r="L49" s="75">
        <v>-9.05E-4</v>
      </c>
      <c r="M49" s="75">
        <v>-8.4E-4</v>
      </c>
      <c r="N49" s="75">
        <v>-8.14E-4</v>
      </c>
      <c r="O49" s="75">
        <v>-7.3E-4</v>
      </c>
      <c r="P49" s="75">
        <v>-7.78E-4</v>
      </c>
      <c r="Q49" s="75">
        <v>-6.76E-4</v>
      </c>
      <c r="R49" s="75">
        <v>-6.81E-4</v>
      </c>
      <c r="S49" s="75">
        <v>-6.63E-4</v>
      </c>
      <c r="T49" s="75">
        <v>-6.15E-4</v>
      </c>
      <c r="U49" s="75">
        <v>-6.32E-4</v>
      </c>
      <c r="V49" s="75">
        <v>-6.7E-4</v>
      </c>
      <c r="W49" s="75">
        <v>-4.65E-4</v>
      </c>
      <c r="X49" s="75">
        <v>-2.1E-4</v>
      </c>
      <c r="Y49" s="75">
        <v>0.0</v>
      </c>
      <c r="Z49" s="75">
        <v>2.28E-4</v>
      </c>
      <c r="AA49" s="75">
        <v>3.7E-4</v>
      </c>
      <c r="AB49" s="75">
        <v>4.32E-4</v>
      </c>
      <c r="AC49" s="75">
        <v>4.89E-4</v>
      </c>
      <c r="AD49" s="75">
        <v>5.71E-4</v>
      </c>
      <c r="AE49" s="75">
        <v>6.48E-4</v>
      </c>
      <c r="AF49" s="75">
        <v>7.09E-4</v>
      </c>
      <c r="AG49" s="75">
        <v>8.01E-4</v>
      </c>
      <c r="AH49" s="75">
        <v>8.64E-4</v>
      </c>
      <c r="AI49" s="75">
        <v>8.48E-4</v>
      </c>
      <c r="AJ49" s="75">
        <v>8.14E-4</v>
      </c>
      <c r="AK49" s="75">
        <v>7.74E-4</v>
      </c>
    </row>
    <row r="50" ht="12.75" customHeight="1">
      <c r="A50" s="77">
        <v>-0.002365</v>
      </c>
      <c r="B50" s="75">
        <v>-0.002042</v>
      </c>
      <c r="C50" s="75">
        <v>-0.001724</v>
      </c>
      <c r="D50" s="75">
        <v>-0.001601</v>
      </c>
      <c r="E50" s="75">
        <v>-0.001437</v>
      </c>
      <c r="F50" s="75">
        <v>-0.001258</v>
      </c>
      <c r="G50" s="75">
        <v>-0.001196</v>
      </c>
      <c r="H50" s="75">
        <v>-0.001154</v>
      </c>
      <c r="I50" s="75">
        <v>-0.001166</v>
      </c>
      <c r="J50" s="75">
        <v>-0.001141</v>
      </c>
      <c r="K50" s="75">
        <v>-0.001079</v>
      </c>
      <c r="L50" s="75">
        <v>-0.001001</v>
      </c>
      <c r="M50" s="75">
        <v>-9.11E-4</v>
      </c>
      <c r="N50" s="75">
        <v>-8.85E-4</v>
      </c>
      <c r="O50" s="75">
        <v>-7.3E-4</v>
      </c>
      <c r="P50" s="75">
        <v>-7.3E-4</v>
      </c>
      <c r="Q50" s="75">
        <v>-6.7E-4</v>
      </c>
      <c r="R50" s="75">
        <v>-6.68E-4</v>
      </c>
      <c r="S50" s="75">
        <v>-6.61E-4</v>
      </c>
      <c r="T50" s="75">
        <v>-6.1E-4</v>
      </c>
      <c r="U50" s="75">
        <v>-6.02E-4</v>
      </c>
      <c r="V50" s="75">
        <v>-5.99E-4</v>
      </c>
      <c r="W50" s="75">
        <v>-4.39E-4</v>
      </c>
      <c r="X50" s="75">
        <v>-2.52E-4</v>
      </c>
      <c r="Y50" s="75">
        <v>0.0</v>
      </c>
      <c r="Z50" s="75">
        <v>2.05E-4</v>
      </c>
      <c r="AA50" s="75">
        <v>3.34E-4</v>
      </c>
      <c r="AB50" s="75">
        <v>4.16E-4</v>
      </c>
      <c r="AC50" s="75">
        <v>4.77E-4</v>
      </c>
      <c r="AD50" s="75">
        <v>5.5E-4</v>
      </c>
      <c r="AE50" s="75">
        <v>6.7E-4</v>
      </c>
      <c r="AF50" s="75">
        <v>7.51E-4</v>
      </c>
      <c r="AG50" s="75">
        <v>8.08E-4</v>
      </c>
      <c r="AH50" s="75">
        <v>8.94E-4</v>
      </c>
      <c r="AI50" s="75">
        <v>8.61E-4</v>
      </c>
      <c r="AJ50" s="75">
        <v>8.59E-4</v>
      </c>
      <c r="AK50" s="75">
        <v>7.88E-4</v>
      </c>
    </row>
    <row r="51" ht="12.75" customHeight="1">
      <c r="A51" s="77">
        <v>-0.002229</v>
      </c>
      <c r="B51" s="75">
        <v>-0.00182</v>
      </c>
      <c r="C51" s="75">
        <v>-0.001445</v>
      </c>
      <c r="D51" s="75">
        <v>-0.001222</v>
      </c>
      <c r="E51" s="75">
        <v>-0.001131</v>
      </c>
      <c r="F51" s="75">
        <v>-0.001143</v>
      </c>
      <c r="G51" s="75">
        <v>-0.001167</v>
      </c>
      <c r="H51" s="75">
        <v>-0.00121</v>
      </c>
      <c r="I51" s="75">
        <v>-0.001234</v>
      </c>
      <c r="J51" s="75">
        <v>-0.001211</v>
      </c>
      <c r="K51" s="75">
        <v>-0.00115</v>
      </c>
      <c r="L51" s="75">
        <v>-0.001101</v>
      </c>
      <c r="M51" s="75">
        <v>-0.001034</v>
      </c>
      <c r="N51" s="75">
        <v>-9.63E-4</v>
      </c>
      <c r="O51" s="75">
        <v>-8.64E-4</v>
      </c>
      <c r="P51" s="75">
        <v>-8.54E-4</v>
      </c>
      <c r="Q51" s="75">
        <v>-7.63E-4</v>
      </c>
      <c r="R51" s="75">
        <v>-7.18E-4</v>
      </c>
      <c r="S51" s="75">
        <v>-7.34E-4</v>
      </c>
      <c r="T51" s="75">
        <v>-6.85E-4</v>
      </c>
      <c r="U51" s="75">
        <v>-6.83E-4</v>
      </c>
      <c r="V51" s="75">
        <v>-7.07E-4</v>
      </c>
      <c r="W51" s="75">
        <v>-5.03E-4</v>
      </c>
      <c r="X51" s="75">
        <v>-2.23E-4</v>
      </c>
      <c r="Y51" s="75">
        <v>0.0</v>
      </c>
      <c r="Z51" s="75">
        <v>2.39E-4</v>
      </c>
      <c r="AA51" s="75">
        <v>4.35E-4</v>
      </c>
      <c r="AB51" s="75">
        <v>5.42E-4</v>
      </c>
      <c r="AC51" s="75">
        <v>6.92E-4</v>
      </c>
      <c r="AD51" s="75">
        <v>7.5E-4</v>
      </c>
      <c r="AE51" s="75">
        <v>8.83E-4</v>
      </c>
      <c r="AF51" s="75">
        <v>9.62E-4</v>
      </c>
      <c r="AG51" s="75">
        <v>0.001073</v>
      </c>
      <c r="AH51" s="75">
        <v>0.001141</v>
      </c>
      <c r="AI51" s="75">
        <v>0.001119</v>
      </c>
      <c r="AJ51" s="75">
        <v>0.001074</v>
      </c>
      <c r="AK51" s="75">
        <v>0.001019</v>
      </c>
    </row>
    <row r="52" ht="12.75" customHeight="1">
      <c r="A52" s="77">
        <v>-0.002531</v>
      </c>
      <c r="B52" s="75">
        <v>-0.002099</v>
      </c>
      <c r="C52" s="75">
        <v>-0.001667</v>
      </c>
      <c r="D52" s="75">
        <v>-0.001465</v>
      </c>
      <c r="E52" s="75">
        <v>-0.001322</v>
      </c>
      <c r="F52" s="75">
        <v>-0.001208</v>
      </c>
      <c r="G52" s="75">
        <v>-0.001166</v>
      </c>
      <c r="H52" s="75">
        <v>-0.00117</v>
      </c>
      <c r="I52" s="75">
        <v>-0.001104</v>
      </c>
      <c r="J52" s="75">
        <v>-0.001055</v>
      </c>
      <c r="K52" s="75">
        <v>-9.82E-4</v>
      </c>
      <c r="L52" s="75">
        <v>-8.8E-4</v>
      </c>
      <c r="M52" s="75">
        <v>-8.41E-4</v>
      </c>
      <c r="N52" s="75">
        <v>-8.69E-4</v>
      </c>
      <c r="O52" s="75">
        <v>-7.76E-4</v>
      </c>
      <c r="P52" s="75">
        <v>-8.27E-4</v>
      </c>
      <c r="Q52" s="75">
        <v>-7.83E-4</v>
      </c>
      <c r="R52" s="75">
        <v>-7.72E-4</v>
      </c>
      <c r="S52" s="75">
        <v>-7.71E-4</v>
      </c>
      <c r="T52" s="75">
        <v>-7.39E-4</v>
      </c>
      <c r="U52" s="75">
        <v>-7.44E-4</v>
      </c>
      <c r="V52" s="75">
        <v>-7.52E-4</v>
      </c>
      <c r="W52" s="75">
        <v>-5.59E-4</v>
      </c>
      <c r="X52" s="75">
        <v>-3.0E-4</v>
      </c>
      <c r="Y52" s="75">
        <v>0.0</v>
      </c>
      <c r="Z52" s="75">
        <v>2.49E-4</v>
      </c>
      <c r="AA52" s="75">
        <v>4.05E-4</v>
      </c>
      <c r="AB52" s="75">
        <v>5.64E-4</v>
      </c>
      <c r="AC52" s="75">
        <v>6.7E-4</v>
      </c>
      <c r="AD52" s="75">
        <v>7.67E-4</v>
      </c>
      <c r="AE52" s="75">
        <v>9.0E-4</v>
      </c>
      <c r="AF52" s="75">
        <v>0.001006</v>
      </c>
      <c r="AG52" s="75">
        <v>0.001098</v>
      </c>
      <c r="AH52" s="75">
        <v>0.00116</v>
      </c>
      <c r="AI52" s="75">
        <v>0.001163</v>
      </c>
      <c r="AJ52" s="75">
        <v>0.001095</v>
      </c>
      <c r="AK52" s="75">
        <v>0.001071</v>
      </c>
    </row>
    <row r="53" ht="12.75" customHeight="1">
      <c r="A53" s="77">
        <v>-0.003112</v>
      </c>
      <c r="B53" s="75">
        <v>-0.002757</v>
      </c>
      <c r="C53" s="75">
        <v>-0.00225</v>
      </c>
      <c r="D53" s="75">
        <v>-0.00195</v>
      </c>
      <c r="E53" s="75">
        <v>-0.001739</v>
      </c>
      <c r="F53" s="75">
        <v>-0.00164</v>
      </c>
      <c r="G53" s="75">
        <v>-0.00153</v>
      </c>
      <c r="H53" s="75">
        <v>-0.001532</v>
      </c>
      <c r="I53" s="75">
        <v>-0.001553</v>
      </c>
      <c r="J53" s="75">
        <v>-0.001522</v>
      </c>
      <c r="K53" s="75">
        <v>-0.001434</v>
      </c>
      <c r="L53" s="75">
        <v>-0.001356</v>
      </c>
      <c r="M53" s="75">
        <v>-0.001192</v>
      </c>
      <c r="N53" s="75">
        <v>-0.001086</v>
      </c>
      <c r="O53" s="75">
        <v>-0.001024</v>
      </c>
      <c r="P53" s="75">
        <v>-9.94E-4</v>
      </c>
      <c r="Q53" s="75">
        <v>-9.19E-4</v>
      </c>
      <c r="R53" s="75">
        <v>-8.63E-4</v>
      </c>
      <c r="S53" s="75">
        <v>-8.51E-4</v>
      </c>
      <c r="T53" s="75">
        <v>-7.89E-4</v>
      </c>
      <c r="U53" s="75">
        <v>-7.64E-4</v>
      </c>
      <c r="V53" s="75">
        <v>-7.73E-4</v>
      </c>
      <c r="W53" s="75">
        <v>-5.31E-4</v>
      </c>
      <c r="X53" s="75">
        <v>-2.44E-4</v>
      </c>
      <c r="Y53" s="75">
        <v>0.0</v>
      </c>
      <c r="Z53" s="75">
        <v>1.66E-4</v>
      </c>
      <c r="AA53" s="75">
        <v>3.53E-4</v>
      </c>
      <c r="AB53" s="75">
        <v>4.82E-4</v>
      </c>
      <c r="AC53" s="75">
        <v>6.03E-4</v>
      </c>
      <c r="AD53" s="75">
        <v>6.71E-4</v>
      </c>
      <c r="AE53" s="75">
        <v>8.06E-4</v>
      </c>
      <c r="AF53" s="75">
        <v>9.11E-4</v>
      </c>
      <c r="AG53" s="75">
        <v>9.39E-4</v>
      </c>
      <c r="AH53" s="75">
        <v>0.001034</v>
      </c>
      <c r="AI53" s="75">
        <v>0.001012</v>
      </c>
      <c r="AJ53" s="75">
        <v>9.77E-4</v>
      </c>
      <c r="AK53" s="75">
        <v>9.34E-4</v>
      </c>
    </row>
    <row r="54" ht="12.75" customHeight="1">
      <c r="A54" s="77">
        <v>-0.003221</v>
      </c>
      <c r="B54" s="75">
        <v>-0.002744</v>
      </c>
      <c r="C54" s="75">
        <v>-0.002429</v>
      </c>
      <c r="D54" s="75">
        <v>-0.002264</v>
      </c>
      <c r="E54" s="75">
        <v>-0.001999</v>
      </c>
      <c r="F54" s="75">
        <v>-0.001733</v>
      </c>
      <c r="G54" s="75">
        <v>-0.001699</v>
      </c>
      <c r="H54" s="75">
        <v>-0.001704</v>
      </c>
      <c r="I54" s="75">
        <v>-0.001684</v>
      </c>
      <c r="J54" s="75">
        <v>-0.001541</v>
      </c>
      <c r="K54" s="75">
        <v>-0.001459</v>
      </c>
      <c r="L54" s="75">
        <v>-0.001333</v>
      </c>
      <c r="M54" s="75">
        <v>-0.001223</v>
      </c>
      <c r="N54" s="75">
        <v>-0.001235</v>
      </c>
      <c r="O54" s="75">
        <v>-0.001128</v>
      </c>
      <c r="P54" s="75">
        <v>-0.001098</v>
      </c>
      <c r="Q54" s="75">
        <v>-9.71E-4</v>
      </c>
      <c r="R54" s="75">
        <v>-9.33E-4</v>
      </c>
      <c r="S54" s="75">
        <v>-8.71E-4</v>
      </c>
      <c r="T54" s="75">
        <v>-8.42E-4</v>
      </c>
      <c r="U54" s="75">
        <v>-7.95E-4</v>
      </c>
      <c r="V54" s="75">
        <v>-7.65E-4</v>
      </c>
      <c r="W54" s="75">
        <v>-5.54E-4</v>
      </c>
      <c r="X54" s="75">
        <v>-2.97E-4</v>
      </c>
      <c r="Y54" s="75">
        <v>0.0</v>
      </c>
      <c r="Z54" s="75">
        <v>2.62E-4</v>
      </c>
      <c r="AA54" s="75">
        <v>4.82E-4</v>
      </c>
      <c r="AB54" s="75">
        <v>6.39E-4</v>
      </c>
      <c r="AC54" s="75">
        <v>7.99E-4</v>
      </c>
      <c r="AD54" s="75">
        <v>9.1E-4</v>
      </c>
      <c r="AE54" s="75">
        <v>0.00106</v>
      </c>
      <c r="AF54" s="75">
        <v>0.001202</v>
      </c>
      <c r="AG54" s="75">
        <v>0.001309</v>
      </c>
      <c r="AH54" s="75">
        <v>0.00135</v>
      </c>
      <c r="AI54" s="75">
        <v>0.001368</v>
      </c>
      <c r="AJ54" s="75">
        <v>0.00133</v>
      </c>
      <c r="AK54" s="75">
        <v>0.001293</v>
      </c>
    </row>
    <row r="55" ht="12.75" customHeight="1">
      <c r="A55" s="77">
        <v>-0.00316</v>
      </c>
      <c r="B55" s="75">
        <v>-0.002844</v>
      </c>
      <c r="C55" s="75">
        <v>-0.002379</v>
      </c>
      <c r="D55" s="75">
        <v>-0.002125</v>
      </c>
      <c r="E55" s="75">
        <v>-0.002072</v>
      </c>
      <c r="F55" s="75">
        <v>-0.001797</v>
      </c>
      <c r="G55" s="75">
        <v>-0.001711</v>
      </c>
      <c r="H55" s="75">
        <v>-0.001709</v>
      </c>
      <c r="I55" s="75">
        <v>-0.001592</v>
      </c>
      <c r="J55" s="75">
        <v>-0.00168</v>
      </c>
      <c r="K55" s="75">
        <v>-0.001529</v>
      </c>
      <c r="L55" s="75">
        <v>-0.00137</v>
      </c>
      <c r="M55" s="75">
        <v>-0.001288</v>
      </c>
      <c r="N55" s="75">
        <v>-0.001205</v>
      </c>
      <c r="O55" s="75">
        <v>-0.001076</v>
      </c>
      <c r="P55" s="75">
        <v>-0.001012</v>
      </c>
      <c r="Q55" s="75">
        <v>-0.001066</v>
      </c>
      <c r="R55" s="75">
        <v>-9.94E-4</v>
      </c>
      <c r="S55" s="75">
        <v>-9.74E-4</v>
      </c>
      <c r="T55" s="75">
        <v>-8.74E-4</v>
      </c>
      <c r="U55" s="75">
        <v>-8.29E-4</v>
      </c>
      <c r="V55" s="75">
        <v>-8.25E-4</v>
      </c>
      <c r="W55" s="75">
        <v>-6.33E-4</v>
      </c>
      <c r="X55" s="75">
        <v>-3.16E-4</v>
      </c>
      <c r="Y55" s="75">
        <v>0.0</v>
      </c>
      <c r="Z55" s="75">
        <v>2.62E-4</v>
      </c>
      <c r="AA55" s="75">
        <v>5.07E-4</v>
      </c>
      <c r="AB55" s="75">
        <v>5.26E-4</v>
      </c>
      <c r="AC55" s="75">
        <v>6.94E-4</v>
      </c>
      <c r="AD55" s="75">
        <v>8.13E-4</v>
      </c>
      <c r="AE55" s="75">
        <v>0.001021</v>
      </c>
      <c r="AF55" s="75">
        <v>0.001132</v>
      </c>
      <c r="AG55" s="75">
        <v>0.001232</v>
      </c>
      <c r="AH55" s="75">
        <v>0.001319</v>
      </c>
      <c r="AI55" s="75">
        <v>0.001311</v>
      </c>
      <c r="AJ55" s="75">
        <v>0.001297</v>
      </c>
      <c r="AK55" s="75">
        <v>0.001231</v>
      </c>
    </row>
    <row r="56" ht="12.75" customHeight="1">
      <c r="A56" s="77">
        <v>-0.003169</v>
      </c>
      <c r="B56" s="75">
        <v>-0.002717</v>
      </c>
      <c r="C56" s="75">
        <v>-0.002151</v>
      </c>
      <c r="D56" s="75">
        <v>-0.002058</v>
      </c>
      <c r="E56" s="75">
        <v>-0.001834</v>
      </c>
      <c r="F56" s="75">
        <v>-0.001693</v>
      </c>
      <c r="G56" s="75">
        <v>-0.001557</v>
      </c>
      <c r="H56" s="75">
        <v>-0.001541</v>
      </c>
      <c r="I56" s="75">
        <v>-0.001592</v>
      </c>
      <c r="J56" s="75">
        <v>-0.001515</v>
      </c>
      <c r="K56" s="75">
        <v>-0.001442</v>
      </c>
      <c r="L56" s="75">
        <v>-0.001313</v>
      </c>
      <c r="M56" s="75">
        <v>-0.001154</v>
      </c>
      <c r="N56" s="75">
        <v>-0.001129</v>
      </c>
      <c r="O56" s="75">
        <v>-0.001031</v>
      </c>
      <c r="P56" s="75">
        <v>-0.001076</v>
      </c>
      <c r="Q56" s="75">
        <v>-9.57E-4</v>
      </c>
      <c r="R56" s="75">
        <v>-9.2E-4</v>
      </c>
      <c r="S56" s="75">
        <v>-8.77E-4</v>
      </c>
      <c r="T56" s="75">
        <v>-8.28E-4</v>
      </c>
      <c r="U56" s="75">
        <v>-7.87E-4</v>
      </c>
      <c r="V56" s="75">
        <v>-8.17E-4</v>
      </c>
      <c r="W56" s="75">
        <v>-5.43E-4</v>
      </c>
      <c r="X56" s="75">
        <v>-2.41E-4</v>
      </c>
      <c r="Y56" s="75">
        <v>0.0</v>
      </c>
      <c r="Z56" s="75">
        <v>2.15E-4</v>
      </c>
      <c r="AA56" s="75">
        <v>3.62E-4</v>
      </c>
      <c r="AB56" s="75">
        <v>4.76E-4</v>
      </c>
      <c r="AC56" s="75">
        <v>6.3E-4</v>
      </c>
      <c r="AD56" s="75">
        <v>7.99E-4</v>
      </c>
      <c r="AE56" s="75">
        <v>9.73E-4</v>
      </c>
      <c r="AF56" s="75">
        <v>0.001092</v>
      </c>
      <c r="AG56" s="75">
        <v>0.001197</v>
      </c>
      <c r="AH56" s="75">
        <v>0.001282</v>
      </c>
      <c r="AI56" s="75">
        <v>0.001246</v>
      </c>
      <c r="AJ56" s="75">
        <v>0.001227</v>
      </c>
      <c r="AK56" s="75">
        <v>0.001209</v>
      </c>
    </row>
    <row r="57" ht="12.75" customHeight="1">
      <c r="A57" s="77">
        <v>-0.002705</v>
      </c>
      <c r="B57" s="75">
        <v>-0.002289</v>
      </c>
      <c r="C57" s="75">
        <v>-0.001946</v>
      </c>
      <c r="D57" s="75">
        <v>-0.00166</v>
      </c>
      <c r="E57" s="75">
        <v>-0.001493</v>
      </c>
      <c r="F57" s="75">
        <v>-0.001398</v>
      </c>
      <c r="G57" s="75">
        <v>-0.001382</v>
      </c>
      <c r="H57" s="75">
        <v>-0.001321</v>
      </c>
      <c r="I57" s="75">
        <v>-0.001275</v>
      </c>
      <c r="J57" s="75">
        <v>-0.001279</v>
      </c>
      <c r="K57" s="75">
        <v>-0.001193</v>
      </c>
      <c r="L57" s="75">
        <v>-0.001116</v>
      </c>
      <c r="M57" s="75">
        <v>-0.001072</v>
      </c>
      <c r="N57" s="75">
        <v>-9.99E-4</v>
      </c>
      <c r="O57" s="75">
        <v>-9.0E-4</v>
      </c>
      <c r="P57" s="75">
        <v>-8.51E-4</v>
      </c>
      <c r="Q57" s="75">
        <v>-7.83E-4</v>
      </c>
      <c r="R57" s="75">
        <v>-7.42E-4</v>
      </c>
      <c r="S57" s="75">
        <v>-7.27E-4</v>
      </c>
      <c r="T57" s="75">
        <v>-7.01E-4</v>
      </c>
      <c r="U57" s="75">
        <v>-6.71E-4</v>
      </c>
      <c r="V57" s="75">
        <v>-7.05E-4</v>
      </c>
      <c r="W57" s="75">
        <v>-5.2E-4</v>
      </c>
      <c r="X57" s="75">
        <v>-3.21E-4</v>
      </c>
      <c r="Y57" s="75">
        <v>0.0</v>
      </c>
      <c r="Z57" s="75">
        <v>1.75E-4</v>
      </c>
      <c r="AA57" s="75">
        <v>3.78E-4</v>
      </c>
      <c r="AB57" s="75">
        <v>4.87E-4</v>
      </c>
      <c r="AC57" s="75">
        <v>5.94E-4</v>
      </c>
      <c r="AD57" s="75">
        <v>6.58E-4</v>
      </c>
      <c r="AE57" s="75">
        <v>8.13E-4</v>
      </c>
      <c r="AF57" s="75">
        <v>8.84E-4</v>
      </c>
      <c r="AG57" s="75">
        <v>9.74E-4</v>
      </c>
      <c r="AH57" s="75">
        <v>0.001047</v>
      </c>
      <c r="AI57" s="75">
        <v>0.00103</v>
      </c>
      <c r="AJ57" s="75">
        <v>9.86E-4</v>
      </c>
      <c r="AK57" s="75">
        <v>9.52E-4</v>
      </c>
    </row>
    <row r="58" ht="12.75" customHeight="1">
      <c r="A58" s="77">
        <v>-0.002088</v>
      </c>
      <c r="B58" s="75">
        <v>-0.001656</v>
      </c>
      <c r="C58" s="75">
        <v>-0.00121</v>
      </c>
      <c r="D58" s="75">
        <v>-9.94E-4</v>
      </c>
      <c r="E58" s="75">
        <v>-8.6E-4</v>
      </c>
      <c r="F58" s="75">
        <v>-8.13E-4</v>
      </c>
      <c r="G58" s="75">
        <v>-7.59E-4</v>
      </c>
      <c r="H58" s="75">
        <v>-7.76E-4</v>
      </c>
      <c r="I58" s="75">
        <v>-8.2E-4</v>
      </c>
      <c r="J58" s="75">
        <v>-7.32E-4</v>
      </c>
      <c r="K58" s="75">
        <v>-6.63E-4</v>
      </c>
      <c r="L58" s="75">
        <v>-5.85E-4</v>
      </c>
      <c r="M58" s="75">
        <v>-5.19E-4</v>
      </c>
      <c r="N58" s="75">
        <v>-4.48E-4</v>
      </c>
      <c r="O58" s="75">
        <v>-3.97E-4</v>
      </c>
      <c r="P58" s="75">
        <v>-3.79E-4</v>
      </c>
      <c r="Q58" s="75">
        <v>-3.19E-4</v>
      </c>
      <c r="R58" s="75">
        <v>-3.49E-4</v>
      </c>
      <c r="S58" s="75">
        <v>-3.74E-4</v>
      </c>
      <c r="T58" s="75">
        <v>-3.63E-4</v>
      </c>
      <c r="U58" s="75">
        <v>-4.24E-4</v>
      </c>
      <c r="V58" s="75">
        <v>-4.55E-4</v>
      </c>
      <c r="W58" s="75">
        <v>-3.02E-4</v>
      </c>
      <c r="X58" s="75">
        <v>-1.5E-4</v>
      </c>
      <c r="Y58" s="75">
        <v>0.0</v>
      </c>
      <c r="Z58" s="75">
        <v>1.45E-4</v>
      </c>
      <c r="AA58" s="75">
        <v>2.73E-4</v>
      </c>
      <c r="AB58" s="75">
        <v>4.11E-4</v>
      </c>
      <c r="AC58" s="75">
        <v>5.6E-4</v>
      </c>
      <c r="AD58" s="75">
        <v>6.89E-4</v>
      </c>
      <c r="AE58" s="75">
        <v>8.72E-4</v>
      </c>
      <c r="AF58" s="75">
        <v>0.001016</v>
      </c>
      <c r="AG58" s="75">
        <v>0.001106</v>
      </c>
      <c r="AH58" s="75">
        <v>0.001186</v>
      </c>
      <c r="AI58" s="75">
        <v>0.001182</v>
      </c>
      <c r="AJ58" s="75">
        <v>0.001159</v>
      </c>
      <c r="AK58" s="75">
        <v>0.001085</v>
      </c>
    </row>
    <row r="59" ht="12.75" customHeight="1">
      <c r="A59" s="77">
        <v>-0.001747</v>
      </c>
      <c r="B59" s="75">
        <v>-0.001335</v>
      </c>
      <c r="C59" s="75">
        <v>-9.5E-4</v>
      </c>
      <c r="D59" s="75">
        <v>-7.95E-4</v>
      </c>
      <c r="E59" s="75">
        <v>-5.96E-4</v>
      </c>
      <c r="F59" s="75">
        <v>-4.82E-4</v>
      </c>
      <c r="G59" s="75">
        <v>-3.93E-4</v>
      </c>
      <c r="H59" s="75">
        <v>-4.24E-4</v>
      </c>
      <c r="I59" s="75">
        <v>-5.02E-4</v>
      </c>
      <c r="J59" s="75">
        <v>-5.16E-4</v>
      </c>
      <c r="K59" s="75">
        <v>-5.24E-4</v>
      </c>
      <c r="L59" s="75">
        <v>-5.5E-4</v>
      </c>
      <c r="M59" s="75">
        <v>-5.24E-4</v>
      </c>
      <c r="N59" s="75">
        <v>-5.76E-4</v>
      </c>
      <c r="O59" s="75">
        <v>-5.72E-4</v>
      </c>
      <c r="P59" s="75">
        <v>-6.22E-4</v>
      </c>
      <c r="Q59" s="75">
        <v>-6.02E-4</v>
      </c>
      <c r="R59" s="75">
        <v>-5.88E-4</v>
      </c>
      <c r="S59" s="75">
        <v>-5.68E-4</v>
      </c>
      <c r="T59" s="75">
        <v>-5.39E-4</v>
      </c>
      <c r="U59" s="75">
        <v>-5.52E-4</v>
      </c>
      <c r="V59" s="75">
        <v>-5.83E-4</v>
      </c>
      <c r="W59" s="75">
        <v>-4.37E-4</v>
      </c>
      <c r="X59" s="75">
        <v>-2.26E-4</v>
      </c>
      <c r="Y59" s="75">
        <v>0.0</v>
      </c>
      <c r="Z59" s="75">
        <v>1.87E-4</v>
      </c>
      <c r="AA59" s="75">
        <v>3.49E-4</v>
      </c>
      <c r="AB59" s="75">
        <v>4.67E-4</v>
      </c>
      <c r="AC59" s="75">
        <v>5.81E-4</v>
      </c>
      <c r="AD59" s="75">
        <v>7.35E-4</v>
      </c>
      <c r="AE59" s="75">
        <v>9.02E-4</v>
      </c>
      <c r="AF59" s="75">
        <v>0.001014</v>
      </c>
      <c r="AG59" s="75">
        <v>0.001133</v>
      </c>
      <c r="AH59" s="75">
        <v>0.001245</v>
      </c>
      <c r="AI59" s="75">
        <v>0.001231</v>
      </c>
      <c r="AJ59" s="75">
        <v>0.001194</v>
      </c>
      <c r="AK59" s="75">
        <v>0.001143</v>
      </c>
    </row>
    <row r="60" ht="12.75" customHeight="1">
      <c r="A60" s="77">
        <v>-0.001395</v>
      </c>
      <c r="B60" s="75">
        <v>-9.81E-4</v>
      </c>
      <c r="C60" s="75">
        <v>-7.05E-4</v>
      </c>
      <c r="D60" s="75">
        <v>-6.23E-4</v>
      </c>
      <c r="E60" s="75">
        <v>-5.86E-4</v>
      </c>
      <c r="F60" s="75">
        <v>-6.32E-4</v>
      </c>
      <c r="G60" s="75">
        <v>-7.19E-4</v>
      </c>
      <c r="H60" s="75">
        <v>-7.81E-4</v>
      </c>
      <c r="I60" s="75">
        <v>-8.07E-4</v>
      </c>
      <c r="J60" s="75">
        <v>-7.45E-4</v>
      </c>
      <c r="K60" s="75">
        <v>-6.93E-4</v>
      </c>
      <c r="L60" s="75">
        <v>-6.48E-4</v>
      </c>
      <c r="M60" s="75">
        <v>-6.04E-4</v>
      </c>
      <c r="N60" s="75">
        <v>-5.67E-4</v>
      </c>
      <c r="O60" s="75">
        <v>-5.46E-4</v>
      </c>
      <c r="P60" s="75">
        <v>-5.58E-4</v>
      </c>
      <c r="Q60" s="75">
        <v>-5.11E-4</v>
      </c>
      <c r="R60" s="75">
        <v>-5.38E-4</v>
      </c>
      <c r="S60" s="75">
        <v>-5.41E-4</v>
      </c>
      <c r="T60" s="75">
        <v>-5.71E-4</v>
      </c>
      <c r="U60" s="75">
        <v>-5.54E-4</v>
      </c>
      <c r="V60" s="75">
        <v>-5.98E-4</v>
      </c>
      <c r="W60" s="75">
        <v>-4.35E-4</v>
      </c>
      <c r="X60" s="75">
        <v>-2.67E-4</v>
      </c>
      <c r="Y60" s="75">
        <v>0.0</v>
      </c>
      <c r="Z60" s="75">
        <v>1.87E-4</v>
      </c>
      <c r="AA60" s="75">
        <v>3.75E-4</v>
      </c>
      <c r="AB60" s="75">
        <v>5.33E-4</v>
      </c>
      <c r="AC60" s="75">
        <v>7.2E-4</v>
      </c>
      <c r="AD60" s="75">
        <v>9.03E-4</v>
      </c>
      <c r="AE60" s="75">
        <v>0.001089</v>
      </c>
      <c r="AF60" s="75">
        <v>0.001237</v>
      </c>
      <c r="AG60" s="75">
        <v>0.00134</v>
      </c>
      <c r="AH60" s="75">
        <v>0.001434</v>
      </c>
      <c r="AI60" s="75">
        <v>0.001419</v>
      </c>
      <c r="AJ60" s="75">
        <v>0.001383</v>
      </c>
      <c r="AK60" s="75">
        <v>0.001351</v>
      </c>
    </row>
    <row r="61" ht="12.75" customHeight="1">
      <c r="A61" s="77">
        <v>-0.001888</v>
      </c>
      <c r="B61" s="75">
        <v>-0.001567</v>
      </c>
      <c r="C61" s="75">
        <v>-0.001231</v>
      </c>
      <c r="D61" s="75">
        <v>-0.001091</v>
      </c>
      <c r="E61" s="75">
        <v>-9.72E-4</v>
      </c>
      <c r="F61" s="75">
        <v>-8.95E-4</v>
      </c>
      <c r="G61" s="75">
        <v>-8.58E-4</v>
      </c>
      <c r="H61" s="75">
        <v>-8.55E-4</v>
      </c>
      <c r="I61" s="75">
        <v>-8.55E-4</v>
      </c>
      <c r="J61" s="75">
        <v>-8.36E-4</v>
      </c>
      <c r="K61" s="75">
        <v>-7.86E-4</v>
      </c>
      <c r="L61" s="75">
        <v>-7.19E-4</v>
      </c>
      <c r="M61" s="75">
        <v>-6.86E-4</v>
      </c>
      <c r="N61" s="75">
        <v>-7.0E-4</v>
      </c>
      <c r="O61" s="75">
        <v>-6.69E-4</v>
      </c>
      <c r="P61" s="75">
        <v>-6.92E-4</v>
      </c>
      <c r="Q61" s="75">
        <v>-7.03E-4</v>
      </c>
      <c r="R61" s="75">
        <v>-6.89E-4</v>
      </c>
      <c r="S61" s="75">
        <v>-7.2E-4</v>
      </c>
      <c r="T61" s="75">
        <v>-6.61E-4</v>
      </c>
      <c r="U61" s="75">
        <v>-7.24E-4</v>
      </c>
      <c r="V61" s="75">
        <v>-6.69E-4</v>
      </c>
      <c r="W61" s="75">
        <v>-4.9E-4</v>
      </c>
      <c r="X61" s="75">
        <v>-2.84E-4</v>
      </c>
      <c r="Y61" s="75">
        <v>0.0</v>
      </c>
      <c r="Z61" s="75">
        <v>2.33E-4</v>
      </c>
      <c r="AA61" s="75">
        <v>5.08E-4</v>
      </c>
      <c r="AB61" s="75">
        <v>7.1E-4</v>
      </c>
      <c r="AC61" s="75">
        <v>8.98E-4</v>
      </c>
      <c r="AD61" s="75">
        <v>0.001104</v>
      </c>
      <c r="AE61" s="75">
        <v>0.001332</v>
      </c>
      <c r="AF61" s="75">
        <v>0.001482</v>
      </c>
      <c r="AG61" s="75">
        <v>0.001605</v>
      </c>
      <c r="AH61" s="75">
        <v>0.001706</v>
      </c>
      <c r="AI61" s="75">
        <v>0.001684</v>
      </c>
      <c r="AJ61" s="75">
        <v>0.00164</v>
      </c>
      <c r="AK61" s="75">
        <v>0.001578</v>
      </c>
    </row>
    <row r="62" ht="12.75" customHeight="1">
      <c r="A62" s="77">
        <v>-0.002419</v>
      </c>
      <c r="B62" s="75">
        <v>-0.002065</v>
      </c>
      <c r="C62" s="75">
        <v>-0.001703</v>
      </c>
      <c r="D62" s="75">
        <v>-0.00153</v>
      </c>
      <c r="E62" s="75">
        <v>-0.001401</v>
      </c>
      <c r="F62" s="75">
        <v>-0.001298</v>
      </c>
      <c r="G62" s="75">
        <v>-0.001268</v>
      </c>
      <c r="H62" s="75">
        <v>-0.001299</v>
      </c>
      <c r="I62" s="75">
        <v>-0.001278</v>
      </c>
      <c r="J62" s="75">
        <v>-0.001294</v>
      </c>
      <c r="K62" s="75">
        <v>-0.001273</v>
      </c>
      <c r="L62" s="75">
        <v>-0.001192</v>
      </c>
      <c r="M62" s="75">
        <v>-0.001116</v>
      </c>
      <c r="N62" s="75">
        <v>-0.001105</v>
      </c>
      <c r="O62" s="75">
        <v>-0.001025</v>
      </c>
      <c r="P62" s="75">
        <v>-9.88E-4</v>
      </c>
      <c r="Q62" s="75">
        <v>-9.23E-4</v>
      </c>
      <c r="R62" s="75">
        <v>-8.76E-4</v>
      </c>
      <c r="S62" s="75">
        <v>-8.67E-4</v>
      </c>
      <c r="T62" s="75">
        <v>-8.42E-4</v>
      </c>
      <c r="U62" s="75">
        <v>-8.16E-4</v>
      </c>
      <c r="V62" s="75">
        <v>-8.55E-4</v>
      </c>
      <c r="W62" s="75">
        <v>-6.05E-4</v>
      </c>
      <c r="X62" s="75">
        <v>-3.31E-4</v>
      </c>
      <c r="Y62" s="75">
        <v>0.0</v>
      </c>
      <c r="Z62" s="75">
        <v>3.15E-4</v>
      </c>
      <c r="AA62" s="75">
        <v>5.85E-4</v>
      </c>
      <c r="AB62" s="75">
        <v>8.3E-4</v>
      </c>
      <c r="AC62" s="75">
        <v>0.001046</v>
      </c>
      <c r="AD62" s="75">
        <v>0.001255</v>
      </c>
      <c r="AE62" s="75">
        <v>0.001528</v>
      </c>
      <c r="AF62" s="75">
        <v>0.001683</v>
      </c>
      <c r="AG62" s="75">
        <v>0.001837</v>
      </c>
      <c r="AH62" s="75">
        <v>0.001936</v>
      </c>
      <c r="AI62" s="75">
        <v>0.001902</v>
      </c>
      <c r="AJ62" s="75">
        <v>0.001877</v>
      </c>
      <c r="AK62" s="75">
        <v>0.001832</v>
      </c>
    </row>
    <row r="63" ht="12.75" customHeight="1">
      <c r="A63" s="77">
        <v>-0.002696</v>
      </c>
      <c r="B63" s="75">
        <v>-0.002317</v>
      </c>
      <c r="C63" s="75">
        <v>-0.001944</v>
      </c>
      <c r="D63" s="75">
        <v>-0.001752</v>
      </c>
      <c r="E63" s="75">
        <v>-0.001588</v>
      </c>
      <c r="F63" s="75">
        <v>-0.001505</v>
      </c>
      <c r="G63" s="75">
        <v>-0.001508</v>
      </c>
      <c r="H63" s="75">
        <v>-0.001461</v>
      </c>
      <c r="I63" s="75">
        <v>-0.001473</v>
      </c>
      <c r="J63" s="75">
        <v>-0.0014</v>
      </c>
      <c r="K63" s="75">
        <v>-0.001315</v>
      </c>
      <c r="L63" s="75">
        <v>-0.001249</v>
      </c>
      <c r="M63" s="75">
        <v>-0.001144</v>
      </c>
      <c r="N63" s="75">
        <v>-0.001104</v>
      </c>
      <c r="O63" s="75">
        <v>-0.001048</v>
      </c>
      <c r="P63" s="75">
        <v>-0.001072</v>
      </c>
      <c r="Q63" s="75">
        <v>-0.001017</v>
      </c>
      <c r="R63" s="75">
        <v>-9.86E-4</v>
      </c>
      <c r="S63" s="75">
        <v>-0.001015</v>
      </c>
      <c r="T63" s="75">
        <v>-9.85E-4</v>
      </c>
      <c r="U63" s="75">
        <v>-9.67E-4</v>
      </c>
      <c r="V63" s="75">
        <v>-9.69E-4</v>
      </c>
      <c r="W63" s="75">
        <v>-7.3E-4</v>
      </c>
      <c r="X63" s="75">
        <v>-4.29E-4</v>
      </c>
      <c r="Y63" s="75">
        <v>0.0</v>
      </c>
      <c r="Z63" s="75">
        <v>3.03E-4</v>
      </c>
      <c r="AA63" s="75">
        <v>6.69E-4</v>
      </c>
      <c r="AB63" s="75">
        <v>9.45E-4</v>
      </c>
      <c r="AC63" s="75">
        <v>0.001196</v>
      </c>
      <c r="AD63" s="75">
        <v>0.001447</v>
      </c>
      <c r="AE63" s="75">
        <v>0.001734</v>
      </c>
      <c r="AF63" s="75">
        <v>0.00189</v>
      </c>
      <c r="AG63" s="75">
        <v>0.002031</v>
      </c>
      <c r="AH63" s="75">
        <v>0.002141</v>
      </c>
      <c r="AI63" s="75">
        <v>0.002137</v>
      </c>
      <c r="AJ63" s="75">
        <v>0.002103</v>
      </c>
      <c r="AK63" s="75">
        <v>0.002111</v>
      </c>
    </row>
    <row r="64" ht="12.75" customHeight="1">
      <c r="A64" s="77">
        <v>-0.003294</v>
      </c>
      <c r="B64" s="75">
        <v>-0.002997</v>
      </c>
      <c r="C64" s="75">
        <v>-0.002656</v>
      </c>
      <c r="D64" s="75">
        <v>-0.002452</v>
      </c>
      <c r="E64" s="75">
        <v>-0.002239</v>
      </c>
      <c r="F64" s="75">
        <v>-0.002133</v>
      </c>
      <c r="G64" s="75">
        <v>-0.002011</v>
      </c>
      <c r="H64" s="75">
        <v>-0.001979</v>
      </c>
      <c r="I64" s="75">
        <v>-0.001965</v>
      </c>
      <c r="J64" s="75">
        <v>-0.001871</v>
      </c>
      <c r="K64" s="75">
        <v>-0.001801</v>
      </c>
      <c r="L64" s="75">
        <v>-0.00166</v>
      </c>
      <c r="M64" s="75">
        <v>-0.001611</v>
      </c>
      <c r="N64" s="75">
        <v>-0.001537</v>
      </c>
      <c r="O64" s="75">
        <v>-0.001444</v>
      </c>
      <c r="P64" s="75">
        <v>-0.00141</v>
      </c>
      <c r="Q64" s="75">
        <v>-0.001354</v>
      </c>
      <c r="R64" s="75">
        <v>-0.00123</v>
      </c>
      <c r="S64" s="75">
        <v>-0.001201</v>
      </c>
      <c r="T64" s="75">
        <v>-0.001126</v>
      </c>
      <c r="U64" s="75">
        <v>-0.0011</v>
      </c>
      <c r="V64" s="75">
        <v>-0.001034</v>
      </c>
      <c r="W64" s="75">
        <v>-7.65E-4</v>
      </c>
      <c r="X64" s="75">
        <v>-4.0E-4</v>
      </c>
      <c r="Y64" s="75">
        <v>0.0</v>
      </c>
      <c r="Z64" s="75">
        <v>3.74E-4</v>
      </c>
      <c r="AA64" s="75">
        <v>7.45E-4</v>
      </c>
      <c r="AB64" s="75">
        <v>0.001021</v>
      </c>
      <c r="AC64" s="75">
        <v>0.001288</v>
      </c>
      <c r="AD64" s="75">
        <v>0.001536</v>
      </c>
      <c r="AE64" s="75">
        <v>0.001832</v>
      </c>
      <c r="AF64" s="75">
        <v>0.002018</v>
      </c>
      <c r="AG64" s="75">
        <v>0.002162</v>
      </c>
      <c r="AH64" s="75">
        <v>0.002238</v>
      </c>
      <c r="AI64" s="75">
        <v>0.002217</v>
      </c>
      <c r="AJ64" s="75">
        <v>0.002219</v>
      </c>
      <c r="AK64" s="75">
        <v>0.002154</v>
      </c>
    </row>
    <row r="65" ht="12.75" customHeight="1">
      <c r="A65" s="77">
        <v>-0.003379</v>
      </c>
      <c r="B65" s="75">
        <v>-0.002968</v>
      </c>
      <c r="C65" s="75">
        <v>-0.002499</v>
      </c>
      <c r="D65" s="75">
        <v>-0.002245</v>
      </c>
      <c r="E65" s="75">
        <v>-0.00209</v>
      </c>
      <c r="F65" s="75">
        <v>-0.001965</v>
      </c>
      <c r="G65" s="75">
        <v>-0.001893</v>
      </c>
      <c r="H65" s="75">
        <v>-0.001848</v>
      </c>
      <c r="I65" s="75">
        <v>-0.001847</v>
      </c>
      <c r="J65" s="75">
        <v>-0.001833</v>
      </c>
      <c r="K65" s="75">
        <v>-0.001782</v>
      </c>
      <c r="L65" s="75">
        <v>-0.001648</v>
      </c>
      <c r="M65" s="75">
        <v>-0.001502</v>
      </c>
      <c r="N65" s="75">
        <v>-0.001428</v>
      </c>
      <c r="O65" s="75">
        <v>-0.001353</v>
      </c>
      <c r="P65" s="75">
        <v>-0.001316</v>
      </c>
      <c r="Q65" s="75">
        <v>-0.001227</v>
      </c>
      <c r="R65" s="75">
        <v>-0.001126</v>
      </c>
      <c r="S65" s="75">
        <v>-0.001068</v>
      </c>
      <c r="T65" s="75">
        <v>-0.001066</v>
      </c>
      <c r="U65" s="75">
        <v>-0.001055</v>
      </c>
      <c r="V65" s="75">
        <v>-0.001034</v>
      </c>
      <c r="W65" s="75">
        <v>-7.88E-4</v>
      </c>
      <c r="X65" s="75">
        <v>-4.12E-4</v>
      </c>
      <c r="Y65" s="75">
        <v>0.0</v>
      </c>
      <c r="Z65" s="75">
        <v>3.84E-4</v>
      </c>
      <c r="AA65" s="75">
        <v>7.13E-4</v>
      </c>
      <c r="AB65" s="75">
        <v>0.00101</v>
      </c>
      <c r="AC65" s="75">
        <v>0.001319</v>
      </c>
      <c r="AD65" s="75">
        <v>0.001564</v>
      </c>
      <c r="AE65" s="75">
        <v>0.001882</v>
      </c>
      <c r="AF65" s="75">
        <v>0.002068</v>
      </c>
      <c r="AG65" s="75">
        <v>0.002203</v>
      </c>
      <c r="AH65" s="75">
        <v>0.002302</v>
      </c>
      <c r="AI65" s="75">
        <v>0.002297</v>
      </c>
      <c r="AJ65" s="75">
        <v>0.002261</v>
      </c>
      <c r="AK65" s="75">
        <v>0.002233</v>
      </c>
    </row>
    <row r="66" ht="12.75" customHeight="1">
      <c r="A66" s="77">
        <v>-0.003297</v>
      </c>
      <c r="B66" s="75">
        <v>-0.002852</v>
      </c>
      <c r="C66" s="75">
        <v>-0.002407</v>
      </c>
      <c r="D66" s="75">
        <v>-0.002247</v>
      </c>
      <c r="E66" s="75">
        <v>-0.002101</v>
      </c>
      <c r="F66" s="75">
        <v>-0.001952</v>
      </c>
      <c r="G66" s="75">
        <v>-0.001935</v>
      </c>
      <c r="H66" s="75">
        <v>-0.001907</v>
      </c>
      <c r="I66" s="75">
        <v>-0.001812</v>
      </c>
      <c r="J66" s="75">
        <v>-0.001751</v>
      </c>
      <c r="K66" s="75">
        <v>-0.001597</v>
      </c>
      <c r="L66" s="75">
        <v>-0.001491</v>
      </c>
      <c r="M66" s="75">
        <v>-0.001405</v>
      </c>
      <c r="N66" s="75">
        <v>-0.001374</v>
      </c>
      <c r="O66" s="75">
        <v>-0.001293</v>
      </c>
      <c r="P66" s="75">
        <v>-0.001327</v>
      </c>
      <c r="Q66" s="75">
        <v>-0.001242</v>
      </c>
      <c r="R66" s="75">
        <v>-0.001215</v>
      </c>
      <c r="S66" s="75">
        <v>-0.001217</v>
      </c>
      <c r="T66" s="75">
        <v>-0.0012</v>
      </c>
      <c r="U66" s="75">
        <v>-0.001088</v>
      </c>
      <c r="V66" s="75">
        <v>-0.001136</v>
      </c>
      <c r="W66" s="75">
        <v>-8.52E-4</v>
      </c>
      <c r="X66" s="75">
        <v>-4.98E-4</v>
      </c>
      <c r="Y66" s="75">
        <v>0.0</v>
      </c>
      <c r="Z66" s="75">
        <v>3.67E-4</v>
      </c>
      <c r="AA66" s="75">
        <v>7.52E-4</v>
      </c>
      <c r="AB66" s="75">
        <v>0.001031</v>
      </c>
      <c r="AC66" s="75">
        <v>0.001313</v>
      </c>
      <c r="AD66" s="75">
        <v>0.001567</v>
      </c>
      <c r="AE66" s="75">
        <v>0.001843</v>
      </c>
      <c r="AF66" s="75">
        <v>0.001972</v>
      </c>
      <c r="AG66" s="75">
        <v>0.002138</v>
      </c>
      <c r="AH66" s="75">
        <v>0.002273</v>
      </c>
      <c r="AI66" s="75">
        <v>0.00224</v>
      </c>
      <c r="AJ66" s="75">
        <v>0.002188</v>
      </c>
      <c r="AK66" s="75">
        <v>0.002178</v>
      </c>
    </row>
    <row r="67" ht="12.75" customHeight="1">
      <c r="A67" s="77">
        <v>-0.003536</v>
      </c>
      <c r="B67" s="75">
        <v>-0.003246</v>
      </c>
      <c r="C67" s="75">
        <v>-0.002835</v>
      </c>
      <c r="D67" s="75">
        <v>-0.002496</v>
      </c>
      <c r="E67" s="75">
        <v>-0.002246</v>
      </c>
      <c r="F67" s="75">
        <v>-0.002109</v>
      </c>
      <c r="G67" s="75">
        <v>-0.001924</v>
      </c>
      <c r="H67" s="75">
        <v>-0.001913</v>
      </c>
      <c r="I67" s="75">
        <v>-0.001903</v>
      </c>
      <c r="J67" s="75">
        <v>-0.001855</v>
      </c>
      <c r="K67" s="75">
        <v>-0.001792</v>
      </c>
      <c r="L67" s="75">
        <v>-0.001712</v>
      </c>
      <c r="M67" s="75">
        <v>-0.001619</v>
      </c>
      <c r="N67" s="75">
        <v>-0.001538</v>
      </c>
      <c r="O67" s="75">
        <v>-0.001474</v>
      </c>
      <c r="P67" s="75">
        <v>-0.001385</v>
      </c>
      <c r="Q67" s="75">
        <v>-0.001298</v>
      </c>
      <c r="R67" s="75">
        <v>-0.001234</v>
      </c>
      <c r="S67" s="75">
        <v>-0.001131</v>
      </c>
      <c r="T67" s="75">
        <v>-0.001087</v>
      </c>
      <c r="U67" s="75">
        <v>-0.001105</v>
      </c>
      <c r="V67" s="75">
        <v>-9.81E-4</v>
      </c>
      <c r="W67" s="75">
        <v>-7.29E-4</v>
      </c>
      <c r="X67" s="75">
        <v>-3.68E-4</v>
      </c>
      <c r="Y67" s="75">
        <v>0.0</v>
      </c>
      <c r="Z67" s="75">
        <v>4.02E-4</v>
      </c>
      <c r="AA67" s="75">
        <v>6.78E-4</v>
      </c>
      <c r="AB67" s="75">
        <v>9.88E-4</v>
      </c>
      <c r="AC67" s="75">
        <v>0.001219</v>
      </c>
      <c r="AD67" s="75">
        <v>0.00148</v>
      </c>
      <c r="AE67" s="75">
        <v>0.001706</v>
      </c>
      <c r="AF67" s="75">
        <v>0.001935</v>
      </c>
      <c r="AG67" s="75">
        <v>0.002059</v>
      </c>
      <c r="AH67" s="75">
        <v>0.002089</v>
      </c>
      <c r="AI67" s="75">
        <v>0.002075</v>
      </c>
      <c r="AJ67" s="75">
        <v>0.002062</v>
      </c>
      <c r="AK67" s="75">
        <v>0.001977</v>
      </c>
    </row>
    <row r="68" ht="12.75" customHeight="1">
      <c r="A68" s="77">
        <v>-0.003341</v>
      </c>
      <c r="B68" s="75">
        <v>-0.002827</v>
      </c>
      <c r="C68" s="75">
        <v>-0.002324</v>
      </c>
      <c r="D68" s="75">
        <v>-0.002097</v>
      </c>
      <c r="E68" s="75">
        <v>-0.001927</v>
      </c>
      <c r="F68" s="75">
        <v>-0.001782</v>
      </c>
      <c r="G68" s="75">
        <v>-0.001806</v>
      </c>
      <c r="H68" s="75">
        <v>-0.001749</v>
      </c>
      <c r="I68" s="75">
        <v>-0.00179</v>
      </c>
      <c r="J68" s="75">
        <v>-0.001766</v>
      </c>
      <c r="K68" s="75">
        <v>-0.00166</v>
      </c>
      <c r="L68" s="75">
        <v>-0.001512</v>
      </c>
      <c r="M68" s="75">
        <v>-0.001307</v>
      </c>
      <c r="N68" s="75">
        <v>-0.001214</v>
      </c>
      <c r="O68" s="75">
        <v>-0.001172</v>
      </c>
      <c r="P68" s="75">
        <v>-0.001145</v>
      </c>
      <c r="Q68" s="75">
        <v>-0.00106</v>
      </c>
      <c r="R68" s="75">
        <v>-9.65E-4</v>
      </c>
      <c r="S68" s="75">
        <v>-9.8E-4</v>
      </c>
      <c r="T68" s="75">
        <v>-9.88E-4</v>
      </c>
      <c r="U68" s="75">
        <v>-9.01E-4</v>
      </c>
      <c r="V68" s="75">
        <v>-9.41E-4</v>
      </c>
      <c r="W68" s="75">
        <v>-7.38E-4</v>
      </c>
      <c r="X68" s="75">
        <v>-4.08E-4</v>
      </c>
      <c r="Y68" s="75">
        <v>0.0</v>
      </c>
      <c r="Z68" s="75">
        <v>3.36E-4</v>
      </c>
      <c r="AA68" s="75">
        <v>7.17E-4</v>
      </c>
      <c r="AB68" s="75">
        <v>9.37E-4</v>
      </c>
      <c r="AC68" s="75">
        <v>0.001288</v>
      </c>
      <c r="AD68" s="75">
        <v>0.001505</v>
      </c>
      <c r="AE68" s="75">
        <v>0.001817</v>
      </c>
      <c r="AF68" s="75">
        <v>0.002024</v>
      </c>
      <c r="AG68" s="75">
        <v>0.002106</v>
      </c>
      <c r="AH68" s="75">
        <v>0.002246</v>
      </c>
      <c r="AI68" s="75">
        <v>0.00219</v>
      </c>
      <c r="AJ68" s="75">
        <v>0.002148</v>
      </c>
      <c r="AK68" s="75">
        <v>0.002128</v>
      </c>
    </row>
    <row r="69" ht="12.75" customHeight="1">
      <c r="A69" s="77">
        <v>-0.003048</v>
      </c>
      <c r="B69" s="75">
        <v>-0.0027</v>
      </c>
      <c r="C69" s="75">
        <v>-0.002333</v>
      </c>
      <c r="D69" s="75">
        <v>-0.002169</v>
      </c>
      <c r="E69" s="75">
        <v>-0.001979</v>
      </c>
      <c r="F69" s="75">
        <v>-0.001809</v>
      </c>
      <c r="G69" s="75">
        <v>-0.001714</v>
      </c>
      <c r="H69" s="75">
        <v>-0.0017</v>
      </c>
      <c r="I69" s="75">
        <v>-0.001572</v>
      </c>
      <c r="J69" s="75">
        <v>-0.001444</v>
      </c>
      <c r="K69" s="75">
        <v>-0.001374</v>
      </c>
      <c r="L69" s="75">
        <v>-0.001303</v>
      </c>
      <c r="M69" s="75">
        <v>-0.001309</v>
      </c>
      <c r="N69" s="75">
        <v>-0.00126</v>
      </c>
      <c r="O69" s="75">
        <v>-0.001246</v>
      </c>
      <c r="P69" s="75">
        <v>-0.001279</v>
      </c>
      <c r="Q69" s="75">
        <v>-0.00124</v>
      </c>
      <c r="R69" s="75">
        <v>-0.001204</v>
      </c>
      <c r="S69" s="75">
        <v>-0.001211</v>
      </c>
      <c r="T69" s="75">
        <v>-0.001175</v>
      </c>
      <c r="U69" s="75">
        <v>-0.001084</v>
      </c>
      <c r="V69" s="75">
        <v>-0.001147</v>
      </c>
      <c r="W69" s="75">
        <v>-8.25E-4</v>
      </c>
      <c r="X69" s="75">
        <v>-5.17E-4</v>
      </c>
      <c r="Y69" s="75">
        <v>0.0</v>
      </c>
      <c r="Z69" s="75">
        <v>3.42E-4</v>
      </c>
      <c r="AA69" s="75">
        <v>6.74E-4</v>
      </c>
      <c r="AB69" s="75">
        <v>9.59E-4</v>
      </c>
      <c r="AC69" s="75">
        <v>0.001249</v>
      </c>
      <c r="AD69" s="75">
        <v>0.001447</v>
      </c>
      <c r="AE69" s="75">
        <v>0.001683</v>
      </c>
      <c r="AF69" s="75">
        <v>0.001805</v>
      </c>
      <c r="AG69" s="75">
        <v>0.001968</v>
      </c>
      <c r="AH69" s="75">
        <v>0.002008</v>
      </c>
      <c r="AI69" s="75">
        <v>0.002016</v>
      </c>
      <c r="AJ69" s="75">
        <v>0.001904</v>
      </c>
      <c r="AK69" s="75">
        <v>0.001924</v>
      </c>
    </row>
    <row r="70" ht="12.75" customHeight="1">
      <c r="A70" s="77">
        <v>-0.002842</v>
      </c>
      <c r="B70" s="75">
        <v>-0.002476</v>
      </c>
      <c r="C70" s="75">
        <v>-0.001949</v>
      </c>
      <c r="D70" s="75">
        <v>-0.001657</v>
      </c>
      <c r="E70" s="75">
        <v>-0.001386</v>
      </c>
      <c r="F70" s="75">
        <v>-0.001311</v>
      </c>
      <c r="G70" s="75">
        <v>-0.001194</v>
      </c>
      <c r="H70" s="75">
        <v>-0.001222</v>
      </c>
      <c r="I70" s="75">
        <v>-0.001374</v>
      </c>
      <c r="J70" s="75">
        <v>-0.001322</v>
      </c>
      <c r="K70" s="75">
        <v>-0.001333</v>
      </c>
      <c r="L70" s="75">
        <v>-0.001245</v>
      </c>
      <c r="M70" s="75">
        <v>-0.001187</v>
      </c>
      <c r="N70" s="75">
        <v>-0.001119</v>
      </c>
      <c r="O70" s="75">
        <v>-0.001073</v>
      </c>
      <c r="P70" s="75">
        <v>-0.001005</v>
      </c>
      <c r="Q70" s="75">
        <v>-8.94E-4</v>
      </c>
      <c r="R70" s="75">
        <v>-8.49E-4</v>
      </c>
      <c r="S70" s="75">
        <v>-8.73E-4</v>
      </c>
      <c r="T70" s="75">
        <v>-7.89E-4</v>
      </c>
      <c r="U70" s="75">
        <v>-8.79E-4</v>
      </c>
      <c r="V70" s="75">
        <v>-8.17E-4</v>
      </c>
      <c r="W70" s="75">
        <v>-5.85E-4</v>
      </c>
      <c r="X70" s="75">
        <v>-3.43E-4</v>
      </c>
      <c r="Y70" s="75">
        <v>0.0</v>
      </c>
      <c r="Z70" s="75">
        <v>2.5E-4</v>
      </c>
      <c r="AA70" s="75">
        <v>5.58E-4</v>
      </c>
      <c r="AB70" s="75">
        <v>7.93E-4</v>
      </c>
      <c r="AC70" s="75">
        <v>0.00103</v>
      </c>
      <c r="AD70" s="75">
        <v>0.001288</v>
      </c>
      <c r="AE70" s="75">
        <v>0.001527</v>
      </c>
      <c r="AF70" s="75">
        <v>0.00167</v>
      </c>
      <c r="AG70" s="75">
        <v>0.001764</v>
      </c>
      <c r="AH70" s="75">
        <v>0.001834</v>
      </c>
      <c r="AI70" s="75">
        <v>0.00184</v>
      </c>
      <c r="AJ70" s="75">
        <v>0.001814</v>
      </c>
      <c r="AK70" s="75">
        <v>0.001681</v>
      </c>
    </row>
    <row r="71" ht="12.75" customHeight="1">
      <c r="A71" s="77">
        <v>-0.002869</v>
      </c>
      <c r="B71" s="75">
        <v>-0.002369</v>
      </c>
      <c r="C71" s="75">
        <v>-0.00196</v>
      </c>
      <c r="D71" s="75">
        <v>-0.00181</v>
      </c>
      <c r="E71" s="75">
        <v>-0.001702</v>
      </c>
      <c r="F71" s="75">
        <v>-0.001616</v>
      </c>
      <c r="G71" s="75">
        <v>-0.001576</v>
      </c>
      <c r="H71" s="75">
        <v>-0.001577</v>
      </c>
      <c r="I71" s="75">
        <v>-0.001543</v>
      </c>
      <c r="J71" s="75">
        <v>-0.001524</v>
      </c>
      <c r="K71" s="75">
        <v>-0.001373</v>
      </c>
      <c r="L71" s="75">
        <v>-0.001237</v>
      </c>
      <c r="M71" s="75">
        <v>-0.001113</v>
      </c>
      <c r="N71" s="75">
        <v>-0.001045</v>
      </c>
      <c r="O71" s="75">
        <v>-9.88E-4</v>
      </c>
      <c r="P71" s="75">
        <v>-0.001048</v>
      </c>
      <c r="Q71" s="75">
        <v>-9.81E-4</v>
      </c>
      <c r="R71" s="75">
        <v>-9.76E-4</v>
      </c>
      <c r="S71" s="75">
        <v>-8.86E-4</v>
      </c>
      <c r="T71" s="75">
        <v>-9.62E-4</v>
      </c>
      <c r="U71" s="75">
        <v>-8.74E-4</v>
      </c>
      <c r="V71" s="75">
        <v>-9.54E-4</v>
      </c>
      <c r="W71" s="75">
        <v>-7.26E-4</v>
      </c>
      <c r="X71" s="75">
        <v>-3.88E-4</v>
      </c>
      <c r="Y71" s="75">
        <v>0.0</v>
      </c>
      <c r="Z71" s="75">
        <v>3.37E-4</v>
      </c>
      <c r="AA71" s="75">
        <v>6.44E-4</v>
      </c>
      <c r="AB71" s="75">
        <v>9.59E-4</v>
      </c>
      <c r="AC71" s="75">
        <v>0.001244</v>
      </c>
      <c r="AD71" s="75">
        <v>0.001458</v>
      </c>
      <c r="AE71" s="75">
        <v>0.001768</v>
      </c>
      <c r="AF71" s="75">
        <v>0.001907</v>
      </c>
      <c r="AG71" s="75">
        <v>0.00204</v>
      </c>
      <c r="AH71" s="75">
        <v>0.002185</v>
      </c>
      <c r="AI71" s="75">
        <v>0.002138</v>
      </c>
      <c r="AJ71" s="75">
        <v>0.001993</v>
      </c>
      <c r="AK71" s="75">
        <v>0.002032</v>
      </c>
    </row>
    <row r="72" ht="12.75" customHeight="1">
      <c r="A72" s="77">
        <v>-0.003065</v>
      </c>
      <c r="B72" s="75">
        <v>-0.002787</v>
      </c>
      <c r="C72" s="75">
        <v>-0.002359</v>
      </c>
      <c r="D72" s="75">
        <v>-0.002151</v>
      </c>
      <c r="E72" s="75">
        <v>-0.001878</v>
      </c>
      <c r="F72" s="75">
        <v>-0.001686</v>
      </c>
      <c r="G72" s="75">
        <v>-0.001618</v>
      </c>
      <c r="H72" s="75">
        <v>-0.001583</v>
      </c>
      <c r="I72" s="75">
        <v>-0.001496</v>
      </c>
      <c r="J72" s="75">
        <v>-0.001405</v>
      </c>
      <c r="K72" s="75">
        <v>-0.001393</v>
      </c>
      <c r="L72" s="75">
        <v>-0.001344</v>
      </c>
      <c r="M72" s="75">
        <v>-0.001301</v>
      </c>
      <c r="N72" s="75">
        <v>-0.001333</v>
      </c>
      <c r="O72" s="75">
        <v>-0.00129</v>
      </c>
      <c r="P72" s="75">
        <v>-0.001239</v>
      </c>
      <c r="Q72" s="75">
        <v>-0.001238</v>
      </c>
      <c r="R72" s="75">
        <v>-0.001196</v>
      </c>
      <c r="S72" s="75">
        <v>-0.001212</v>
      </c>
      <c r="T72" s="75">
        <v>-0.001067</v>
      </c>
      <c r="U72" s="75">
        <v>-0.001022</v>
      </c>
      <c r="V72" s="75">
        <v>-0.001033</v>
      </c>
      <c r="W72" s="75">
        <v>-7.04E-4</v>
      </c>
      <c r="X72" s="75">
        <v>-4.42E-4</v>
      </c>
      <c r="Y72" s="75">
        <v>0.0</v>
      </c>
      <c r="Z72" s="75">
        <v>3.0E-4</v>
      </c>
      <c r="AA72" s="75">
        <v>6.39E-4</v>
      </c>
      <c r="AB72" s="75">
        <v>8.26E-4</v>
      </c>
      <c r="AC72" s="75">
        <v>0.001125</v>
      </c>
      <c r="AD72" s="75">
        <v>0.001343</v>
      </c>
      <c r="AE72" s="75">
        <v>0.001524</v>
      </c>
      <c r="AF72" s="75">
        <v>0.001667</v>
      </c>
      <c r="AG72" s="75">
        <v>0.001778</v>
      </c>
      <c r="AH72" s="75">
        <v>0.001823</v>
      </c>
      <c r="AI72" s="75">
        <v>0.001778</v>
      </c>
      <c r="AJ72" s="75">
        <v>0.001708</v>
      </c>
      <c r="AK72" s="75">
        <v>0.001728</v>
      </c>
    </row>
    <row r="73" ht="12.75" customHeight="1">
      <c r="A73" s="77">
        <v>-0.003481</v>
      </c>
      <c r="B73" s="75">
        <v>-0.00294</v>
      </c>
      <c r="C73" s="75">
        <v>-0.00229</v>
      </c>
      <c r="D73" s="75">
        <v>-0.001892</v>
      </c>
      <c r="E73" s="75">
        <v>-0.001642</v>
      </c>
      <c r="F73" s="75">
        <v>-0.00164</v>
      </c>
      <c r="G73" s="75">
        <v>-0.001485</v>
      </c>
      <c r="H73" s="75">
        <v>-0.001554</v>
      </c>
      <c r="I73" s="75">
        <v>-0.001597</v>
      </c>
      <c r="J73" s="75">
        <v>-0.00157</v>
      </c>
      <c r="K73" s="75">
        <v>-0.001488</v>
      </c>
      <c r="L73" s="75">
        <v>-0.001369</v>
      </c>
      <c r="M73" s="75">
        <v>-0.001235</v>
      </c>
      <c r="N73" s="75">
        <v>-0.001124</v>
      </c>
      <c r="O73" s="75">
        <v>-0.00101</v>
      </c>
      <c r="P73" s="75">
        <v>-0.00101</v>
      </c>
      <c r="Q73" s="75">
        <v>-8.59E-4</v>
      </c>
      <c r="R73" s="75">
        <v>-8.13E-4</v>
      </c>
      <c r="S73" s="75">
        <v>-7.95E-4</v>
      </c>
      <c r="T73" s="75">
        <v>-7.5E-4</v>
      </c>
      <c r="U73" s="75">
        <v>-8.36E-4</v>
      </c>
      <c r="V73" s="75">
        <v>-8.3E-4</v>
      </c>
      <c r="W73" s="75">
        <v>-6.4E-4</v>
      </c>
      <c r="X73" s="75">
        <v>-2.99E-4</v>
      </c>
      <c r="Y73" s="75">
        <v>0.0</v>
      </c>
      <c r="Z73" s="75">
        <v>3.23E-4</v>
      </c>
      <c r="AA73" s="75">
        <v>6.46E-4</v>
      </c>
      <c r="AB73" s="75">
        <v>8.69E-4</v>
      </c>
      <c r="AC73" s="75">
        <v>0.001093</v>
      </c>
      <c r="AD73" s="75">
        <v>0.00138</v>
      </c>
      <c r="AE73" s="75">
        <v>0.001639</v>
      </c>
      <c r="AF73" s="75">
        <v>0.001784</v>
      </c>
      <c r="AG73" s="75">
        <v>0.001839</v>
      </c>
      <c r="AH73" s="75">
        <v>0.001914</v>
      </c>
      <c r="AI73" s="75">
        <v>0.001855</v>
      </c>
      <c r="AJ73" s="75">
        <v>0.001864</v>
      </c>
      <c r="AK73" s="75">
        <v>0.001765</v>
      </c>
    </row>
    <row r="74" ht="12.75" customHeight="1">
      <c r="A74" s="77">
        <v>-0.002892</v>
      </c>
      <c r="B74" s="75">
        <v>-0.002339</v>
      </c>
      <c r="C74" s="75">
        <v>-0.001881</v>
      </c>
      <c r="D74" s="75">
        <v>-0.001666</v>
      </c>
      <c r="E74" s="75">
        <v>-0.001484</v>
      </c>
      <c r="F74" s="75">
        <v>-0.001333</v>
      </c>
      <c r="G74" s="75">
        <v>-0.001353</v>
      </c>
      <c r="H74" s="75">
        <v>-0.001277</v>
      </c>
      <c r="I74" s="75">
        <v>-0.001266</v>
      </c>
      <c r="J74" s="75">
        <v>-0.001187</v>
      </c>
      <c r="K74" s="75">
        <v>-0.001051</v>
      </c>
      <c r="L74" s="75">
        <v>-9.38E-4</v>
      </c>
      <c r="M74" s="75">
        <v>-9.16E-4</v>
      </c>
      <c r="N74" s="75">
        <v>-8.75E-4</v>
      </c>
      <c r="O74" s="75">
        <v>-8.72E-4</v>
      </c>
      <c r="P74" s="75">
        <v>-9.36E-4</v>
      </c>
      <c r="Q74" s="75">
        <v>-8.9E-4</v>
      </c>
      <c r="R74" s="75">
        <v>-8.7E-4</v>
      </c>
      <c r="S74" s="75">
        <v>-9.23E-4</v>
      </c>
      <c r="T74" s="75">
        <v>-8.05E-4</v>
      </c>
      <c r="U74" s="75">
        <v>-8.55E-4</v>
      </c>
      <c r="V74" s="75">
        <v>-9.58E-4</v>
      </c>
      <c r="W74" s="75">
        <v>-5.86E-4</v>
      </c>
      <c r="X74" s="75">
        <v>-3.56E-4</v>
      </c>
      <c r="Y74" s="75">
        <v>0.0</v>
      </c>
      <c r="Z74" s="75">
        <v>3.56E-4</v>
      </c>
      <c r="AA74" s="75">
        <v>7.12E-4</v>
      </c>
      <c r="AB74" s="75">
        <v>0.001028</v>
      </c>
      <c r="AC74" s="75">
        <v>0.001319</v>
      </c>
      <c r="AD74" s="75">
        <v>0.001503</v>
      </c>
      <c r="AE74" s="75">
        <v>0.001846</v>
      </c>
      <c r="AF74" s="75">
        <v>0.001864</v>
      </c>
      <c r="AG74" s="75">
        <v>0.00202</v>
      </c>
      <c r="AH74" s="75">
        <v>0.002106</v>
      </c>
      <c r="AI74" s="75">
        <v>0.001989</v>
      </c>
      <c r="AJ74" s="75">
        <v>0.001912</v>
      </c>
      <c r="AK74" s="75">
        <v>0.001896</v>
      </c>
    </row>
    <row r="75" ht="12.75" customHeight="1">
      <c r="A75" s="77">
        <v>-0.003394</v>
      </c>
      <c r="B75" s="75">
        <v>-0.003133</v>
      </c>
      <c r="C75" s="75">
        <v>-0.002618</v>
      </c>
      <c r="D75" s="75">
        <v>-0.002327</v>
      </c>
      <c r="E75" s="75">
        <v>-0.002021</v>
      </c>
      <c r="F75" s="75">
        <v>-0.001762</v>
      </c>
      <c r="G75" s="75">
        <v>-0.001647</v>
      </c>
      <c r="H75" s="75">
        <v>-0.00166</v>
      </c>
      <c r="I75" s="75">
        <v>-0.001627</v>
      </c>
      <c r="J75" s="75">
        <v>-0.00157</v>
      </c>
      <c r="K75" s="75">
        <v>-0.001551</v>
      </c>
      <c r="L75" s="75">
        <v>-0.001513</v>
      </c>
      <c r="M75" s="75">
        <v>-0.001503</v>
      </c>
      <c r="N75" s="75">
        <v>-0.001473</v>
      </c>
      <c r="O75" s="75">
        <v>-0.001329</v>
      </c>
      <c r="P75" s="75">
        <v>-0.001421</v>
      </c>
      <c r="Q75" s="75">
        <v>-0.001314</v>
      </c>
      <c r="R75" s="75">
        <v>-0.00126</v>
      </c>
      <c r="S75" s="75">
        <v>-0.001129</v>
      </c>
      <c r="T75" s="75">
        <v>-0.001063</v>
      </c>
      <c r="U75" s="75">
        <v>-9.36E-4</v>
      </c>
      <c r="V75" s="75">
        <v>-9.95E-4</v>
      </c>
      <c r="W75" s="75">
        <v>-6.94E-4</v>
      </c>
      <c r="X75" s="75">
        <v>-3.94E-4</v>
      </c>
      <c r="Y75" s="75">
        <v>0.0</v>
      </c>
      <c r="Z75" s="75">
        <v>3.19E-4</v>
      </c>
      <c r="AA75" s="75">
        <v>6.39E-4</v>
      </c>
      <c r="AB75" s="75">
        <v>8.59E-4</v>
      </c>
      <c r="AC75" s="75">
        <v>0.001083</v>
      </c>
      <c r="AD75" s="75">
        <v>0.001263</v>
      </c>
      <c r="AE75" s="75">
        <v>0.001429</v>
      </c>
      <c r="AF75" s="75">
        <v>0.00159</v>
      </c>
      <c r="AG75" s="75">
        <v>0.001609</v>
      </c>
      <c r="AH75" s="75">
        <v>0.001713</v>
      </c>
      <c r="AI75" s="75">
        <v>0.00167</v>
      </c>
      <c r="AJ75" s="75">
        <v>0.001526</v>
      </c>
      <c r="AK75" s="75">
        <v>0.001572</v>
      </c>
    </row>
    <row r="76" ht="12.75" customHeight="1">
      <c r="A76" s="77">
        <v>-0.003513</v>
      </c>
      <c r="B76" s="75">
        <v>-0.00287</v>
      </c>
      <c r="C76" s="75">
        <v>-0.002248</v>
      </c>
      <c r="D76" s="75">
        <v>-0.001888</v>
      </c>
      <c r="E76" s="75">
        <v>-0.001688</v>
      </c>
      <c r="F76" s="75">
        <v>-0.001679</v>
      </c>
      <c r="G76" s="75">
        <v>-0.001594</v>
      </c>
      <c r="H76" s="75">
        <v>-0.001584</v>
      </c>
      <c r="I76" s="75">
        <v>-0.001616</v>
      </c>
      <c r="J76" s="75">
        <v>-0.001505</v>
      </c>
      <c r="K76" s="75">
        <v>-0.001417</v>
      </c>
      <c r="L76" s="75">
        <v>-0.001179</v>
      </c>
      <c r="M76" s="75">
        <v>-0.001014</v>
      </c>
      <c r="N76" s="75">
        <v>-9.91E-4</v>
      </c>
      <c r="O76" s="75">
        <v>-8.62E-4</v>
      </c>
      <c r="P76" s="75">
        <v>-8.43E-4</v>
      </c>
      <c r="Q76" s="75">
        <v>-6.81E-4</v>
      </c>
      <c r="R76" s="75">
        <v>-7.47E-4</v>
      </c>
      <c r="S76" s="75">
        <v>-8.04E-4</v>
      </c>
      <c r="T76" s="75">
        <v>-7.21E-4</v>
      </c>
      <c r="U76" s="75">
        <v>-7.49E-4</v>
      </c>
      <c r="V76" s="75">
        <v>-7.93E-4</v>
      </c>
      <c r="W76" s="75">
        <v>-5.77E-4</v>
      </c>
      <c r="X76" s="75">
        <v>-3.12E-4</v>
      </c>
      <c r="Y76" s="75">
        <v>0.0</v>
      </c>
      <c r="Z76" s="75">
        <v>3.7E-4</v>
      </c>
      <c r="AA76" s="75">
        <v>7.55E-4</v>
      </c>
      <c r="AB76" s="75">
        <v>0.001019</v>
      </c>
      <c r="AC76" s="75">
        <v>0.001275</v>
      </c>
      <c r="AD76" s="75">
        <v>0.001472</v>
      </c>
      <c r="AE76" s="75">
        <v>0.001737</v>
      </c>
      <c r="AF76" s="75">
        <v>0.00188</v>
      </c>
      <c r="AG76" s="75">
        <v>0.001973</v>
      </c>
      <c r="AH76" s="75">
        <v>0.002031</v>
      </c>
      <c r="AI76" s="75">
        <v>0.002032</v>
      </c>
      <c r="AJ76" s="75">
        <v>0.00201</v>
      </c>
      <c r="AK76" s="75">
        <v>0.001956</v>
      </c>
    </row>
    <row r="77" ht="12.75" customHeight="1">
      <c r="A77" s="77">
        <v>-0.003298</v>
      </c>
      <c r="B77" s="75">
        <v>-0.002883</v>
      </c>
      <c r="C77" s="75">
        <v>-0.002415</v>
      </c>
      <c r="D77" s="75">
        <v>-0.00218</v>
      </c>
      <c r="E77" s="75">
        <v>-0.00203</v>
      </c>
      <c r="F77" s="75">
        <v>-0.001863</v>
      </c>
      <c r="G77" s="75">
        <v>-0.001811</v>
      </c>
      <c r="H77" s="75">
        <v>-0.001726</v>
      </c>
      <c r="I77" s="75">
        <v>-0.001575</v>
      </c>
      <c r="J77" s="75">
        <v>-0.001573</v>
      </c>
      <c r="K77" s="75">
        <v>-0.001409</v>
      </c>
      <c r="L77" s="75">
        <v>-0.001336</v>
      </c>
      <c r="M77" s="75">
        <v>-0.001199</v>
      </c>
      <c r="N77" s="75">
        <v>-0.00121</v>
      </c>
      <c r="O77" s="75">
        <v>-0.001186</v>
      </c>
      <c r="P77" s="75">
        <v>-0.001289</v>
      </c>
      <c r="Q77" s="75">
        <v>-0.001245</v>
      </c>
      <c r="R77" s="75">
        <v>-0.001129</v>
      </c>
      <c r="S77" s="75">
        <v>-0.001093</v>
      </c>
      <c r="T77" s="75">
        <v>-0.001016</v>
      </c>
      <c r="U77" s="75">
        <v>-9.58E-4</v>
      </c>
      <c r="V77" s="75">
        <v>-0.001009</v>
      </c>
      <c r="W77" s="75">
        <v>-7.31E-4</v>
      </c>
      <c r="X77" s="75">
        <v>-4.25E-4</v>
      </c>
      <c r="Y77" s="75">
        <v>0.0</v>
      </c>
      <c r="Z77" s="75">
        <v>3.21E-4</v>
      </c>
      <c r="AA77" s="75">
        <v>6.62E-4</v>
      </c>
      <c r="AB77" s="75">
        <v>8.52E-4</v>
      </c>
      <c r="AC77" s="75">
        <v>0.001231</v>
      </c>
      <c r="AD77" s="75">
        <v>0.001338</v>
      </c>
      <c r="AE77" s="75">
        <v>0.001637</v>
      </c>
      <c r="AF77" s="75">
        <v>0.001719</v>
      </c>
      <c r="AG77" s="75">
        <v>0.001826</v>
      </c>
      <c r="AH77" s="75">
        <v>0.001986</v>
      </c>
      <c r="AI77" s="75">
        <v>0.001882</v>
      </c>
      <c r="AJ77" s="75">
        <v>0.00178</v>
      </c>
      <c r="AK77" s="75">
        <v>0.001742</v>
      </c>
    </row>
    <row r="78" ht="12.75" customHeight="1">
      <c r="A78" s="77">
        <v>-0.003297</v>
      </c>
      <c r="B78" s="75">
        <v>-0.002906</v>
      </c>
      <c r="C78" s="75">
        <v>-0.00231</v>
      </c>
      <c r="D78" s="75">
        <v>-0.001977</v>
      </c>
      <c r="E78" s="75">
        <v>-0.001639</v>
      </c>
      <c r="F78" s="75">
        <v>-0.001373</v>
      </c>
      <c r="G78" s="75">
        <v>-0.0013</v>
      </c>
      <c r="H78" s="75">
        <v>-0.001359</v>
      </c>
      <c r="I78" s="75">
        <v>-0.001429</v>
      </c>
      <c r="J78" s="75">
        <v>-0.001321</v>
      </c>
      <c r="K78" s="75">
        <v>-0.001338</v>
      </c>
      <c r="L78" s="75">
        <v>-0.001299</v>
      </c>
      <c r="M78" s="75">
        <v>-0.001315</v>
      </c>
      <c r="N78" s="75">
        <v>-0.001198</v>
      </c>
      <c r="O78" s="75">
        <v>-0.001022</v>
      </c>
      <c r="P78" s="75">
        <v>-0.001087</v>
      </c>
      <c r="Q78" s="75">
        <v>-8.96E-4</v>
      </c>
      <c r="R78" s="75">
        <v>-9.35E-4</v>
      </c>
      <c r="S78" s="75">
        <v>-8.94E-4</v>
      </c>
      <c r="T78" s="75">
        <v>-6.72E-4</v>
      </c>
      <c r="U78" s="75">
        <v>-7.9E-4</v>
      </c>
      <c r="V78" s="75">
        <v>-8.65E-4</v>
      </c>
      <c r="W78" s="75">
        <v>-5.95E-4</v>
      </c>
      <c r="X78" s="75">
        <v>-2.67E-4</v>
      </c>
      <c r="Y78" s="75">
        <v>0.0</v>
      </c>
      <c r="Z78" s="75">
        <v>3.05E-4</v>
      </c>
      <c r="AA78" s="75">
        <v>5.0E-4</v>
      </c>
      <c r="AB78" s="75">
        <v>7.33E-4</v>
      </c>
      <c r="AC78" s="75">
        <v>9.41E-4</v>
      </c>
      <c r="AD78" s="75">
        <v>0.001167</v>
      </c>
      <c r="AE78" s="75">
        <v>0.001326</v>
      </c>
      <c r="AF78" s="75">
        <v>0.001421</v>
      </c>
      <c r="AG78" s="75">
        <v>0.001498</v>
      </c>
      <c r="AH78" s="75">
        <v>0.001576</v>
      </c>
      <c r="AI78" s="75">
        <v>0.001516</v>
      </c>
      <c r="AJ78" s="75">
        <v>0.001435</v>
      </c>
      <c r="AK78" s="75">
        <v>0.001474</v>
      </c>
    </row>
    <row r="79" ht="12.75" customHeight="1">
      <c r="A79" s="77">
        <v>-0.002959</v>
      </c>
      <c r="B79" s="75">
        <v>-0.002341</v>
      </c>
      <c r="C79" s="75">
        <v>-0.001731</v>
      </c>
      <c r="D79" s="75">
        <v>-0.001452</v>
      </c>
      <c r="E79" s="75">
        <v>-0.001282</v>
      </c>
      <c r="F79" s="75">
        <v>-0.001312</v>
      </c>
      <c r="G79" s="75">
        <v>-0.001243</v>
      </c>
      <c r="H79" s="75">
        <v>-0.001362</v>
      </c>
      <c r="I79" s="75">
        <v>-0.001396</v>
      </c>
      <c r="J79" s="75">
        <v>-0.001238</v>
      </c>
      <c r="K79" s="75">
        <v>-0.001097</v>
      </c>
      <c r="L79" s="75">
        <v>-9.47E-4</v>
      </c>
      <c r="M79" s="75">
        <v>-8.08E-4</v>
      </c>
      <c r="N79" s="75">
        <v>-8.0E-4</v>
      </c>
      <c r="O79" s="75">
        <v>-7.36E-4</v>
      </c>
      <c r="P79" s="75">
        <v>-6.44E-4</v>
      </c>
      <c r="Q79" s="75">
        <v>-6.25E-4</v>
      </c>
      <c r="R79" s="75">
        <v>-7.36E-4</v>
      </c>
      <c r="S79" s="75">
        <v>-7.75E-4</v>
      </c>
      <c r="T79" s="75">
        <v>-7.34E-4</v>
      </c>
      <c r="U79" s="75">
        <v>-6.51E-4</v>
      </c>
      <c r="V79" s="75">
        <v>-8.77E-4</v>
      </c>
      <c r="W79" s="75">
        <v>-5.23E-4</v>
      </c>
      <c r="X79" s="75">
        <v>-2.79E-4</v>
      </c>
      <c r="Y79" s="75">
        <v>0.0</v>
      </c>
      <c r="Z79" s="75">
        <v>3.0E-4</v>
      </c>
      <c r="AA79" s="75">
        <v>5.98E-4</v>
      </c>
      <c r="AB79" s="75">
        <v>8.22E-4</v>
      </c>
      <c r="AC79" s="75">
        <v>0.001036</v>
      </c>
      <c r="AD79" s="75">
        <v>0.001241</v>
      </c>
      <c r="AE79" s="75">
        <v>0.001439</v>
      </c>
      <c r="AF79" s="75">
        <v>0.001641</v>
      </c>
      <c r="AG79" s="75">
        <v>0.001699</v>
      </c>
      <c r="AH79" s="75">
        <v>0.001846</v>
      </c>
      <c r="AI79" s="75">
        <v>0.001768</v>
      </c>
      <c r="AJ79" s="75">
        <v>0.001792</v>
      </c>
      <c r="AK79" s="75">
        <v>0.00171</v>
      </c>
    </row>
    <row r="80" ht="12.75" customHeight="1">
      <c r="A80" s="77">
        <v>-0.003123</v>
      </c>
      <c r="B80" s="75">
        <v>-0.002841</v>
      </c>
      <c r="C80" s="75">
        <v>-0.002335</v>
      </c>
      <c r="D80" s="75">
        <v>-0.002191</v>
      </c>
      <c r="E80" s="75">
        <v>-0.001963</v>
      </c>
      <c r="F80" s="75">
        <v>-0.001698</v>
      </c>
      <c r="G80" s="75">
        <v>-0.001531</v>
      </c>
      <c r="H80" s="75">
        <v>-0.001436</v>
      </c>
      <c r="I80" s="75">
        <v>-0.001375</v>
      </c>
      <c r="J80" s="75">
        <v>-0.001456</v>
      </c>
      <c r="K80" s="75">
        <v>-0.001375</v>
      </c>
      <c r="L80" s="75">
        <v>-0.001305</v>
      </c>
      <c r="M80" s="75">
        <v>-0.001315</v>
      </c>
      <c r="N80" s="75">
        <v>-0.001364</v>
      </c>
      <c r="O80" s="75">
        <v>-0.001255</v>
      </c>
      <c r="P80" s="75">
        <v>-0.001415</v>
      </c>
      <c r="Q80" s="75">
        <v>-0.001295</v>
      </c>
      <c r="R80" s="75">
        <v>-0.00123</v>
      </c>
      <c r="S80" s="75">
        <v>-0.001072</v>
      </c>
      <c r="T80" s="75">
        <v>-9.82E-4</v>
      </c>
      <c r="U80" s="75">
        <v>-8.68E-4</v>
      </c>
      <c r="V80" s="75">
        <v>-0.001</v>
      </c>
      <c r="W80" s="75">
        <v>-6.21E-4</v>
      </c>
      <c r="X80" s="75">
        <v>-4.97E-4</v>
      </c>
      <c r="Y80" s="75">
        <v>0.0</v>
      </c>
      <c r="Z80" s="75">
        <v>5.1E-5</v>
      </c>
      <c r="AA80" s="75">
        <v>3.56E-4</v>
      </c>
      <c r="AB80" s="75">
        <v>4.44E-4</v>
      </c>
      <c r="AC80" s="75">
        <v>7.26E-4</v>
      </c>
      <c r="AD80" s="75">
        <v>8.24E-4</v>
      </c>
      <c r="AE80" s="75">
        <v>0.001047</v>
      </c>
      <c r="AF80" s="75">
        <v>0.001138</v>
      </c>
      <c r="AG80" s="75">
        <v>0.001201</v>
      </c>
      <c r="AH80" s="75">
        <v>0.001376</v>
      </c>
      <c r="AI80" s="75">
        <v>0.001227</v>
      </c>
      <c r="AJ80" s="75">
        <v>0.001169</v>
      </c>
      <c r="AK80" s="75">
        <v>0.001156</v>
      </c>
    </row>
    <row r="81" ht="12.75" customHeight="1">
      <c r="A81" s="77">
        <v>-0.002881</v>
      </c>
      <c r="B81" s="75">
        <v>-0.002299</v>
      </c>
      <c r="C81" s="75">
        <v>-0.001641</v>
      </c>
      <c r="D81" s="75">
        <v>-0.001306</v>
      </c>
      <c r="E81" s="75">
        <v>-0.001065</v>
      </c>
      <c r="F81" s="75">
        <v>-9.08E-4</v>
      </c>
      <c r="G81" s="75">
        <v>-9.01E-4</v>
      </c>
      <c r="H81" s="75">
        <v>-9.75E-4</v>
      </c>
      <c r="I81" s="75">
        <v>-0.001094</v>
      </c>
      <c r="J81" s="75">
        <v>-8.87E-4</v>
      </c>
      <c r="K81" s="75">
        <v>-9.12E-4</v>
      </c>
      <c r="L81" s="75">
        <v>-8.31E-4</v>
      </c>
      <c r="M81" s="75">
        <v>-7.56E-4</v>
      </c>
      <c r="N81" s="75">
        <v>-6.72E-4</v>
      </c>
      <c r="O81" s="75">
        <v>-6.23E-4</v>
      </c>
      <c r="P81" s="75">
        <v>-5.52E-4</v>
      </c>
      <c r="Q81" s="75">
        <v>-3.56E-4</v>
      </c>
      <c r="R81" s="75">
        <v>-4.51E-4</v>
      </c>
      <c r="S81" s="75">
        <v>-5.75E-4</v>
      </c>
      <c r="T81" s="75">
        <v>-3.07E-4</v>
      </c>
      <c r="U81" s="75">
        <v>-4.33E-4</v>
      </c>
      <c r="V81" s="75">
        <v>-5.3E-4</v>
      </c>
      <c r="W81" s="75">
        <v>-2.98E-4</v>
      </c>
      <c r="X81" s="75">
        <v>-1.58E-4</v>
      </c>
      <c r="Y81" s="75">
        <v>0.0</v>
      </c>
      <c r="Z81" s="75">
        <v>2.94E-4</v>
      </c>
      <c r="AA81" s="75">
        <v>3.88E-4</v>
      </c>
      <c r="AB81" s="75">
        <v>6.53E-4</v>
      </c>
      <c r="AC81" s="75">
        <v>8.13E-4</v>
      </c>
      <c r="AD81" s="75">
        <v>8.91E-4</v>
      </c>
      <c r="AE81" s="75">
        <v>0.001077</v>
      </c>
      <c r="AF81" s="75">
        <v>0.001074</v>
      </c>
      <c r="AG81" s="75">
        <v>0.001183</v>
      </c>
      <c r="AH81" s="75">
        <v>0.001238</v>
      </c>
      <c r="AI81" s="75">
        <v>0.001219</v>
      </c>
      <c r="AJ81" s="75">
        <v>0.001163</v>
      </c>
      <c r="AK81" s="75">
        <v>0.001166</v>
      </c>
    </row>
    <row r="82" ht="12.75" customHeight="1">
      <c r="A82" s="77">
        <v>-0.002951</v>
      </c>
      <c r="B82" s="75">
        <v>-0.002374</v>
      </c>
      <c r="C82" s="75">
        <v>-0.001883</v>
      </c>
      <c r="D82" s="75">
        <v>-0.001699</v>
      </c>
      <c r="E82" s="75">
        <v>-0.001571</v>
      </c>
      <c r="F82" s="75">
        <v>-0.001549</v>
      </c>
      <c r="G82" s="75">
        <v>-0.00136</v>
      </c>
      <c r="H82" s="75">
        <v>-0.001411</v>
      </c>
      <c r="I82" s="75">
        <v>-0.001407</v>
      </c>
      <c r="J82" s="75">
        <v>-0.001067</v>
      </c>
      <c r="K82" s="75">
        <v>-9.21E-4</v>
      </c>
      <c r="L82" s="75">
        <v>-7.67E-4</v>
      </c>
      <c r="M82" s="75">
        <v>-6.83E-4</v>
      </c>
      <c r="N82" s="75">
        <v>-5.99E-4</v>
      </c>
      <c r="O82" s="75">
        <v>-6.25E-4</v>
      </c>
      <c r="P82" s="75">
        <v>-8.02E-4</v>
      </c>
      <c r="Q82" s="75">
        <v>-6.11E-4</v>
      </c>
      <c r="R82" s="75">
        <v>-6.71E-4</v>
      </c>
      <c r="S82" s="75">
        <v>-7.1E-4</v>
      </c>
      <c r="T82" s="75">
        <v>-5.04E-4</v>
      </c>
      <c r="U82" s="75">
        <v>-5.19E-4</v>
      </c>
      <c r="V82" s="75">
        <v>-7.12E-4</v>
      </c>
      <c r="W82" s="75">
        <v>-3.77E-4</v>
      </c>
      <c r="X82" s="75">
        <v>-2.49E-4</v>
      </c>
      <c r="Y82" s="75">
        <v>0.0</v>
      </c>
      <c r="Z82" s="75">
        <v>2.04E-4</v>
      </c>
      <c r="AA82" s="75">
        <v>5.4E-4</v>
      </c>
      <c r="AB82" s="75">
        <v>7.16E-4</v>
      </c>
      <c r="AC82" s="75">
        <v>7.09E-4</v>
      </c>
      <c r="AD82" s="75">
        <v>9.0E-4</v>
      </c>
      <c r="AE82" s="75">
        <v>0.001112</v>
      </c>
      <c r="AF82" s="75">
        <v>0.001321</v>
      </c>
      <c r="AG82" s="75">
        <v>0.001237</v>
      </c>
      <c r="AH82" s="75">
        <v>0.001379</v>
      </c>
      <c r="AI82" s="75">
        <v>0.001258</v>
      </c>
      <c r="AJ82" s="75">
        <v>0.00126</v>
      </c>
      <c r="AK82" s="75">
        <v>0.001232</v>
      </c>
    </row>
    <row r="83" ht="12.75" customHeight="1">
      <c r="A83" s="77">
        <v>-0.003007</v>
      </c>
      <c r="B83" s="75">
        <v>-0.002714</v>
      </c>
      <c r="C83" s="75">
        <v>-0.002199</v>
      </c>
      <c r="D83" s="75">
        <v>-0.001876</v>
      </c>
      <c r="E83" s="75">
        <v>-0.001602</v>
      </c>
      <c r="F83" s="75">
        <v>-0.001278</v>
      </c>
      <c r="G83" s="75">
        <v>-0.001163</v>
      </c>
      <c r="H83" s="75">
        <v>-0.00118</v>
      </c>
      <c r="I83" s="75">
        <v>-0.001127</v>
      </c>
      <c r="J83" s="75">
        <v>-0.00123</v>
      </c>
      <c r="K83" s="75">
        <v>-0.001261</v>
      </c>
      <c r="L83" s="75">
        <v>-0.001205</v>
      </c>
      <c r="M83" s="75">
        <v>-0.00108</v>
      </c>
      <c r="N83" s="75">
        <v>-0.00126</v>
      </c>
      <c r="O83" s="75">
        <v>-9.37E-4</v>
      </c>
      <c r="P83" s="75">
        <v>-0.001132</v>
      </c>
      <c r="Q83" s="75">
        <v>-9.49E-4</v>
      </c>
      <c r="R83" s="75">
        <v>-8.27E-4</v>
      </c>
      <c r="S83" s="75">
        <v>-7.6E-4</v>
      </c>
      <c r="T83" s="75">
        <v>-4.73E-4</v>
      </c>
      <c r="U83" s="75">
        <v>-4.09E-4</v>
      </c>
      <c r="V83" s="75">
        <v>-5.72E-4</v>
      </c>
      <c r="W83" s="75">
        <v>-3.23E-4</v>
      </c>
      <c r="X83" s="75">
        <v>-1.86E-4</v>
      </c>
      <c r="Y83" s="75">
        <v>0.0</v>
      </c>
      <c r="Z83" s="75">
        <v>3.6E-5</v>
      </c>
      <c r="AA83" s="75">
        <v>1.53E-4</v>
      </c>
      <c r="AB83" s="75">
        <v>2.85E-4</v>
      </c>
      <c r="AC83" s="75">
        <v>3.97E-4</v>
      </c>
      <c r="AD83" s="75">
        <v>3.72E-4</v>
      </c>
      <c r="AE83" s="75">
        <v>7.03E-4</v>
      </c>
      <c r="AF83" s="75">
        <v>7.53E-4</v>
      </c>
      <c r="AG83" s="75">
        <v>8.45E-4</v>
      </c>
      <c r="AH83" s="75">
        <v>9.91E-4</v>
      </c>
      <c r="AI83" s="75">
        <v>7.71E-4</v>
      </c>
      <c r="AJ83" s="75">
        <v>7.88E-4</v>
      </c>
      <c r="AK83" s="75">
        <v>7.18E-4</v>
      </c>
    </row>
    <row r="84" ht="12.75" customHeight="1">
      <c r="A84" s="75">
        <v>-0.002399</v>
      </c>
      <c r="B84" s="75">
        <v>-0.001727</v>
      </c>
      <c r="C84" s="75">
        <v>-0.001088</v>
      </c>
      <c r="D84" s="75">
        <v>-8.54E-4</v>
      </c>
      <c r="E84" s="75">
        <v>-6.36E-4</v>
      </c>
      <c r="F84" s="75">
        <v>-5.23E-4</v>
      </c>
      <c r="G84" s="75">
        <v>-4.86E-4</v>
      </c>
      <c r="H84" s="75">
        <v>-6.7E-4</v>
      </c>
      <c r="I84" s="75">
        <v>-7.1E-4</v>
      </c>
      <c r="J84" s="75">
        <v>-4.92E-4</v>
      </c>
      <c r="K84" s="75">
        <v>-4.38E-4</v>
      </c>
      <c r="L84" s="75">
        <v>-2.92E-4</v>
      </c>
      <c r="M84" s="75">
        <v>-3.75E-4</v>
      </c>
      <c r="N84" s="75">
        <v>-3.0E-4</v>
      </c>
      <c r="O84" s="75">
        <v>-4.9E-5</v>
      </c>
      <c r="P84" s="75">
        <v>-2.06E-4</v>
      </c>
      <c r="Q84" s="75">
        <v>-6.9E-5</v>
      </c>
      <c r="R84" s="75">
        <v>-1.48E-4</v>
      </c>
      <c r="S84" s="75">
        <v>-2.35E-4</v>
      </c>
      <c r="T84" s="75">
        <v>7.0E-6</v>
      </c>
      <c r="U84" s="75">
        <v>-1.63E-4</v>
      </c>
      <c r="V84" s="75">
        <v>-2.81E-4</v>
      </c>
      <c r="W84" s="75">
        <v>-1.55E-4</v>
      </c>
      <c r="X84" s="75">
        <v>-9.9E-5</v>
      </c>
      <c r="Y84" s="75">
        <v>0.0</v>
      </c>
      <c r="Z84" s="75">
        <v>9.7E-5</v>
      </c>
      <c r="AA84" s="75">
        <v>2.44E-4</v>
      </c>
      <c r="AB84" s="75">
        <v>3.35E-4</v>
      </c>
      <c r="AC84" s="75">
        <v>4.88E-4</v>
      </c>
      <c r="AD84" s="75">
        <v>4.76E-4</v>
      </c>
      <c r="AE84" s="75">
        <v>6.46E-4</v>
      </c>
      <c r="AF84" s="75">
        <v>7.64E-4</v>
      </c>
      <c r="AG84" s="75">
        <v>7.06E-4</v>
      </c>
      <c r="AH84" s="75">
        <v>8.66E-4</v>
      </c>
      <c r="AI84" s="75">
        <v>8.53E-4</v>
      </c>
      <c r="AJ84" s="75">
        <v>8.03E-4</v>
      </c>
      <c r="AK84" s="75">
        <v>8.08E-4</v>
      </c>
    </row>
    <row r="85" ht="12.75" customHeight="1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</row>
    <row r="86" ht="12.7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</row>
    <row r="87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</row>
    <row r="88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</row>
    <row r="89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</row>
    <row r="90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</row>
    <row r="9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</row>
    <row r="9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</row>
    <row r="93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</row>
    <row r="94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</row>
    <row r="9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</row>
    <row r="96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</row>
    <row r="97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</row>
    <row r="98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</row>
    <row r="99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</row>
    <row r="100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</row>
    <row r="10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</row>
    <row r="10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</row>
    <row r="103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</row>
    <row r="104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</row>
    <row r="10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</row>
    <row r="106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</row>
    <row r="107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</row>
    <row r="108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</row>
    <row r="109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</row>
    <row r="110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</row>
    <row r="11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</row>
    <row r="11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</row>
    <row r="113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</row>
    <row r="114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</row>
    <row r="11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</row>
    <row r="116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</row>
    <row r="117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</row>
    <row r="118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</row>
    <row r="119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</row>
    <row r="120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</row>
    <row r="12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</row>
    <row r="12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</row>
    <row r="123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</row>
    <row r="124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</row>
    <row r="1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</row>
    <row r="126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</row>
    <row r="127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</row>
    <row r="128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</row>
    <row r="129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</row>
    <row r="130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</row>
    <row r="13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</row>
    <row r="13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</row>
    <row r="133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</row>
    <row r="134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</row>
    <row r="13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</row>
    <row r="136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</row>
    <row r="137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</row>
    <row r="138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</row>
    <row r="139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</row>
    <row r="140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</row>
    <row r="14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</row>
    <row r="14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</row>
    <row r="143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</row>
    <row r="144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</row>
    <row r="14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</row>
    <row r="146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</row>
    <row r="147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</row>
    <row r="148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</row>
    <row r="149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</row>
    <row r="150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</row>
    <row r="15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</row>
    <row r="15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</row>
    <row r="153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</row>
    <row r="154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</row>
    <row r="15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</row>
    <row r="156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</row>
    <row r="157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</row>
    <row r="158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</row>
    <row r="159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</row>
    <row r="160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</row>
    <row r="16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</row>
    <row r="16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</row>
    <row r="163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</row>
    <row r="164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</row>
    <row r="16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</row>
    <row r="166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</row>
    <row r="167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</row>
    <row r="168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</row>
    <row r="169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</row>
    <row r="170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</row>
    <row r="17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</row>
    <row r="17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</row>
    <row r="173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</row>
    <row r="174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</row>
    <row r="17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</row>
    <row r="176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</row>
    <row r="177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</row>
    <row r="178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</row>
    <row r="179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</row>
    <row r="180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</row>
    <row r="18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</row>
    <row r="18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</row>
    <row r="183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</row>
    <row r="184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</row>
    <row r="18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</row>
    <row r="186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</row>
    <row r="187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</row>
    <row r="188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</row>
    <row r="189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</row>
    <row r="190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</row>
    <row r="19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</row>
    <row r="19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</row>
    <row r="193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</row>
    <row r="194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</row>
    <row r="19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</row>
    <row r="196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</row>
    <row r="197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</row>
    <row r="198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</row>
    <row r="199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</row>
    <row r="200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</row>
    <row r="20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</row>
    <row r="20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</row>
    <row r="203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</row>
    <row r="204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</row>
    <row r="20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</row>
    <row r="206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</row>
    <row r="207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</row>
    <row r="208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</row>
    <row r="209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</row>
    <row r="210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</row>
    <row r="21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</row>
    <row r="21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</row>
    <row r="213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</row>
    <row r="214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</row>
    <row r="21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</row>
    <row r="216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</row>
    <row r="217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</row>
    <row r="218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</row>
    <row r="219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</row>
    <row r="220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</row>
    <row r="22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</row>
    <row r="22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</row>
    <row r="223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</row>
    <row r="224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</row>
    <row r="2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</row>
    <row r="226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</row>
    <row r="227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</row>
    <row r="228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</row>
    <row r="229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</row>
    <row r="230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</row>
    <row r="23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</row>
    <row r="23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</row>
    <row r="233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</row>
    <row r="234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</row>
    <row r="23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</row>
    <row r="236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</row>
    <row r="237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</row>
    <row r="238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</row>
    <row r="239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</row>
    <row r="240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</row>
    <row r="24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</row>
    <row r="24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</row>
    <row r="243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</row>
    <row r="244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</row>
    <row r="24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</row>
    <row r="246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</row>
    <row r="247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</row>
    <row r="248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</row>
    <row r="249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</row>
    <row r="250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</row>
    <row r="25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</row>
    <row r="25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</row>
    <row r="253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</row>
    <row r="254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</row>
    <row r="25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</row>
    <row r="256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</row>
    <row r="257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</row>
    <row r="258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</row>
    <row r="259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</row>
    <row r="260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</row>
    <row r="26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</row>
    <row r="26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</row>
    <row r="263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</row>
    <row r="264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</row>
    <row r="26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</row>
    <row r="266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</row>
    <row r="267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</row>
    <row r="268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</row>
    <row r="269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</row>
    <row r="270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</row>
    <row r="27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</row>
    <row r="272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</row>
    <row r="273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</row>
    <row r="274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</row>
    <row r="27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</row>
    <row r="276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</row>
    <row r="277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</row>
    <row r="278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</row>
    <row r="279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</row>
    <row r="280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</row>
    <row r="28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</row>
    <row r="28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</row>
    <row r="283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</row>
    <row r="284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</row>
    <row r="28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</row>
    <row r="286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</row>
    <row r="287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</row>
    <row r="288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</row>
    <row r="289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</row>
    <row r="290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</row>
    <row r="29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</row>
    <row r="29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</row>
    <row r="293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</row>
    <row r="294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</row>
    <row r="29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</row>
    <row r="296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</row>
    <row r="297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</row>
    <row r="298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</row>
    <row r="299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</row>
    <row r="300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</row>
    <row r="30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</row>
    <row r="30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</row>
    <row r="303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</row>
    <row r="304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</row>
    <row r="30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</row>
    <row r="306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</row>
    <row r="307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</row>
    <row r="308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</row>
    <row r="309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</row>
    <row r="310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</row>
    <row r="31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</row>
    <row r="31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</row>
    <row r="313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</row>
    <row r="314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</row>
    <row r="31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</row>
    <row r="316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</row>
    <row r="317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</row>
    <row r="318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</row>
    <row r="319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</row>
    <row r="320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</row>
    <row r="32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</row>
    <row r="32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</row>
    <row r="323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</row>
    <row r="324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</row>
    <row r="3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</row>
    <row r="326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</row>
    <row r="327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</row>
    <row r="328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</row>
    <row r="329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</row>
    <row r="330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</row>
    <row r="33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</row>
    <row r="33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</row>
    <row r="333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</row>
    <row r="334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</row>
    <row r="33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</row>
    <row r="336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</row>
    <row r="337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</row>
    <row r="338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</row>
    <row r="339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</row>
    <row r="340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</row>
    <row r="34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</row>
    <row r="34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</row>
    <row r="343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</row>
    <row r="344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</row>
    <row r="34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</row>
    <row r="346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</row>
    <row r="347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</row>
    <row r="348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</row>
    <row r="349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</row>
    <row r="350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</row>
    <row r="35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</row>
    <row r="35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</row>
    <row r="353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</row>
    <row r="354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</row>
    <row r="35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</row>
    <row r="356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</row>
    <row r="357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</row>
    <row r="358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</row>
    <row r="359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</row>
    <row r="360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</row>
    <row r="36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</row>
    <row r="36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</row>
    <row r="363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</row>
    <row r="364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</row>
    <row r="36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</row>
    <row r="366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</row>
    <row r="367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</row>
    <row r="368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</row>
    <row r="369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</row>
    <row r="370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</row>
    <row r="37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</row>
    <row r="37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</row>
    <row r="373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</row>
    <row r="374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</row>
    <row r="37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</row>
    <row r="376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</row>
    <row r="377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</row>
    <row r="378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</row>
    <row r="379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</row>
    <row r="380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</row>
    <row r="38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</row>
    <row r="38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</row>
    <row r="383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</row>
    <row r="384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</row>
    <row r="38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</row>
    <row r="386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</row>
    <row r="387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</row>
    <row r="388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</row>
    <row r="389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</row>
    <row r="390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</row>
    <row r="39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</row>
    <row r="39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</row>
    <row r="393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</row>
    <row r="394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</row>
    <row r="39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</row>
    <row r="396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</row>
    <row r="397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</row>
    <row r="398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</row>
    <row r="399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</row>
    <row r="400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</row>
    <row r="40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</row>
    <row r="40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</row>
    <row r="403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</row>
    <row r="404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</row>
    <row r="40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</row>
    <row r="406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</row>
    <row r="407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</row>
    <row r="408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</row>
    <row r="409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</row>
    <row r="410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</row>
    <row r="41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</row>
    <row r="41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</row>
    <row r="413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</row>
    <row r="414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</row>
    <row r="41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</row>
    <row r="416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</row>
    <row r="417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</row>
    <row r="418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</row>
    <row r="419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</row>
    <row r="420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</row>
    <row r="42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</row>
    <row r="42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</row>
    <row r="423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</row>
    <row r="424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</row>
    <row r="4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</row>
    <row r="426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</row>
    <row r="427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</row>
    <row r="428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</row>
    <row r="429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</row>
    <row r="430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</row>
    <row r="43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</row>
    <row r="43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</row>
    <row r="433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</row>
    <row r="434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</row>
    <row r="43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</row>
    <row r="436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</row>
    <row r="437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</row>
    <row r="438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</row>
    <row r="439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</row>
    <row r="440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</row>
    <row r="44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</row>
    <row r="44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</row>
    <row r="443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</row>
    <row r="444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</row>
    <row r="44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</row>
    <row r="446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</row>
    <row r="447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</row>
    <row r="448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</row>
    <row r="449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</row>
    <row r="450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</row>
    <row r="45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</row>
    <row r="45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</row>
    <row r="453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</row>
    <row r="454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</row>
    <row r="45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</row>
    <row r="456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</row>
    <row r="457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</row>
    <row r="458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</row>
    <row r="459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</row>
    <row r="460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</row>
    <row r="46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</row>
    <row r="46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</row>
    <row r="463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</row>
    <row r="464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</row>
    <row r="46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</row>
    <row r="466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</row>
    <row r="467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</row>
    <row r="468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</row>
    <row r="469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</row>
    <row r="470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</row>
    <row r="47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</row>
    <row r="47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</row>
    <row r="473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</row>
    <row r="474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</row>
    <row r="47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</row>
    <row r="476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</row>
    <row r="477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</row>
    <row r="478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</row>
    <row r="479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</row>
    <row r="480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</row>
    <row r="48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</row>
    <row r="48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</row>
    <row r="483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</row>
    <row r="484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</row>
    <row r="48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</row>
    <row r="486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</row>
    <row r="487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</row>
    <row r="488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</row>
    <row r="489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</row>
    <row r="490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</row>
    <row r="49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</row>
    <row r="49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</row>
    <row r="493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</row>
    <row r="494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</row>
    <row r="49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</row>
    <row r="496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</row>
    <row r="497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</row>
    <row r="498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</row>
    <row r="499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</row>
    <row r="500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</row>
    <row r="50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</row>
    <row r="50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</row>
    <row r="503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</row>
    <row r="504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</row>
    <row r="50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</row>
    <row r="506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</row>
    <row r="507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</row>
    <row r="508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</row>
    <row r="509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</row>
    <row r="510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</row>
    <row r="51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</row>
    <row r="51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</row>
    <row r="513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</row>
    <row r="514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</row>
    <row r="51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</row>
    <row r="516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</row>
    <row r="517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</row>
    <row r="518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</row>
    <row r="519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</row>
    <row r="520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</row>
    <row r="52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</row>
    <row r="52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</row>
    <row r="523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</row>
    <row r="524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</row>
    <row r="5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</row>
    <row r="526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</row>
    <row r="527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</row>
    <row r="528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</row>
    <row r="529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</row>
    <row r="530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</row>
    <row r="53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</row>
    <row r="53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</row>
    <row r="533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</row>
    <row r="534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</row>
    <row r="53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</row>
    <row r="536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</row>
    <row r="537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</row>
    <row r="538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</row>
    <row r="539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</row>
    <row r="540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</row>
    <row r="54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</row>
    <row r="542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</row>
    <row r="543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</row>
    <row r="544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</row>
    <row r="54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</row>
    <row r="546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</row>
    <row r="547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</row>
    <row r="548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</row>
    <row r="549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</row>
    <row r="550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</row>
    <row r="55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</row>
    <row r="552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</row>
    <row r="553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</row>
    <row r="554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</row>
    <row r="55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</row>
    <row r="556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</row>
    <row r="557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</row>
    <row r="558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</row>
    <row r="559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</row>
    <row r="560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</row>
    <row r="56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</row>
    <row r="562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</row>
    <row r="563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</row>
    <row r="564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</row>
    <row r="56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</row>
    <row r="566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</row>
    <row r="567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</row>
    <row r="568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</row>
    <row r="569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</row>
    <row r="570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</row>
    <row r="57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</row>
    <row r="572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</row>
    <row r="573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</row>
    <row r="574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</row>
    <row r="57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</row>
    <row r="576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</row>
    <row r="577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</row>
    <row r="578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</row>
    <row r="579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</row>
    <row r="580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</row>
    <row r="58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</row>
    <row r="582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</row>
    <row r="583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</row>
    <row r="584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</row>
    <row r="58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</row>
    <row r="586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</row>
    <row r="587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</row>
    <row r="588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</row>
    <row r="589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</row>
    <row r="590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</row>
    <row r="59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</row>
    <row r="592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</row>
    <row r="593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</row>
    <row r="594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</row>
    <row r="59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</row>
    <row r="596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</row>
    <row r="597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</row>
    <row r="598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</row>
    <row r="599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</row>
    <row r="600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</row>
    <row r="60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</row>
    <row r="602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</row>
    <row r="603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</row>
    <row r="604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</row>
    <row r="60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</row>
    <row r="606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</row>
    <row r="607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</row>
    <row r="608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</row>
    <row r="609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</row>
    <row r="610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</row>
    <row r="61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</row>
    <row r="612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</row>
    <row r="613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</row>
    <row r="614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</row>
    <row r="61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</row>
    <row r="616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</row>
    <row r="617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</row>
    <row r="618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</row>
    <row r="619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</row>
    <row r="620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</row>
    <row r="62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</row>
    <row r="622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</row>
    <row r="623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</row>
    <row r="624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</row>
    <row r="6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</row>
    <row r="626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</row>
    <row r="627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</row>
    <row r="628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</row>
    <row r="629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</row>
    <row r="630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</row>
    <row r="63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</row>
    <row r="632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</row>
    <row r="633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</row>
    <row r="634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</row>
    <row r="63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</row>
    <row r="636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</row>
    <row r="637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</row>
    <row r="638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</row>
    <row r="639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</row>
    <row r="640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</row>
    <row r="64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</row>
    <row r="642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</row>
    <row r="643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</row>
    <row r="644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</row>
    <row r="64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</row>
    <row r="646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</row>
    <row r="647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</row>
    <row r="648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</row>
    <row r="649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</row>
    <row r="650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</row>
    <row r="65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</row>
    <row r="652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</row>
    <row r="653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</row>
    <row r="654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</row>
    <row r="65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</row>
    <row r="656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</row>
    <row r="657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</row>
    <row r="658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</row>
    <row r="659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</row>
    <row r="660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</row>
    <row r="66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</row>
    <row r="662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</row>
    <row r="663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</row>
    <row r="664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</row>
    <row r="66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</row>
    <row r="666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</row>
    <row r="667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</row>
    <row r="668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</row>
    <row r="669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</row>
    <row r="670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</row>
    <row r="67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</row>
    <row r="672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</row>
    <row r="673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</row>
    <row r="674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</row>
    <row r="67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</row>
    <row r="676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</row>
    <row r="677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</row>
    <row r="678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</row>
    <row r="679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</row>
    <row r="680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</row>
    <row r="68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</row>
    <row r="682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</row>
    <row r="683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</row>
    <row r="684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</row>
    <row r="68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</row>
    <row r="686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</row>
    <row r="687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</row>
    <row r="688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</row>
    <row r="689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</row>
    <row r="690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</row>
    <row r="69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</row>
    <row r="692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</row>
    <row r="693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</row>
    <row r="694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</row>
    <row r="69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</row>
    <row r="696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</row>
    <row r="697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</row>
    <row r="698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</row>
    <row r="699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</row>
    <row r="700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</row>
    <row r="70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</row>
    <row r="702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</row>
    <row r="703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</row>
    <row r="704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</row>
    <row r="70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</row>
    <row r="706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</row>
    <row r="707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</row>
    <row r="708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</row>
    <row r="709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</row>
    <row r="710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</row>
    <row r="71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</row>
    <row r="712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</row>
    <row r="713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</row>
    <row r="714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</row>
    <row r="71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</row>
    <row r="716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</row>
    <row r="717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</row>
    <row r="718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</row>
    <row r="719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</row>
    <row r="720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</row>
    <row r="72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</row>
    <row r="722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</row>
    <row r="723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</row>
    <row r="724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</row>
    <row r="7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</row>
    <row r="726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</row>
    <row r="727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</row>
    <row r="728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</row>
    <row r="729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</row>
    <row r="730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</row>
    <row r="73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</row>
    <row r="732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</row>
    <row r="733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</row>
    <row r="734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</row>
    <row r="73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</row>
    <row r="736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</row>
    <row r="737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</row>
    <row r="738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</row>
    <row r="739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</row>
    <row r="740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</row>
    <row r="74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</row>
    <row r="742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</row>
    <row r="743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</row>
    <row r="744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</row>
    <row r="74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</row>
    <row r="746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</row>
    <row r="747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</row>
    <row r="748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</row>
    <row r="749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</row>
    <row r="750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</row>
    <row r="75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</row>
    <row r="752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</row>
    <row r="753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</row>
    <row r="754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</row>
    <row r="75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</row>
    <row r="756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</row>
    <row r="757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</row>
    <row r="758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</row>
    <row r="759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</row>
    <row r="760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</row>
    <row r="76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</row>
    <row r="762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</row>
    <row r="763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</row>
    <row r="764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</row>
    <row r="76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</row>
    <row r="766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</row>
    <row r="767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</row>
    <row r="768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</row>
    <row r="769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</row>
    <row r="770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</row>
    <row r="77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</row>
    <row r="772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</row>
    <row r="773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</row>
    <row r="774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</row>
    <row r="77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</row>
    <row r="776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</row>
    <row r="777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</row>
    <row r="778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</row>
    <row r="779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</row>
    <row r="780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</row>
    <row r="78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</row>
    <row r="782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</row>
    <row r="783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</row>
    <row r="784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</row>
    <row r="78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</row>
    <row r="786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</row>
    <row r="787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</row>
    <row r="788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</row>
    <row r="789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</row>
    <row r="790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</row>
    <row r="79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</row>
    <row r="792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</row>
    <row r="793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</row>
    <row r="794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</row>
    <row r="79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</row>
    <row r="796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</row>
    <row r="797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</row>
    <row r="798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</row>
    <row r="799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</row>
    <row r="800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</row>
    <row r="80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</row>
    <row r="802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</row>
    <row r="803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</row>
    <row r="804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</row>
    <row r="80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</row>
    <row r="806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</row>
    <row r="807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</row>
    <row r="808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</row>
    <row r="809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</row>
    <row r="810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</row>
    <row r="81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</row>
    <row r="812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</row>
    <row r="813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</row>
    <row r="814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</row>
    <row r="81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</row>
    <row r="816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</row>
    <row r="817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</row>
    <row r="818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</row>
    <row r="819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</row>
    <row r="820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</row>
    <row r="82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</row>
    <row r="822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</row>
    <row r="823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</row>
    <row r="824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</row>
    <row r="8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</row>
    <row r="826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</row>
    <row r="827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</row>
    <row r="828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</row>
    <row r="829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</row>
    <row r="830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</row>
    <row r="83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</row>
    <row r="832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</row>
    <row r="833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</row>
    <row r="834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</row>
    <row r="83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</row>
    <row r="836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</row>
    <row r="837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</row>
    <row r="838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</row>
    <row r="839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</row>
    <row r="840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</row>
    <row r="84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</row>
    <row r="842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</row>
    <row r="843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</row>
    <row r="844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</row>
    <row r="84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</row>
    <row r="846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</row>
    <row r="847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</row>
    <row r="848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</row>
    <row r="849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</row>
    <row r="850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</row>
    <row r="85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</row>
    <row r="852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</row>
    <row r="853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</row>
    <row r="854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</row>
    <row r="85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</row>
    <row r="856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</row>
    <row r="857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</row>
    <row r="858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</row>
    <row r="859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</row>
    <row r="860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</row>
    <row r="86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</row>
    <row r="862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</row>
    <row r="863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</row>
    <row r="864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</row>
    <row r="86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</row>
    <row r="866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</row>
    <row r="867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</row>
    <row r="868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</row>
    <row r="869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</row>
    <row r="870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</row>
    <row r="87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</row>
    <row r="872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</row>
    <row r="873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</row>
    <row r="874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</row>
    <row r="87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</row>
    <row r="876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</row>
    <row r="877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</row>
    <row r="878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</row>
    <row r="879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</row>
    <row r="880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</row>
    <row r="88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</row>
    <row r="882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</row>
    <row r="883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</row>
    <row r="884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</row>
    <row r="88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</row>
    <row r="886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</row>
    <row r="887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</row>
    <row r="888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</row>
    <row r="889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</row>
    <row r="890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</row>
    <row r="89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</row>
    <row r="892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</row>
    <row r="893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</row>
    <row r="894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</row>
    <row r="89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</row>
    <row r="896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</row>
    <row r="897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</row>
    <row r="898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</row>
    <row r="899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</row>
    <row r="900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</row>
    <row r="90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</row>
    <row r="902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</row>
    <row r="903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</row>
    <row r="904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</row>
    <row r="90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</row>
    <row r="906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</row>
    <row r="907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</row>
    <row r="908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</row>
    <row r="909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</row>
    <row r="910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</row>
    <row r="91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</row>
    <row r="912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</row>
    <row r="913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</row>
    <row r="914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</row>
    <row r="91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</row>
    <row r="916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</row>
    <row r="917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</row>
    <row r="918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</row>
    <row r="919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</row>
    <row r="920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</row>
    <row r="92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</row>
    <row r="922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</row>
    <row r="923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</row>
    <row r="924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</row>
    <row r="9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</row>
    <row r="926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</row>
    <row r="927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</row>
    <row r="928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</row>
    <row r="929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</row>
    <row r="930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</row>
    <row r="93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</row>
    <row r="932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</row>
    <row r="933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</row>
    <row r="934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</row>
    <row r="93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</row>
    <row r="936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</row>
    <row r="937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</row>
    <row r="938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</row>
    <row r="939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</row>
    <row r="940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</row>
    <row r="94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</row>
    <row r="942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</row>
    <row r="943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</row>
    <row r="944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</row>
    <row r="94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</row>
    <row r="946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</row>
    <row r="947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</row>
    <row r="948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</row>
    <row r="949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</row>
    <row r="950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</row>
    <row r="95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</row>
    <row r="952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</row>
    <row r="953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</row>
    <row r="954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</row>
    <row r="95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</row>
    <row r="956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</row>
    <row r="957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</row>
    <row r="958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</row>
    <row r="959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</row>
    <row r="960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</row>
    <row r="96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</row>
    <row r="962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</row>
    <row r="963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</row>
    <row r="964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</row>
    <row r="96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</row>
    <row r="966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</row>
    <row r="967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</row>
    <row r="968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</row>
    <row r="969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</row>
    <row r="970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</row>
    <row r="97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</row>
    <row r="972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</row>
    <row r="973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</row>
    <row r="974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</row>
    <row r="97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</row>
    <row r="976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</row>
    <row r="977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</row>
    <row r="978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</row>
    <row r="979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</row>
    <row r="980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</row>
    <row r="98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</row>
    <row r="982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</row>
    <row r="983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</row>
    <row r="984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</row>
    <row r="98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</row>
    <row r="986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</row>
    <row r="987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</row>
    <row r="988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</row>
    <row r="989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</row>
    <row r="990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</row>
    <row r="99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</row>
    <row r="992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</row>
    <row r="993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</row>
    <row r="994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</row>
    <row r="99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</row>
    <row r="996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</row>
    <row r="997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</row>
    <row r="998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</row>
    <row r="999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</row>
    <row r="1000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4" width="11.14"/>
    <col customWidth="1" min="25" max="25" width="10.57"/>
    <col customWidth="1" min="26" max="37" width="11.14"/>
  </cols>
  <sheetData>
    <row r="1" ht="12.75" customHeight="1">
      <c r="A1" s="79">
        <v>-4.3E-4</v>
      </c>
      <c r="B1" s="75">
        <v>-0.002357</v>
      </c>
      <c r="C1" s="75">
        <v>-0.003686</v>
      </c>
      <c r="D1" s="75">
        <v>-0.003758</v>
      </c>
      <c r="E1" s="75">
        <v>-0.003305</v>
      </c>
      <c r="F1" s="75">
        <v>-0.004475</v>
      </c>
      <c r="G1" s="75">
        <v>-0.004594</v>
      </c>
      <c r="H1" s="75">
        <v>-0.002435</v>
      </c>
      <c r="I1" s="75">
        <v>-0.00413</v>
      </c>
      <c r="J1" s="75">
        <v>-0.002133</v>
      </c>
      <c r="K1" s="75">
        <v>-0.004234</v>
      </c>
      <c r="L1" s="75">
        <v>-0.005119</v>
      </c>
      <c r="M1" s="75">
        <v>-0.007624</v>
      </c>
      <c r="N1" s="75">
        <v>-0.006508</v>
      </c>
      <c r="O1" s="75">
        <v>-0.006783</v>
      </c>
      <c r="P1" s="75">
        <v>-0.006088</v>
      </c>
      <c r="Q1" s="75">
        <v>-0.008057</v>
      </c>
      <c r="R1" s="75">
        <v>-0.006098</v>
      </c>
      <c r="S1" s="75">
        <v>-0.003772</v>
      </c>
      <c r="T1" s="75">
        <v>-0.00359</v>
      </c>
      <c r="U1" s="75">
        <v>-0.006745</v>
      </c>
      <c r="V1" s="75">
        <v>-0.004809</v>
      </c>
      <c r="W1" s="75">
        <v>-0.002167</v>
      </c>
      <c r="X1" s="75">
        <v>-0.001058</v>
      </c>
      <c r="Y1" s="75">
        <v>0.0</v>
      </c>
      <c r="Z1" s="75">
        <v>-2.5E-4</v>
      </c>
      <c r="AA1" s="75">
        <v>-3.03E-4</v>
      </c>
      <c r="AB1" s="75">
        <v>9.61E-4</v>
      </c>
      <c r="AC1" s="75">
        <v>-0.001537</v>
      </c>
      <c r="AD1" s="75">
        <v>-0.001989</v>
      </c>
      <c r="AE1" s="75">
        <v>-8.79E-4</v>
      </c>
      <c r="AF1" s="75">
        <v>7.94E-4</v>
      </c>
      <c r="AG1" s="75">
        <v>-7.77E-4</v>
      </c>
      <c r="AH1" s="75">
        <v>4.5E-5</v>
      </c>
      <c r="AI1" s="75">
        <v>-2.54E-4</v>
      </c>
      <c r="AJ1" s="75">
        <v>0.001262</v>
      </c>
      <c r="AK1" s="75">
        <v>0.002997</v>
      </c>
    </row>
    <row r="2" ht="12.75" customHeight="1">
      <c r="A2" s="79">
        <v>-0.011086</v>
      </c>
      <c r="B2" s="75">
        <v>-0.011576</v>
      </c>
      <c r="C2" s="75">
        <v>-0.010841</v>
      </c>
      <c r="D2" s="75">
        <v>-0.009282</v>
      </c>
      <c r="E2" s="75">
        <v>-0.008546</v>
      </c>
      <c r="F2" s="75">
        <v>-0.009262</v>
      </c>
      <c r="G2" s="75">
        <v>-0.008996</v>
      </c>
      <c r="H2" s="75">
        <v>-0.006521</v>
      </c>
      <c r="I2" s="75">
        <v>-0.007851</v>
      </c>
      <c r="J2" s="75">
        <v>-0.006663</v>
      </c>
      <c r="K2" s="75">
        <v>-0.005957</v>
      </c>
      <c r="L2" s="75">
        <v>-0.006209</v>
      </c>
      <c r="M2" s="75">
        <v>-0.007158</v>
      </c>
      <c r="N2" s="75">
        <v>-0.006247</v>
      </c>
      <c r="O2" s="75">
        <v>-0.005182</v>
      </c>
      <c r="P2" s="75">
        <v>-0.005819</v>
      </c>
      <c r="Q2" s="75">
        <v>-0.006922</v>
      </c>
      <c r="R2" s="75">
        <v>-0.005415</v>
      </c>
      <c r="S2" s="75">
        <v>-0.003872</v>
      </c>
      <c r="T2" s="75">
        <v>-0.00449</v>
      </c>
      <c r="U2" s="75">
        <v>-0.007469</v>
      </c>
      <c r="V2" s="75">
        <v>-0.004636</v>
      </c>
      <c r="W2" s="75">
        <v>-0.003701</v>
      </c>
      <c r="X2" s="75">
        <v>-0.00168</v>
      </c>
      <c r="Y2" s="75">
        <v>0.0</v>
      </c>
      <c r="Z2" s="75">
        <v>0.001059</v>
      </c>
      <c r="AA2" s="75">
        <v>1.65E-4</v>
      </c>
      <c r="AB2" s="75">
        <v>-7.17E-4</v>
      </c>
      <c r="AC2" s="75">
        <v>-0.001528</v>
      </c>
      <c r="AD2" s="75">
        <v>-0.002461</v>
      </c>
      <c r="AE2" s="75">
        <v>-0.002615</v>
      </c>
      <c r="AF2" s="75">
        <v>-7.22E-4</v>
      </c>
      <c r="AG2" s="75">
        <v>1.4E-5</v>
      </c>
      <c r="AH2" s="75">
        <v>1.89E-4</v>
      </c>
      <c r="AI2" s="75">
        <v>-8.01E-4</v>
      </c>
      <c r="AJ2" s="75">
        <v>-4.63E-4</v>
      </c>
      <c r="AK2" s="75">
        <v>2.35E-4</v>
      </c>
    </row>
    <row r="3" ht="12.75" customHeight="1">
      <c r="A3" s="79">
        <v>-0.003709</v>
      </c>
      <c r="B3" s="75">
        <v>-0.003585</v>
      </c>
      <c r="C3" s="75">
        <v>-0.00291</v>
      </c>
      <c r="D3" s="75">
        <v>-0.0017</v>
      </c>
      <c r="E3" s="75">
        <v>-6.59E-4</v>
      </c>
      <c r="F3" s="75">
        <v>-0.001225</v>
      </c>
      <c r="G3" s="75">
        <v>-0.001637</v>
      </c>
      <c r="H3" s="75">
        <v>-1.4E-4</v>
      </c>
      <c r="I3" s="75">
        <v>-0.002426</v>
      </c>
      <c r="J3" s="75">
        <v>-0.001144</v>
      </c>
      <c r="K3" s="75">
        <v>-5.51E-4</v>
      </c>
      <c r="L3" s="75">
        <v>-0.001794</v>
      </c>
      <c r="M3" s="75">
        <v>-0.002623</v>
      </c>
      <c r="N3" s="75">
        <v>-0.001548</v>
      </c>
      <c r="O3" s="75">
        <v>-0.001944</v>
      </c>
      <c r="P3" s="75">
        <v>-0.00157</v>
      </c>
      <c r="Q3" s="75">
        <v>-0.00287</v>
      </c>
      <c r="R3" s="75">
        <v>-0.002325</v>
      </c>
      <c r="S3" s="75">
        <v>-0.001591</v>
      </c>
      <c r="T3" s="75">
        <v>-0.002149</v>
      </c>
      <c r="U3" s="75">
        <v>-0.004124</v>
      </c>
      <c r="V3" s="75">
        <v>-0.00228</v>
      </c>
      <c r="W3" s="75">
        <v>-0.001216</v>
      </c>
      <c r="X3" s="75">
        <v>4.64E-4</v>
      </c>
      <c r="Y3" s="75">
        <v>0.0</v>
      </c>
      <c r="Z3" s="75">
        <v>9.88E-4</v>
      </c>
      <c r="AA3" s="75">
        <v>-1.0E-6</v>
      </c>
      <c r="AB3" s="75">
        <v>-6.78E-4</v>
      </c>
      <c r="AC3" s="75">
        <v>-0.001041</v>
      </c>
      <c r="AD3" s="75">
        <v>-0.002547</v>
      </c>
      <c r="AE3" s="75">
        <v>-0.001625</v>
      </c>
      <c r="AF3" s="75">
        <v>-0.001429</v>
      </c>
      <c r="AG3" s="75">
        <v>-0.001238</v>
      </c>
      <c r="AH3" s="75">
        <v>-0.001877</v>
      </c>
      <c r="AI3" s="75">
        <v>-0.002284</v>
      </c>
      <c r="AJ3" s="75">
        <v>-0.003269</v>
      </c>
      <c r="AK3" s="75">
        <v>-0.003854</v>
      </c>
    </row>
    <row r="4" ht="12.75" customHeight="1">
      <c r="A4" s="79">
        <v>-0.004482</v>
      </c>
      <c r="B4" s="75">
        <v>-0.004592</v>
      </c>
      <c r="C4" s="75">
        <v>-0.003577</v>
      </c>
      <c r="D4" s="75">
        <v>-0.002107</v>
      </c>
      <c r="E4" s="75">
        <v>-9.1E-4</v>
      </c>
      <c r="F4" s="75">
        <v>-4.37E-4</v>
      </c>
      <c r="G4" s="75">
        <v>-0.001332</v>
      </c>
      <c r="H4" s="75">
        <v>9.19E-4</v>
      </c>
      <c r="I4" s="75">
        <v>-0.001115</v>
      </c>
      <c r="J4" s="75">
        <v>9.2E-5</v>
      </c>
      <c r="K4" s="75">
        <v>3.16E-4</v>
      </c>
      <c r="L4" s="75">
        <v>-7.74E-4</v>
      </c>
      <c r="M4" s="75">
        <v>-0.001794</v>
      </c>
      <c r="N4" s="75">
        <v>-0.002221</v>
      </c>
      <c r="O4" s="75">
        <v>-9.16E-4</v>
      </c>
      <c r="P4" s="75">
        <v>-0.001234</v>
      </c>
      <c r="Q4" s="75">
        <v>-0.00254</v>
      </c>
      <c r="R4" s="75">
        <v>-0.001597</v>
      </c>
      <c r="S4" s="75">
        <v>-0.00181</v>
      </c>
      <c r="T4" s="75">
        <v>-0.001307</v>
      </c>
      <c r="U4" s="75">
        <v>-0.003945</v>
      </c>
      <c r="V4" s="75">
        <v>-0.002665</v>
      </c>
      <c r="W4" s="75">
        <v>-0.001134</v>
      </c>
      <c r="X4" s="75">
        <v>-2.76E-4</v>
      </c>
      <c r="Y4" s="75">
        <v>0.0</v>
      </c>
      <c r="Z4" s="75">
        <v>6.05E-4</v>
      </c>
      <c r="AA4" s="75">
        <v>-0.001227</v>
      </c>
      <c r="AB4" s="75">
        <v>-9.97E-4</v>
      </c>
      <c r="AC4" s="75">
        <v>-0.003115</v>
      </c>
      <c r="AD4" s="75">
        <v>-0.004158</v>
      </c>
      <c r="AE4" s="75">
        <v>-0.004194</v>
      </c>
      <c r="AF4" s="75">
        <v>-0.003835</v>
      </c>
      <c r="AG4" s="75">
        <v>-0.004261</v>
      </c>
      <c r="AH4" s="75">
        <v>-0.005212</v>
      </c>
      <c r="AI4" s="75">
        <v>-0.006346</v>
      </c>
      <c r="AJ4" s="75">
        <v>-0.00653</v>
      </c>
      <c r="AK4" s="75">
        <v>-0.006515</v>
      </c>
    </row>
    <row r="5" ht="12.75" customHeight="1">
      <c r="A5" s="79">
        <v>8.08E-4</v>
      </c>
      <c r="B5" s="75">
        <v>0.001196</v>
      </c>
      <c r="C5" s="75">
        <v>0.002296</v>
      </c>
      <c r="D5" s="75">
        <v>0.002526</v>
      </c>
      <c r="E5" s="75">
        <v>0.003252</v>
      </c>
      <c r="F5" s="75">
        <v>0.003682</v>
      </c>
      <c r="G5" s="75">
        <v>0.003158</v>
      </c>
      <c r="H5" s="75">
        <v>0.003734</v>
      </c>
      <c r="I5" s="75">
        <v>0.00261</v>
      </c>
      <c r="J5" s="75">
        <v>0.00362</v>
      </c>
      <c r="K5" s="75">
        <v>0.003225</v>
      </c>
      <c r="L5" s="75">
        <v>0.002956</v>
      </c>
      <c r="M5" s="75">
        <v>0.00225</v>
      </c>
      <c r="N5" s="75">
        <v>0.002017</v>
      </c>
      <c r="O5" s="75">
        <v>0.002463</v>
      </c>
      <c r="P5" s="75">
        <v>0.001401</v>
      </c>
      <c r="Q5" s="75">
        <v>8.67E-4</v>
      </c>
      <c r="R5" s="75">
        <v>5.6E-4</v>
      </c>
      <c r="S5" s="75">
        <v>0.001356</v>
      </c>
      <c r="T5" s="75">
        <v>2.97E-4</v>
      </c>
      <c r="U5" s="75">
        <v>-0.00202</v>
      </c>
      <c r="V5" s="75">
        <v>-0.001051</v>
      </c>
      <c r="W5" s="75">
        <v>-7.0E-6</v>
      </c>
      <c r="X5" s="75">
        <v>4.79E-4</v>
      </c>
      <c r="Y5" s="75">
        <v>0.0</v>
      </c>
      <c r="Z5" s="75">
        <v>5.0E-5</v>
      </c>
      <c r="AA5" s="75">
        <v>-4.59E-4</v>
      </c>
      <c r="AB5" s="75">
        <v>-0.001267</v>
      </c>
      <c r="AC5" s="75">
        <v>-0.002833</v>
      </c>
      <c r="AD5" s="75">
        <v>-0.003629</v>
      </c>
      <c r="AE5" s="75">
        <v>-0.004068</v>
      </c>
      <c r="AF5" s="75">
        <v>-0.004258</v>
      </c>
      <c r="AG5" s="75">
        <v>-0.005611</v>
      </c>
      <c r="AH5" s="75">
        <v>-0.006112</v>
      </c>
      <c r="AI5" s="75">
        <v>-0.007267</v>
      </c>
      <c r="AJ5" s="75">
        <v>-0.007843</v>
      </c>
      <c r="AK5" s="75">
        <v>-0.008603</v>
      </c>
    </row>
    <row r="6" ht="12.75" customHeight="1">
      <c r="A6" s="79">
        <v>-3.65E-4</v>
      </c>
      <c r="B6" s="75">
        <v>-2.02E-4</v>
      </c>
      <c r="C6" s="75">
        <v>5.07E-4</v>
      </c>
      <c r="D6" s="75">
        <v>0.001039</v>
      </c>
      <c r="E6" s="75">
        <v>0.001673</v>
      </c>
      <c r="F6" s="75">
        <v>0.002354</v>
      </c>
      <c r="G6" s="75">
        <v>0.002015</v>
      </c>
      <c r="H6" s="75">
        <v>0.003124</v>
      </c>
      <c r="I6" s="75">
        <v>0.001655</v>
      </c>
      <c r="J6" s="75">
        <v>0.003224</v>
      </c>
      <c r="K6" s="75">
        <v>0.002631</v>
      </c>
      <c r="L6" s="75">
        <v>0.002482</v>
      </c>
      <c r="M6" s="75">
        <v>0.001556</v>
      </c>
      <c r="N6" s="75">
        <v>0.001681</v>
      </c>
      <c r="O6" s="75">
        <v>0.001478</v>
      </c>
      <c r="P6" s="75">
        <v>7.67E-4</v>
      </c>
      <c r="Q6" s="75">
        <v>-4.1E-4</v>
      </c>
      <c r="R6" s="75">
        <v>-3.2E-5</v>
      </c>
      <c r="S6" s="75">
        <v>2.71E-4</v>
      </c>
      <c r="T6" s="75">
        <v>-9.08E-4</v>
      </c>
      <c r="U6" s="75">
        <v>-0.001952</v>
      </c>
      <c r="V6" s="75">
        <v>-0.001342</v>
      </c>
      <c r="W6" s="75">
        <v>-8.56E-4</v>
      </c>
      <c r="X6" s="75">
        <v>3.72E-4</v>
      </c>
      <c r="Y6" s="75">
        <v>0.0</v>
      </c>
      <c r="Z6" s="75">
        <v>4.53E-4</v>
      </c>
      <c r="AA6" s="75">
        <v>-9.25E-4</v>
      </c>
      <c r="AB6" s="75">
        <v>-0.001154</v>
      </c>
      <c r="AC6" s="75">
        <v>-0.00281</v>
      </c>
      <c r="AD6" s="75">
        <v>-0.004001</v>
      </c>
      <c r="AE6" s="75">
        <v>-0.004374</v>
      </c>
      <c r="AF6" s="75">
        <v>-0.004827</v>
      </c>
      <c r="AG6" s="75">
        <v>-0.005685</v>
      </c>
      <c r="AH6" s="75">
        <v>-0.006433</v>
      </c>
      <c r="AI6" s="75">
        <v>-0.007461</v>
      </c>
      <c r="AJ6" s="75">
        <v>-0.008465</v>
      </c>
      <c r="AK6" s="75">
        <v>-0.009059</v>
      </c>
    </row>
    <row r="7" ht="12.75" customHeight="1">
      <c r="A7" s="79">
        <v>6.9E-5</v>
      </c>
      <c r="B7" s="75">
        <v>8.14E-4</v>
      </c>
      <c r="C7" s="75">
        <v>0.001874</v>
      </c>
      <c r="D7" s="75">
        <v>0.002591</v>
      </c>
      <c r="E7" s="75">
        <v>0.003208</v>
      </c>
      <c r="F7" s="75">
        <v>0.003156</v>
      </c>
      <c r="G7" s="75">
        <v>0.00251</v>
      </c>
      <c r="H7" s="75">
        <v>0.003301</v>
      </c>
      <c r="I7" s="75">
        <v>0.002305</v>
      </c>
      <c r="J7" s="75">
        <v>0.002297</v>
      </c>
      <c r="K7" s="75">
        <v>0.00278</v>
      </c>
      <c r="L7" s="75">
        <v>0.002241</v>
      </c>
      <c r="M7" s="75">
        <v>0.001796</v>
      </c>
      <c r="N7" s="75">
        <v>0.001286</v>
      </c>
      <c r="O7" s="75">
        <v>0.001466</v>
      </c>
      <c r="P7" s="75">
        <v>4.6E-4</v>
      </c>
      <c r="Q7" s="75">
        <v>-2.04E-4</v>
      </c>
      <c r="R7" s="75">
        <v>3.7E-5</v>
      </c>
      <c r="S7" s="75">
        <v>-7.23E-4</v>
      </c>
      <c r="T7" s="75">
        <v>-3.95E-4</v>
      </c>
      <c r="U7" s="75">
        <v>-0.002517</v>
      </c>
      <c r="V7" s="75">
        <v>-0.001356</v>
      </c>
      <c r="W7" s="75">
        <v>-8.76E-4</v>
      </c>
      <c r="X7" s="75">
        <v>6.1E-5</v>
      </c>
      <c r="Y7" s="75">
        <v>0.0</v>
      </c>
      <c r="Z7" s="75">
        <v>-4.43E-4</v>
      </c>
      <c r="AA7" s="75">
        <v>-7.99E-4</v>
      </c>
      <c r="AB7" s="75">
        <v>-0.001496</v>
      </c>
      <c r="AC7" s="75">
        <v>-0.002654</v>
      </c>
      <c r="AD7" s="75">
        <v>-0.004598</v>
      </c>
      <c r="AE7" s="75">
        <v>-0.005314</v>
      </c>
      <c r="AF7" s="75">
        <v>-0.005188</v>
      </c>
      <c r="AG7" s="75">
        <v>-0.00618</v>
      </c>
      <c r="AH7" s="75">
        <v>-0.006535</v>
      </c>
      <c r="AI7" s="75">
        <v>-0.008404</v>
      </c>
      <c r="AJ7" s="75">
        <v>-0.009032</v>
      </c>
      <c r="AK7" s="75">
        <v>-0.009497</v>
      </c>
    </row>
    <row r="8" ht="12.75" customHeight="1">
      <c r="A8" s="79">
        <v>-0.001688</v>
      </c>
      <c r="B8" s="75">
        <v>-0.001183</v>
      </c>
      <c r="C8" s="75">
        <v>-3.4E-5</v>
      </c>
      <c r="D8" s="75">
        <v>6.22E-4</v>
      </c>
      <c r="E8" s="75">
        <v>0.001493</v>
      </c>
      <c r="F8" s="75">
        <v>0.00172</v>
      </c>
      <c r="G8" s="75">
        <v>0.001212</v>
      </c>
      <c r="H8" s="75">
        <v>0.002101</v>
      </c>
      <c r="I8" s="75">
        <v>0.001076</v>
      </c>
      <c r="J8" s="75">
        <v>0.002257</v>
      </c>
      <c r="K8" s="75">
        <v>0.002183</v>
      </c>
      <c r="L8" s="75">
        <v>0.001743</v>
      </c>
      <c r="M8" s="75">
        <v>0.001599</v>
      </c>
      <c r="N8" s="75">
        <v>0.001317</v>
      </c>
      <c r="O8" s="75">
        <v>0.001693</v>
      </c>
      <c r="P8" s="75">
        <v>9.22E-4</v>
      </c>
      <c r="Q8" s="75">
        <v>-3.12E-4</v>
      </c>
      <c r="R8" s="75">
        <v>1.68E-4</v>
      </c>
      <c r="S8" s="75">
        <v>8.3E-5</v>
      </c>
      <c r="T8" s="75">
        <v>-5.43E-4</v>
      </c>
      <c r="U8" s="75">
        <v>-0.001815</v>
      </c>
      <c r="V8" s="75">
        <v>-7.47E-4</v>
      </c>
      <c r="W8" s="75">
        <v>-3.75E-4</v>
      </c>
      <c r="X8" s="75">
        <v>8.5E-5</v>
      </c>
      <c r="Y8" s="75">
        <v>0.0</v>
      </c>
      <c r="Z8" s="75">
        <v>-2.32E-4</v>
      </c>
      <c r="AA8" s="75">
        <v>-9.01E-4</v>
      </c>
      <c r="AB8" s="75">
        <v>-0.001055</v>
      </c>
      <c r="AC8" s="75">
        <v>-0.003547</v>
      </c>
      <c r="AD8" s="75">
        <v>-0.004042</v>
      </c>
      <c r="AE8" s="75">
        <v>-0.004305</v>
      </c>
      <c r="AF8" s="75">
        <v>-0.00415</v>
      </c>
      <c r="AG8" s="75">
        <v>-0.005506</v>
      </c>
      <c r="AH8" s="75">
        <v>-0.006084</v>
      </c>
      <c r="AI8" s="75">
        <v>-0.006987</v>
      </c>
      <c r="AJ8" s="75">
        <v>-0.008504</v>
      </c>
      <c r="AK8" s="75">
        <v>-0.008355</v>
      </c>
    </row>
    <row r="9" ht="12.75" customHeight="1">
      <c r="A9" s="79">
        <v>-0.002489</v>
      </c>
      <c r="B9" s="75">
        <v>-0.001983</v>
      </c>
      <c r="C9" s="75">
        <v>-0.001191</v>
      </c>
      <c r="D9" s="75">
        <v>-3.69E-4</v>
      </c>
      <c r="E9" s="75">
        <v>1.15E-4</v>
      </c>
      <c r="F9" s="75">
        <v>6.84E-4</v>
      </c>
      <c r="G9" s="75">
        <v>-1.07E-4</v>
      </c>
      <c r="H9" s="75">
        <v>8.93E-4</v>
      </c>
      <c r="I9" s="75">
        <v>-8.7E-5</v>
      </c>
      <c r="J9" s="75">
        <v>6.14E-4</v>
      </c>
      <c r="K9" s="75">
        <v>9.51E-4</v>
      </c>
      <c r="L9" s="75">
        <v>6.35E-4</v>
      </c>
      <c r="M9" s="75">
        <v>6.76E-4</v>
      </c>
      <c r="N9" s="75">
        <v>4.4E-4</v>
      </c>
      <c r="O9" s="75">
        <v>5.42E-4</v>
      </c>
      <c r="P9" s="75">
        <v>1.16E-4</v>
      </c>
      <c r="Q9" s="75">
        <v>-2.7E-4</v>
      </c>
      <c r="R9" s="75">
        <v>-1.83E-4</v>
      </c>
      <c r="S9" s="75">
        <v>-8.8E-5</v>
      </c>
      <c r="T9" s="75">
        <v>-4.51E-4</v>
      </c>
      <c r="U9" s="75">
        <v>-0.001318</v>
      </c>
      <c r="V9" s="75">
        <v>-0.001224</v>
      </c>
      <c r="W9" s="75">
        <v>-4.55E-4</v>
      </c>
      <c r="X9" s="75">
        <v>1.65E-4</v>
      </c>
      <c r="Y9" s="75">
        <v>0.0</v>
      </c>
      <c r="Z9" s="75">
        <v>2.66E-4</v>
      </c>
      <c r="AA9" s="75">
        <v>-3.81E-4</v>
      </c>
      <c r="AB9" s="75">
        <v>-9.37E-4</v>
      </c>
      <c r="AC9" s="75">
        <v>-0.002218</v>
      </c>
      <c r="AD9" s="75">
        <v>-0.002928</v>
      </c>
      <c r="AE9" s="75">
        <v>-0.003585</v>
      </c>
      <c r="AF9" s="75">
        <v>-0.003645</v>
      </c>
      <c r="AG9" s="75">
        <v>-0.004407</v>
      </c>
      <c r="AH9" s="75">
        <v>-0.00474</v>
      </c>
      <c r="AI9" s="75">
        <v>-0.00579</v>
      </c>
      <c r="AJ9" s="75">
        <v>-0.00635</v>
      </c>
      <c r="AK9" s="75">
        <v>-0.007296</v>
      </c>
    </row>
    <row r="10" ht="12.75" customHeight="1">
      <c r="A10" s="79">
        <v>-0.004401</v>
      </c>
      <c r="B10" s="75">
        <v>-0.003754</v>
      </c>
      <c r="C10" s="75">
        <v>-0.002559</v>
      </c>
      <c r="D10" s="75">
        <v>-0.001975</v>
      </c>
      <c r="E10" s="75">
        <v>-0.001522</v>
      </c>
      <c r="F10" s="75">
        <v>-0.001142</v>
      </c>
      <c r="G10" s="75">
        <v>-0.001365</v>
      </c>
      <c r="H10" s="75">
        <v>-7.11E-4</v>
      </c>
      <c r="I10" s="75">
        <v>-8.91E-4</v>
      </c>
      <c r="J10" s="75">
        <v>-2.73E-4</v>
      </c>
      <c r="K10" s="75">
        <v>-1.97E-4</v>
      </c>
      <c r="L10" s="75">
        <v>-3.57E-4</v>
      </c>
      <c r="M10" s="75">
        <v>-4.19E-4</v>
      </c>
      <c r="N10" s="75">
        <v>-3.84E-4</v>
      </c>
      <c r="O10" s="75">
        <v>-5.35E-4</v>
      </c>
      <c r="P10" s="75">
        <v>-7.54E-4</v>
      </c>
      <c r="Q10" s="75">
        <v>-8.83E-4</v>
      </c>
      <c r="R10" s="75">
        <v>-7.83E-4</v>
      </c>
      <c r="S10" s="75">
        <v>-7.57E-4</v>
      </c>
      <c r="T10" s="75">
        <v>-7.85E-4</v>
      </c>
      <c r="U10" s="75">
        <v>-0.0021</v>
      </c>
      <c r="V10" s="75">
        <v>-0.001436</v>
      </c>
      <c r="W10" s="75">
        <v>-5.27E-4</v>
      </c>
      <c r="X10" s="75">
        <v>-1.7E-4</v>
      </c>
      <c r="Y10" s="75">
        <v>0.0</v>
      </c>
      <c r="Z10" s="75">
        <v>2.91E-4</v>
      </c>
      <c r="AA10" s="75">
        <v>-4.2E-5</v>
      </c>
      <c r="AB10" s="75">
        <v>-7.18E-4</v>
      </c>
      <c r="AC10" s="75">
        <v>-0.001949</v>
      </c>
      <c r="AD10" s="75">
        <v>-0.00268</v>
      </c>
      <c r="AE10" s="75">
        <v>-0.002963</v>
      </c>
      <c r="AF10" s="75">
        <v>-0.003063</v>
      </c>
      <c r="AG10" s="75">
        <v>-0.003691</v>
      </c>
      <c r="AH10" s="75">
        <v>-0.004334</v>
      </c>
      <c r="AI10" s="75">
        <v>-0.00522</v>
      </c>
      <c r="AJ10" s="75">
        <v>-0.006127</v>
      </c>
      <c r="AK10" s="75">
        <v>-0.006376</v>
      </c>
    </row>
    <row r="11" ht="12.75" customHeight="1">
      <c r="A11" s="79">
        <v>-0.005655</v>
      </c>
      <c r="B11" s="75">
        <v>-0.005137</v>
      </c>
      <c r="C11" s="75">
        <v>-0.003955</v>
      </c>
      <c r="D11" s="75">
        <v>-0.00329</v>
      </c>
      <c r="E11" s="75">
        <v>-0.002787</v>
      </c>
      <c r="F11" s="75">
        <v>-0.00212</v>
      </c>
      <c r="G11" s="75">
        <v>-0.002265</v>
      </c>
      <c r="H11" s="75">
        <v>-0.001516</v>
      </c>
      <c r="I11" s="75">
        <v>-0.00187</v>
      </c>
      <c r="J11" s="75">
        <v>-0.001384</v>
      </c>
      <c r="K11" s="75">
        <v>-8.96E-4</v>
      </c>
      <c r="L11" s="75">
        <v>-9.29E-4</v>
      </c>
      <c r="M11" s="75">
        <v>-6.9E-4</v>
      </c>
      <c r="N11" s="75">
        <v>-0.001041</v>
      </c>
      <c r="O11" s="75">
        <v>-5.69E-4</v>
      </c>
      <c r="P11" s="75">
        <v>-9.29E-4</v>
      </c>
      <c r="Q11" s="75">
        <v>-0.001637</v>
      </c>
      <c r="R11" s="75">
        <v>-8.78E-4</v>
      </c>
      <c r="S11" s="75">
        <v>-7.71E-4</v>
      </c>
      <c r="T11" s="75">
        <v>-9.57E-4</v>
      </c>
      <c r="U11" s="75">
        <v>-0.001773</v>
      </c>
      <c r="V11" s="75">
        <v>-0.00119</v>
      </c>
      <c r="W11" s="75">
        <v>-7.28E-4</v>
      </c>
      <c r="X11" s="75">
        <v>-9.0E-5</v>
      </c>
      <c r="Y11" s="75">
        <v>0.0</v>
      </c>
      <c r="Z11" s="75">
        <v>3.58E-4</v>
      </c>
      <c r="AA11" s="75">
        <v>-1.58E-4</v>
      </c>
      <c r="AB11" s="75">
        <v>-4.98E-4</v>
      </c>
      <c r="AC11" s="75">
        <v>-0.001585</v>
      </c>
      <c r="AD11" s="75">
        <v>-0.001893</v>
      </c>
      <c r="AE11" s="75">
        <v>-0.002165</v>
      </c>
      <c r="AF11" s="75">
        <v>-0.002476</v>
      </c>
      <c r="AG11" s="75">
        <v>-0.003046</v>
      </c>
      <c r="AH11" s="75">
        <v>-0.002907</v>
      </c>
      <c r="AI11" s="75">
        <v>-0.003948</v>
      </c>
      <c r="AJ11" s="75">
        <v>-0.004605</v>
      </c>
      <c r="AK11" s="75">
        <v>-0.005223</v>
      </c>
    </row>
    <row r="12" ht="12.75" customHeight="1">
      <c r="A12" s="79">
        <v>-0.006526</v>
      </c>
      <c r="B12" s="75">
        <v>-0.006175</v>
      </c>
      <c r="C12" s="75">
        <v>-0.005545</v>
      </c>
      <c r="D12" s="75">
        <v>-0.004875</v>
      </c>
      <c r="E12" s="75">
        <v>-0.004527</v>
      </c>
      <c r="F12" s="75">
        <v>-0.004043</v>
      </c>
      <c r="G12" s="75">
        <v>-0.004176</v>
      </c>
      <c r="H12" s="75">
        <v>-0.003596</v>
      </c>
      <c r="I12" s="75">
        <v>-0.003875</v>
      </c>
      <c r="J12" s="75">
        <v>-0.003467</v>
      </c>
      <c r="K12" s="75">
        <v>-0.002751</v>
      </c>
      <c r="L12" s="75">
        <v>-0.002735</v>
      </c>
      <c r="M12" s="75">
        <v>-0.002291</v>
      </c>
      <c r="N12" s="75">
        <v>-0.002097</v>
      </c>
      <c r="O12" s="75">
        <v>-0.001693</v>
      </c>
      <c r="P12" s="75">
        <v>-0.001783</v>
      </c>
      <c r="Q12" s="75">
        <v>-0.002079</v>
      </c>
      <c r="R12" s="75">
        <v>-0.001494</v>
      </c>
      <c r="S12" s="75">
        <v>-0.001352</v>
      </c>
      <c r="T12" s="75">
        <v>-0.001506</v>
      </c>
      <c r="U12" s="75">
        <v>-0.002162</v>
      </c>
      <c r="V12" s="75">
        <v>-0.001279</v>
      </c>
      <c r="W12" s="75">
        <v>-7.77E-4</v>
      </c>
      <c r="X12" s="75">
        <v>7.0E-5</v>
      </c>
      <c r="Y12" s="75">
        <v>0.0</v>
      </c>
      <c r="Z12" s="75">
        <v>6.45E-4</v>
      </c>
      <c r="AA12" s="75">
        <v>1.21E-4</v>
      </c>
      <c r="AB12" s="75">
        <v>1.29E-4</v>
      </c>
      <c r="AC12" s="75">
        <v>-0.001172</v>
      </c>
      <c r="AD12" s="75">
        <v>-0.001573</v>
      </c>
      <c r="AE12" s="75">
        <v>-0.001719</v>
      </c>
      <c r="AF12" s="75">
        <v>-0.001807</v>
      </c>
      <c r="AG12" s="75">
        <v>-0.002553</v>
      </c>
      <c r="AH12" s="75">
        <v>-0.002716</v>
      </c>
      <c r="AI12" s="75">
        <v>-0.003215</v>
      </c>
      <c r="AJ12" s="75">
        <v>-0.003927</v>
      </c>
      <c r="AK12" s="75">
        <v>-0.00407</v>
      </c>
    </row>
    <row r="13" ht="12.75" customHeight="1">
      <c r="A13" s="79">
        <v>-0.005342</v>
      </c>
      <c r="B13" s="75">
        <v>-0.004984</v>
      </c>
      <c r="C13" s="75">
        <v>-0.004747</v>
      </c>
      <c r="D13" s="75">
        <v>-0.004537</v>
      </c>
      <c r="E13" s="75">
        <v>-0.004312</v>
      </c>
      <c r="F13" s="75">
        <v>-0.00439</v>
      </c>
      <c r="G13" s="75">
        <v>-0.004608</v>
      </c>
      <c r="H13" s="75">
        <v>-0.004136</v>
      </c>
      <c r="I13" s="75">
        <v>-0.00441</v>
      </c>
      <c r="J13" s="75">
        <v>-0.00388</v>
      </c>
      <c r="K13" s="75">
        <v>-0.003479</v>
      </c>
      <c r="L13" s="75">
        <v>-0.003393</v>
      </c>
      <c r="M13" s="75">
        <v>-0.003197</v>
      </c>
      <c r="N13" s="75">
        <v>-0.003243</v>
      </c>
      <c r="O13" s="75">
        <v>-0.002659</v>
      </c>
      <c r="P13" s="75">
        <v>-0.002745</v>
      </c>
      <c r="Q13" s="75">
        <v>-0.002681</v>
      </c>
      <c r="R13" s="75">
        <v>-0.002186</v>
      </c>
      <c r="S13" s="75">
        <v>-0.002056</v>
      </c>
      <c r="T13" s="75">
        <v>-0.001801</v>
      </c>
      <c r="U13" s="75">
        <v>-0.002233</v>
      </c>
      <c r="V13" s="75">
        <v>-0.001958</v>
      </c>
      <c r="W13" s="75">
        <v>-0.001112</v>
      </c>
      <c r="X13" s="75">
        <v>-3.86E-4</v>
      </c>
      <c r="Y13" s="75">
        <v>0.0</v>
      </c>
      <c r="Z13" s="75">
        <v>3.31E-4</v>
      </c>
      <c r="AA13" s="75">
        <v>3.8E-5</v>
      </c>
      <c r="AB13" s="75">
        <v>-5.4E-5</v>
      </c>
      <c r="AC13" s="75">
        <v>-0.001124</v>
      </c>
      <c r="AD13" s="75">
        <v>-0.001219</v>
      </c>
      <c r="AE13" s="75">
        <v>-0.001468</v>
      </c>
      <c r="AF13" s="75">
        <v>-0.001486</v>
      </c>
      <c r="AG13" s="75">
        <v>-0.001535</v>
      </c>
      <c r="AH13" s="75">
        <v>-0.002052</v>
      </c>
      <c r="AI13" s="75">
        <v>-0.002744</v>
      </c>
      <c r="AJ13" s="75">
        <v>-0.003238</v>
      </c>
      <c r="AK13" s="75">
        <v>-0.00351</v>
      </c>
    </row>
    <row r="14" ht="12.75" customHeight="1">
      <c r="A14" s="79">
        <v>-0.006371</v>
      </c>
      <c r="B14" s="75">
        <v>-0.005849</v>
      </c>
      <c r="C14" s="75">
        <v>-0.005247</v>
      </c>
      <c r="D14" s="75">
        <v>-0.005107</v>
      </c>
      <c r="E14" s="75">
        <v>-0.004939</v>
      </c>
      <c r="F14" s="75">
        <v>-0.00463</v>
      </c>
      <c r="G14" s="75">
        <v>-0.004917</v>
      </c>
      <c r="H14" s="75">
        <v>-0.004466</v>
      </c>
      <c r="I14" s="75">
        <v>-0.004729</v>
      </c>
      <c r="J14" s="75">
        <v>-0.004406</v>
      </c>
      <c r="K14" s="75">
        <v>-0.004143</v>
      </c>
      <c r="L14" s="75">
        <v>-0.004005</v>
      </c>
      <c r="M14" s="75">
        <v>-0.003736</v>
      </c>
      <c r="N14" s="75">
        <v>-0.003464</v>
      </c>
      <c r="O14" s="75">
        <v>-0.003177</v>
      </c>
      <c r="P14" s="75">
        <v>-0.003023</v>
      </c>
      <c r="Q14" s="75">
        <v>-0.003018</v>
      </c>
      <c r="R14" s="75">
        <v>-0.002666</v>
      </c>
      <c r="S14" s="75">
        <v>-0.002262</v>
      </c>
      <c r="T14" s="75">
        <v>-0.002274</v>
      </c>
      <c r="U14" s="75">
        <v>-0.002455</v>
      </c>
      <c r="V14" s="75">
        <v>-0.001681</v>
      </c>
      <c r="W14" s="75">
        <v>-0.001047</v>
      </c>
      <c r="X14" s="75">
        <v>-1.19E-4</v>
      </c>
      <c r="Y14" s="75">
        <v>0.0</v>
      </c>
      <c r="Z14" s="75">
        <v>5.44E-4</v>
      </c>
      <c r="AA14" s="75">
        <v>5.04E-4</v>
      </c>
      <c r="AB14" s="75">
        <v>3.95E-4</v>
      </c>
      <c r="AC14" s="75">
        <v>-2.64E-4</v>
      </c>
      <c r="AD14" s="75">
        <v>-4.58E-4</v>
      </c>
      <c r="AE14" s="75">
        <v>-7.28E-4</v>
      </c>
      <c r="AF14" s="75">
        <v>-5.15E-4</v>
      </c>
      <c r="AG14" s="75">
        <v>-0.001142</v>
      </c>
      <c r="AH14" s="75">
        <v>-0.001191</v>
      </c>
      <c r="AI14" s="75">
        <v>-0.001731</v>
      </c>
      <c r="AJ14" s="75">
        <v>-0.002106</v>
      </c>
      <c r="AK14" s="75">
        <v>-0.002278</v>
      </c>
    </row>
    <row r="15" ht="12.75" customHeight="1">
      <c r="A15" s="79">
        <v>-0.007268</v>
      </c>
      <c r="B15" s="75">
        <v>-0.00665</v>
      </c>
      <c r="C15" s="75">
        <v>-0.005755</v>
      </c>
      <c r="D15" s="75">
        <v>-0.00561</v>
      </c>
      <c r="E15" s="75">
        <v>-0.005412</v>
      </c>
      <c r="F15" s="75">
        <v>-0.005178</v>
      </c>
      <c r="G15" s="75">
        <v>-0.005482</v>
      </c>
      <c r="H15" s="75">
        <v>-0.005138</v>
      </c>
      <c r="I15" s="75">
        <v>-0.005406</v>
      </c>
      <c r="J15" s="75">
        <v>-0.004886</v>
      </c>
      <c r="K15" s="75">
        <v>-0.00467</v>
      </c>
      <c r="L15" s="75">
        <v>-0.004338</v>
      </c>
      <c r="M15" s="75">
        <v>-0.004107</v>
      </c>
      <c r="N15" s="75">
        <v>-0.004114</v>
      </c>
      <c r="O15" s="75">
        <v>-0.003693</v>
      </c>
      <c r="P15" s="75">
        <v>-0.003392</v>
      </c>
      <c r="Q15" s="75">
        <v>-0.003493</v>
      </c>
      <c r="R15" s="75">
        <v>-0.003113</v>
      </c>
      <c r="S15" s="75">
        <v>-0.002729</v>
      </c>
      <c r="T15" s="75">
        <v>-0.002559</v>
      </c>
      <c r="U15" s="75">
        <v>-0.002684</v>
      </c>
      <c r="V15" s="75">
        <v>-0.002039</v>
      </c>
      <c r="W15" s="75">
        <v>-0.001223</v>
      </c>
      <c r="X15" s="75">
        <v>-1.23E-4</v>
      </c>
      <c r="Y15" s="75">
        <v>0.0</v>
      </c>
      <c r="Z15" s="75">
        <v>7.05E-4</v>
      </c>
      <c r="AA15" s="75">
        <v>5.48E-4</v>
      </c>
      <c r="AB15" s="75">
        <v>5.69E-4</v>
      </c>
      <c r="AC15" s="75">
        <v>6.4E-5</v>
      </c>
      <c r="AD15" s="75">
        <v>-1.98E-4</v>
      </c>
      <c r="AE15" s="75">
        <v>-1.13E-4</v>
      </c>
      <c r="AF15" s="75">
        <v>-9.2E-5</v>
      </c>
      <c r="AG15" s="75">
        <v>-5.71E-4</v>
      </c>
      <c r="AH15" s="75">
        <v>-3.26E-4</v>
      </c>
      <c r="AI15" s="75">
        <v>-0.001051</v>
      </c>
      <c r="AJ15" s="75">
        <v>-0.001113</v>
      </c>
      <c r="AK15" s="75">
        <v>-0.0018</v>
      </c>
    </row>
    <row r="16" ht="12.75" customHeight="1">
      <c r="A16" s="79">
        <v>-0.008879</v>
      </c>
      <c r="B16" s="75">
        <v>-0.008221</v>
      </c>
      <c r="C16" s="75">
        <v>-0.007397</v>
      </c>
      <c r="D16" s="75">
        <v>-0.007023</v>
      </c>
      <c r="E16" s="75">
        <v>-0.006944</v>
      </c>
      <c r="F16" s="75">
        <v>-0.006622</v>
      </c>
      <c r="G16" s="75">
        <v>-0.006764</v>
      </c>
      <c r="H16" s="75">
        <v>-0.006254</v>
      </c>
      <c r="I16" s="75">
        <v>-0.006283</v>
      </c>
      <c r="J16" s="75">
        <v>-0.00588</v>
      </c>
      <c r="K16" s="75">
        <v>-0.005529</v>
      </c>
      <c r="L16" s="75">
        <v>-0.005331</v>
      </c>
      <c r="M16" s="75">
        <v>-0.005018</v>
      </c>
      <c r="N16" s="75">
        <v>-0.004927</v>
      </c>
      <c r="O16" s="75">
        <v>-0.004431</v>
      </c>
      <c r="P16" s="75">
        <v>-0.004314</v>
      </c>
      <c r="Q16" s="75">
        <v>-0.00389</v>
      </c>
      <c r="R16" s="75">
        <v>-0.003373</v>
      </c>
      <c r="S16" s="75">
        <v>-0.003003</v>
      </c>
      <c r="T16" s="75">
        <v>-0.002852</v>
      </c>
      <c r="U16" s="75">
        <v>-0.003081</v>
      </c>
      <c r="V16" s="75">
        <v>-0.002433</v>
      </c>
      <c r="W16" s="75">
        <v>-0.001602</v>
      </c>
      <c r="X16" s="75">
        <v>-5.63E-4</v>
      </c>
      <c r="Y16" s="75">
        <v>0.0</v>
      </c>
      <c r="Z16" s="75">
        <v>4.5E-4</v>
      </c>
      <c r="AA16" s="75">
        <v>4.09E-4</v>
      </c>
      <c r="AB16" s="75">
        <v>5.26E-4</v>
      </c>
      <c r="AC16" s="75">
        <v>4.2E-5</v>
      </c>
      <c r="AD16" s="75">
        <v>-1.75E-4</v>
      </c>
      <c r="AE16" s="75">
        <v>9.9E-5</v>
      </c>
      <c r="AF16" s="75">
        <v>1.06E-4</v>
      </c>
      <c r="AG16" s="75">
        <v>-1.26E-4</v>
      </c>
      <c r="AH16" s="75">
        <v>-1.82E-4</v>
      </c>
      <c r="AI16" s="75">
        <v>-5.02E-4</v>
      </c>
      <c r="AJ16" s="75">
        <v>-7.28E-4</v>
      </c>
      <c r="AK16" s="75">
        <v>-0.001041</v>
      </c>
    </row>
    <row r="17" ht="12.75" customHeight="1">
      <c r="A17" s="79">
        <v>-0.010313</v>
      </c>
      <c r="B17" s="75">
        <v>-0.009754</v>
      </c>
      <c r="C17" s="75">
        <v>-0.008786</v>
      </c>
      <c r="D17" s="75">
        <v>-0.008409</v>
      </c>
      <c r="E17" s="75">
        <v>-0.007899</v>
      </c>
      <c r="F17" s="75">
        <v>-0.007545</v>
      </c>
      <c r="G17" s="75">
        <v>-0.007671</v>
      </c>
      <c r="H17" s="75">
        <v>-0.007119</v>
      </c>
      <c r="I17" s="75">
        <v>-0.00736</v>
      </c>
      <c r="J17" s="75">
        <v>-0.006771</v>
      </c>
      <c r="K17" s="75">
        <v>-0.00646</v>
      </c>
      <c r="L17" s="75">
        <v>-0.006127</v>
      </c>
      <c r="M17" s="75">
        <v>-0.005673</v>
      </c>
      <c r="N17" s="75">
        <v>-0.005292</v>
      </c>
      <c r="O17" s="75">
        <v>-0.004847</v>
      </c>
      <c r="P17" s="75">
        <v>-0.004513</v>
      </c>
      <c r="Q17" s="75">
        <v>-0.004355</v>
      </c>
      <c r="R17" s="75">
        <v>-0.003648</v>
      </c>
      <c r="S17" s="75">
        <v>-0.003316</v>
      </c>
      <c r="T17" s="75">
        <v>-0.003114</v>
      </c>
      <c r="U17" s="75">
        <v>-0.003086</v>
      </c>
      <c r="V17" s="75">
        <v>-0.002415</v>
      </c>
      <c r="W17" s="75">
        <v>-0.001598</v>
      </c>
      <c r="X17" s="75">
        <v>-5.83E-4</v>
      </c>
      <c r="Y17" s="75">
        <v>0.0</v>
      </c>
      <c r="Z17" s="75">
        <v>6.05E-4</v>
      </c>
      <c r="AA17" s="75">
        <v>4.42E-4</v>
      </c>
      <c r="AB17" s="75">
        <v>4.97E-4</v>
      </c>
      <c r="AC17" s="75">
        <v>2.3E-4</v>
      </c>
      <c r="AD17" s="75">
        <v>4.9E-5</v>
      </c>
      <c r="AE17" s="75">
        <v>3.9E-5</v>
      </c>
      <c r="AF17" s="75">
        <v>5.3E-4</v>
      </c>
      <c r="AG17" s="75">
        <v>1.0E-4</v>
      </c>
      <c r="AH17" s="75">
        <v>3.58E-4</v>
      </c>
      <c r="AI17" s="75">
        <v>-7.5E-5</v>
      </c>
      <c r="AJ17" s="75">
        <v>-2.6E-4</v>
      </c>
      <c r="AK17" s="75">
        <v>-7.64E-4</v>
      </c>
    </row>
    <row r="18" ht="12.75" customHeight="1">
      <c r="A18" s="79">
        <v>-0.010646</v>
      </c>
      <c r="B18" s="75">
        <v>-0.010111</v>
      </c>
      <c r="C18" s="75">
        <v>-0.009357</v>
      </c>
      <c r="D18" s="75">
        <v>-0.008989</v>
      </c>
      <c r="E18" s="75">
        <v>-0.00861</v>
      </c>
      <c r="F18" s="75">
        <v>-0.008176</v>
      </c>
      <c r="G18" s="75">
        <v>-0.008186</v>
      </c>
      <c r="H18" s="75">
        <v>-0.007649</v>
      </c>
      <c r="I18" s="75">
        <v>-0.007621</v>
      </c>
      <c r="J18" s="75">
        <v>-0.007093</v>
      </c>
      <c r="K18" s="75">
        <v>-0.006679</v>
      </c>
      <c r="L18" s="75">
        <v>-0.006215</v>
      </c>
      <c r="M18" s="75">
        <v>-0.005648</v>
      </c>
      <c r="N18" s="75">
        <v>-0.005405</v>
      </c>
      <c r="O18" s="75">
        <v>-0.004875</v>
      </c>
      <c r="P18" s="75">
        <v>-0.004615</v>
      </c>
      <c r="Q18" s="75">
        <v>-0.004288</v>
      </c>
      <c r="R18" s="75">
        <v>-0.003738</v>
      </c>
      <c r="S18" s="75">
        <v>-0.0032</v>
      </c>
      <c r="T18" s="75">
        <v>-0.002945</v>
      </c>
      <c r="U18" s="75">
        <v>-0.002952</v>
      </c>
      <c r="V18" s="75">
        <v>-0.002303</v>
      </c>
      <c r="W18" s="75">
        <v>-0.001502</v>
      </c>
      <c r="X18" s="75">
        <v>-4.45E-4</v>
      </c>
      <c r="Y18" s="75">
        <v>0.0</v>
      </c>
      <c r="Z18" s="75">
        <v>4.29E-4</v>
      </c>
      <c r="AA18" s="75">
        <v>6.53E-4</v>
      </c>
      <c r="AB18" s="75">
        <v>6.03E-4</v>
      </c>
      <c r="AC18" s="75">
        <v>3.8E-4</v>
      </c>
      <c r="AD18" s="75">
        <v>8.2E-5</v>
      </c>
      <c r="AE18" s="75">
        <v>3.88E-4</v>
      </c>
      <c r="AF18" s="75">
        <v>6.83E-4</v>
      </c>
      <c r="AG18" s="75">
        <v>3.59E-4</v>
      </c>
      <c r="AH18" s="75">
        <v>4.73E-4</v>
      </c>
      <c r="AI18" s="75">
        <v>2.2E-4</v>
      </c>
      <c r="AJ18" s="75">
        <v>8.0E-5</v>
      </c>
      <c r="AK18" s="75">
        <v>-2.52E-4</v>
      </c>
    </row>
    <row r="19" ht="12.75" customHeight="1">
      <c r="A19" s="79">
        <v>-0.011832</v>
      </c>
      <c r="B19" s="75">
        <v>-0.011386</v>
      </c>
      <c r="C19" s="75">
        <v>-0.010632</v>
      </c>
      <c r="D19" s="75">
        <v>-0.010138</v>
      </c>
      <c r="E19" s="75">
        <v>-0.00962</v>
      </c>
      <c r="F19" s="75">
        <v>-0.009192</v>
      </c>
      <c r="G19" s="75">
        <v>-0.008881</v>
      </c>
      <c r="H19" s="75">
        <v>-0.008378</v>
      </c>
      <c r="I19" s="75">
        <v>-0.008125</v>
      </c>
      <c r="J19" s="75">
        <v>-0.007536</v>
      </c>
      <c r="K19" s="75">
        <v>-0.007005</v>
      </c>
      <c r="L19" s="75">
        <v>-0.00643</v>
      </c>
      <c r="M19" s="75">
        <v>-0.005976</v>
      </c>
      <c r="N19" s="75">
        <v>-0.005701</v>
      </c>
      <c r="O19" s="75">
        <v>-0.005063</v>
      </c>
      <c r="P19" s="75">
        <v>-0.004759</v>
      </c>
      <c r="Q19" s="75">
        <v>-0.004435</v>
      </c>
      <c r="R19" s="75">
        <v>-0.003666</v>
      </c>
      <c r="S19" s="75">
        <v>-0.003308</v>
      </c>
      <c r="T19" s="75">
        <v>-0.003058</v>
      </c>
      <c r="U19" s="75">
        <v>-0.002914</v>
      </c>
      <c r="V19" s="75">
        <v>-0.002305</v>
      </c>
      <c r="W19" s="75">
        <v>-0.001556</v>
      </c>
      <c r="X19" s="75">
        <v>-4.22E-4</v>
      </c>
      <c r="Y19" s="75">
        <v>0.0</v>
      </c>
      <c r="Z19" s="75">
        <v>6.35E-4</v>
      </c>
      <c r="AA19" s="75">
        <v>5.86E-4</v>
      </c>
      <c r="AB19" s="75">
        <v>6.4E-4</v>
      </c>
      <c r="AC19" s="75">
        <v>3.35E-4</v>
      </c>
      <c r="AD19" s="75">
        <v>2.87E-4</v>
      </c>
      <c r="AE19" s="75">
        <v>3.49E-4</v>
      </c>
      <c r="AF19" s="75">
        <v>7.09E-4</v>
      </c>
      <c r="AG19" s="75">
        <v>4.94E-4</v>
      </c>
      <c r="AH19" s="75">
        <v>5.96E-4</v>
      </c>
      <c r="AI19" s="75">
        <v>4.75E-4</v>
      </c>
      <c r="AJ19" s="75">
        <v>1.94E-4</v>
      </c>
      <c r="AK19" s="75">
        <v>-1.85E-4</v>
      </c>
    </row>
    <row r="20" ht="12.75" customHeight="1">
      <c r="A20" s="79">
        <v>-0.012778</v>
      </c>
      <c r="B20" s="75">
        <v>-0.012276</v>
      </c>
      <c r="C20" s="75">
        <v>-0.011442</v>
      </c>
      <c r="D20" s="75">
        <v>-0.010818</v>
      </c>
      <c r="E20" s="75">
        <v>-0.010235</v>
      </c>
      <c r="F20" s="75">
        <v>-0.00963</v>
      </c>
      <c r="G20" s="75">
        <v>-0.009281</v>
      </c>
      <c r="H20" s="75">
        <v>-0.008761</v>
      </c>
      <c r="I20" s="75">
        <v>-0.008491</v>
      </c>
      <c r="J20" s="75">
        <v>-0.008031</v>
      </c>
      <c r="K20" s="75">
        <v>-0.007413</v>
      </c>
      <c r="L20" s="75">
        <v>-0.0068</v>
      </c>
      <c r="M20" s="75">
        <v>-0.006286</v>
      </c>
      <c r="N20" s="75">
        <v>-0.005836</v>
      </c>
      <c r="O20" s="75">
        <v>-0.005305</v>
      </c>
      <c r="P20" s="75">
        <v>-0.004894</v>
      </c>
      <c r="Q20" s="75">
        <v>-0.004506</v>
      </c>
      <c r="R20" s="75">
        <v>-0.003805</v>
      </c>
      <c r="S20" s="75">
        <v>-0.003393</v>
      </c>
      <c r="T20" s="75">
        <v>-0.003137</v>
      </c>
      <c r="U20" s="75">
        <v>-0.002866</v>
      </c>
      <c r="V20" s="75">
        <v>-0.002339</v>
      </c>
      <c r="W20" s="75">
        <v>-0.001521</v>
      </c>
      <c r="X20" s="75">
        <v>-5.85E-4</v>
      </c>
      <c r="Y20" s="75">
        <v>0.0</v>
      </c>
      <c r="Z20" s="75">
        <v>3.76E-4</v>
      </c>
      <c r="AA20" s="75">
        <v>4.73E-4</v>
      </c>
      <c r="AB20" s="75">
        <v>6.1E-4</v>
      </c>
      <c r="AC20" s="75">
        <v>3.34E-4</v>
      </c>
      <c r="AD20" s="75">
        <v>3.87E-4</v>
      </c>
      <c r="AE20" s="75">
        <v>4.83E-4</v>
      </c>
      <c r="AF20" s="75">
        <v>7.26E-4</v>
      </c>
      <c r="AG20" s="75">
        <v>6.38E-4</v>
      </c>
      <c r="AH20" s="75">
        <v>8.01E-4</v>
      </c>
      <c r="AI20" s="75">
        <v>6.49E-4</v>
      </c>
      <c r="AJ20" s="75">
        <v>3.03E-4</v>
      </c>
      <c r="AK20" s="75">
        <v>1.12E-4</v>
      </c>
    </row>
    <row r="21" ht="12.75" customHeight="1">
      <c r="A21" s="79">
        <v>-0.013264</v>
      </c>
      <c r="B21" s="75">
        <v>-0.012797</v>
      </c>
      <c r="C21" s="75">
        <v>-0.011886</v>
      </c>
      <c r="D21" s="75">
        <v>-0.011159</v>
      </c>
      <c r="E21" s="75">
        <v>-0.010655</v>
      </c>
      <c r="F21" s="75">
        <v>-0.009961</v>
      </c>
      <c r="G21" s="75">
        <v>-0.009633</v>
      </c>
      <c r="H21" s="75">
        <v>-0.008923</v>
      </c>
      <c r="I21" s="75">
        <v>-0.00857</v>
      </c>
      <c r="J21" s="75">
        <v>-0.008036</v>
      </c>
      <c r="K21" s="75">
        <v>-0.007359</v>
      </c>
      <c r="L21" s="75">
        <v>-0.006779</v>
      </c>
      <c r="M21" s="75">
        <v>-0.006131</v>
      </c>
      <c r="N21" s="75">
        <v>-0.005748</v>
      </c>
      <c r="O21" s="75">
        <v>-0.005116</v>
      </c>
      <c r="P21" s="75">
        <v>-0.004877</v>
      </c>
      <c r="Q21" s="75">
        <v>-0.004444</v>
      </c>
      <c r="R21" s="75">
        <v>-0.003648</v>
      </c>
      <c r="S21" s="75">
        <v>-0.003315</v>
      </c>
      <c r="T21" s="75">
        <v>-0.002977</v>
      </c>
      <c r="U21" s="75">
        <v>-0.002865</v>
      </c>
      <c r="V21" s="75">
        <v>-0.002264</v>
      </c>
      <c r="W21" s="75">
        <v>-0.001553</v>
      </c>
      <c r="X21" s="75">
        <v>-5.32E-4</v>
      </c>
      <c r="Y21" s="75">
        <v>0.0</v>
      </c>
      <c r="Z21" s="75">
        <v>4.49E-4</v>
      </c>
      <c r="AA21" s="75">
        <v>5.5E-4</v>
      </c>
      <c r="AB21" s="75">
        <v>5.97E-4</v>
      </c>
      <c r="AC21" s="75">
        <v>4.73E-4</v>
      </c>
      <c r="AD21" s="75">
        <v>4.88E-4</v>
      </c>
      <c r="AE21" s="75">
        <v>5.54E-4</v>
      </c>
      <c r="AF21" s="75">
        <v>8.21E-4</v>
      </c>
      <c r="AG21" s="75">
        <v>7.29E-4</v>
      </c>
      <c r="AH21" s="75">
        <v>9.53E-4</v>
      </c>
      <c r="AI21" s="75">
        <v>7.47E-4</v>
      </c>
      <c r="AJ21" s="75">
        <v>5.39E-4</v>
      </c>
      <c r="AK21" s="75">
        <v>3.32E-4</v>
      </c>
    </row>
    <row r="22" ht="12.75" customHeight="1">
      <c r="A22" s="79">
        <v>-0.013742</v>
      </c>
      <c r="B22" s="75">
        <v>-0.01325</v>
      </c>
      <c r="C22" s="75">
        <v>-0.012233</v>
      </c>
      <c r="D22" s="75">
        <v>-0.011379</v>
      </c>
      <c r="E22" s="75">
        <v>-0.010649</v>
      </c>
      <c r="F22" s="75">
        <v>-0.009861</v>
      </c>
      <c r="G22" s="75">
        <v>-0.00956</v>
      </c>
      <c r="H22" s="75">
        <v>-0.008801</v>
      </c>
      <c r="I22" s="75">
        <v>-0.008585</v>
      </c>
      <c r="J22" s="75">
        <v>-0.007933</v>
      </c>
      <c r="K22" s="75">
        <v>-0.007396</v>
      </c>
      <c r="L22" s="75">
        <v>-0.00679</v>
      </c>
      <c r="M22" s="75">
        <v>-0.006152</v>
      </c>
      <c r="N22" s="75">
        <v>-0.005718</v>
      </c>
      <c r="O22" s="75">
        <v>-0.005147</v>
      </c>
      <c r="P22" s="75">
        <v>-0.004741</v>
      </c>
      <c r="Q22" s="75">
        <v>-0.004283</v>
      </c>
      <c r="R22" s="75">
        <v>-0.003808</v>
      </c>
      <c r="S22" s="75">
        <v>-0.003276</v>
      </c>
      <c r="T22" s="75">
        <v>-0.002911</v>
      </c>
      <c r="U22" s="75">
        <v>-0.00281</v>
      </c>
      <c r="V22" s="75">
        <v>-0.002174</v>
      </c>
      <c r="W22" s="75">
        <v>-0.001502</v>
      </c>
      <c r="X22" s="75">
        <v>-5.55E-4</v>
      </c>
      <c r="Y22" s="75">
        <v>0.0</v>
      </c>
      <c r="Z22" s="75">
        <v>4.15E-4</v>
      </c>
      <c r="AA22" s="75">
        <v>5.4E-4</v>
      </c>
      <c r="AB22" s="75">
        <v>7.06E-4</v>
      </c>
      <c r="AC22" s="75">
        <v>4.59E-4</v>
      </c>
      <c r="AD22" s="75">
        <v>5.5E-4</v>
      </c>
      <c r="AE22" s="75">
        <v>6.61E-4</v>
      </c>
      <c r="AF22" s="75">
        <v>8.8E-4</v>
      </c>
      <c r="AG22" s="75">
        <v>8.74E-4</v>
      </c>
      <c r="AH22" s="75">
        <v>0.001052</v>
      </c>
      <c r="AI22" s="75">
        <v>9.47E-4</v>
      </c>
      <c r="AJ22" s="75">
        <v>7.14E-4</v>
      </c>
      <c r="AK22" s="75">
        <v>5.48E-4</v>
      </c>
    </row>
    <row r="23" ht="12.75" customHeight="1">
      <c r="A23" s="79">
        <v>-0.014275</v>
      </c>
      <c r="B23" s="75">
        <v>-0.01358</v>
      </c>
      <c r="C23" s="75">
        <v>-0.012373</v>
      </c>
      <c r="D23" s="75">
        <v>-0.011491</v>
      </c>
      <c r="E23" s="75">
        <v>-0.010761</v>
      </c>
      <c r="F23" s="75">
        <v>-0.00995</v>
      </c>
      <c r="G23" s="75">
        <v>-0.00953</v>
      </c>
      <c r="H23" s="75">
        <v>-0.008825</v>
      </c>
      <c r="I23" s="75">
        <v>-0.008512</v>
      </c>
      <c r="J23" s="75">
        <v>-0.007891</v>
      </c>
      <c r="K23" s="75">
        <v>-0.007303</v>
      </c>
      <c r="L23" s="75">
        <v>-0.006714</v>
      </c>
      <c r="M23" s="75">
        <v>-0.005994</v>
      </c>
      <c r="N23" s="75">
        <v>-0.005467</v>
      </c>
      <c r="O23" s="75">
        <v>-0.005093</v>
      </c>
      <c r="P23" s="75">
        <v>-0.004648</v>
      </c>
      <c r="Q23" s="75">
        <v>-0.004251</v>
      </c>
      <c r="R23" s="75">
        <v>-0.003598</v>
      </c>
      <c r="S23" s="75">
        <v>-0.003185</v>
      </c>
      <c r="T23" s="75">
        <v>-0.002851</v>
      </c>
      <c r="U23" s="75">
        <v>-0.002637</v>
      </c>
      <c r="V23" s="75">
        <v>-0.002127</v>
      </c>
      <c r="W23" s="75">
        <v>-0.001449</v>
      </c>
      <c r="X23" s="75">
        <v>-4.68E-4</v>
      </c>
      <c r="Y23" s="75">
        <v>0.0</v>
      </c>
      <c r="Z23" s="75">
        <v>4.72E-4</v>
      </c>
      <c r="AA23" s="75">
        <v>6.22E-4</v>
      </c>
      <c r="AB23" s="75">
        <v>6.46E-4</v>
      </c>
      <c r="AC23" s="75">
        <v>5.71E-4</v>
      </c>
      <c r="AD23" s="75">
        <v>5.35E-4</v>
      </c>
      <c r="AE23" s="75">
        <v>7.3E-4</v>
      </c>
      <c r="AF23" s="75">
        <v>0.001086</v>
      </c>
      <c r="AG23" s="75">
        <v>9.41E-4</v>
      </c>
      <c r="AH23" s="75">
        <v>0.001132</v>
      </c>
      <c r="AI23" s="75">
        <v>0.001079</v>
      </c>
      <c r="AJ23" s="75">
        <v>8.57E-4</v>
      </c>
      <c r="AK23" s="75">
        <v>6.85E-4</v>
      </c>
    </row>
    <row r="24" ht="12.75" customHeight="1">
      <c r="A24" s="79">
        <v>-0.014021</v>
      </c>
      <c r="B24" s="75">
        <v>-0.013367</v>
      </c>
      <c r="C24" s="75">
        <v>-0.012197</v>
      </c>
      <c r="D24" s="75">
        <v>-0.011357</v>
      </c>
      <c r="E24" s="75">
        <v>-0.010603</v>
      </c>
      <c r="F24" s="75">
        <v>-0.009891</v>
      </c>
      <c r="G24" s="75">
        <v>-0.009372</v>
      </c>
      <c r="H24" s="75">
        <v>-0.008715</v>
      </c>
      <c r="I24" s="75">
        <v>-0.00842</v>
      </c>
      <c r="J24" s="75">
        <v>-0.007832</v>
      </c>
      <c r="K24" s="75">
        <v>-0.007215</v>
      </c>
      <c r="L24" s="75">
        <v>-0.006585</v>
      </c>
      <c r="M24" s="75">
        <v>-0.006006</v>
      </c>
      <c r="N24" s="75">
        <v>-0.005604</v>
      </c>
      <c r="O24" s="75">
        <v>-0.005053</v>
      </c>
      <c r="P24" s="75">
        <v>-0.004717</v>
      </c>
      <c r="Q24" s="75">
        <v>-0.004252</v>
      </c>
      <c r="R24" s="75">
        <v>-0.003737</v>
      </c>
      <c r="S24" s="75">
        <v>-0.003256</v>
      </c>
      <c r="T24" s="75">
        <v>-0.002986</v>
      </c>
      <c r="U24" s="75">
        <v>-0.002682</v>
      </c>
      <c r="V24" s="75">
        <v>-0.002241</v>
      </c>
      <c r="W24" s="75">
        <v>-0.00152</v>
      </c>
      <c r="X24" s="75">
        <v>-5.25E-4</v>
      </c>
      <c r="Y24" s="75">
        <v>0.0</v>
      </c>
      <c r="Z24" s="75">
        <v>4.14E-4</v>
      </c>
      <c r="AA24" s="75">
        <v>4.32E-4</v>
      </c>
      <c r="AB24" s="75">
        <v>5.16E-4</v>
      </c>
      <c r="AC24" s="75">
        <v>5.5E-4</v>
      </c>
      <c r="AD24" s="75">
        <v>5.92E-4</v>
      </c>
      <c r="AE24" s="75">
        <v>7.04E-4</v>
      </c>
      <c r="AF24" s="75">
        <v>9.64E-4</v>
      </c>
      <c r="AG24" s="75">
        <v>9.71E-4</v>
      </c>
      <c r="AH24" s="75">
        <v>0.001208</v>
      </c>
      <c r="AI24" s="75">
        <v>0.001109</v>
      </c>
      <c r="AJ24" s="75">
        <v>9.08E-4</v>
      </c>
      <c r="AK24" s="75">
        <v>7.42E-4</v>
      </c>
    </row>
    <row r="25" ht="12.75" customHeight="1">
      <c r="A25" s="79">
        <v>-0.01371</v>
      </c>
      <c r="B25" s="75">
        <v>-0.013047</v>
      </c>
      <c r="C25" s="75">
        <v>-0.011815</v>
      </c>
      <c r="D25" s="75">
        <v>-0.010903</v>
      </c>
      <c r="E25" s="75">
        <v>-0.01013</v>
      </c>
      <c r="F25" s="75">
        <v>-0.009393</v>
      </c>
      <c r="G25" s="75">
        <v>-0.008958</v>
      </c>
      <c r="H25" s="75">
        <v>-0.008329</v>
      </c>
      <c r="I25" s="75">
        <v>-0.007956</v>
      </c>
      <c r="J25" s="75">
        <v>-0.007462</v>
      </c>
      <c r="K25" s="75">
        <v>-0.006841</v>
      </c>
      <c r="L25" s="75">
        <v>-0.006278</v>
      </c>
      <c r="M25" s="75">
        <v>-0.005698</v>
      </c>
      <c r="N25" s="75">
        <v>-0.005271</v>
      </c>
      <c r="O25" s="75">
        <v>-0.004783</v>
      </c>
      <c r="P25" s="75">
        <v>-0.004413</v>
      </c>
      <c r="Q25" s="75">
        <v>-0.003992</v>
      </c>
      <c r="R25" s="75">
        <v>-0.003429</v>
      </c>
      <c r="S25" s="75">
        <v>-0.002967</v>
      </c>
      <c r="T25" s="75">
        <v>-0.002686</v>
      </c>
      <c r="U25" s="75">
        <v>-0.002425</v>
      </c>
      <c r="V25" s="75">
        <v>-0.002007</v>
      </c>
      <c r="W25" s="75">
        <v>-0.001322</v>
      </c>
      <c r="X25" s="75">
        <v>-4.76E-4</v>
      </c>
      <c r="Y25" s="75">
        <v>0.0</v>
      </c>
      <c r="Z25" s="75">
        <v>4.96E-4</v>
      </c>
      <c r="AA25" s="75">
        <v>5.44E-4</v>
      </c>
      <c r="AB25" s="75">
        <v>6.56E-4</v>
      </c>
      <c r="AC25" s="75">
        <v>5.07E-4</v>
      </c>
      <c r="AD25" s="75">
        <v>5.86E-4</v>
      </c>
      <c r="AE25" s="75">
        <v>7.41E-4</v>
      </c>
      <c r="AF25" s="75">
        <v>9.13E-4</v>
      </c>
      <c r="AG25" s="75">
        <v>0.001014</v>
      </c>
      <c r="AH25" s="75">
        <v>0.001137</v>
      </c>
      <c r="AI25" s="75">
        <v>0.001168</v>
      </c>
      <c r="AJ25" s="75">
        <v>9.57E-4</v>
      </c>
      <c r="AK25" s="75">
        <v>7.62E-4</v>
      </c>
    </row>
    <row r="26" ht="12.75" customHeight="1">
      <c r="A26" s="79">
        <v>-0.013485</v>
      </c>
      <c r="B26" s="75">
        <v>-0.012762</v>
      </c>
      <c r="C26" s="75">
        <v>-0.01153</v>
      </c>
      <c r="D26" s="75">
        <v>-0.010677</v>
      </c>
      <c r="E26" s="75">
        <v>-0.009986</v>
      </c>
      <c r="F26" s="75">
        <v>-0.009227</v>
      </c>
      <c r="G26" s="75">
        <v>-0.008808</v>
      </c>
      <c r="H26" s="75">
        <v>-0.008177</v>
      </c>
      <c r="I26" s="75">
        <v>-0.007839</v>
      </c>
      <c r="J26" s="75">
        <v>-0.00734</v>
      </c>
      <c r="K26" s="75">
        <v>-0.00673</v>
      </c>
      <c r="L26" s="75">
        <v>-0.006128</v>
      </c>
      <c r="M26" s="75">
        <v>-0.005497</v>
      </c>
      <c r="N26" s="75">
        <v>-0.00511</v>
      </c>
      <c r="O26" s="75">
        <v>-0.004565</v>
      </c>
      <c r="P26" s="75">
        <v>-0.004216</v>
      </c>
      <c r="Q26" s="75">
        <v>-0.003854</v>
      </c>
      <c r="R26" s="75">
        <v>-0.003328</v>
      </c>
      <c r="S26" s="75">
        <v>-0.002869</v>
      </c>
      <c r="T26" s="75">
        <v>-0.00261</v>
      </c>
      <c r="U26" s="75">
        <v>-0.002399</v>
      </c>
      <c r="V26" s="75">
        <v>-0.001885</v>
      </c>
      <c r="W26" s="75">
        <v>-0.001303</v>
      </c>
      <c r="X26" s="75">
        <v>-4.95E-4</v>
      </c>
      <c r="Y26" s="75">
        <v>0.0</v>
      </c>
      <c r="Z26" s="75">
        <v>3.75E-4</v>
      </c>
      <c r="AA26" s="75">
        <v>4.82E-4</v>
      </c>
      <c r="AB26" s="75">
        <v>5.01E-4</v>
      </c>
      <c r="AC26" s="75">
        <v>4.41E-4</v>
      </c>
      <c r="AD26" s="75">
        <v>6.34E-4</v>
      </c>
      <c r="AE26" s="75">
        <v>7.92E-4</v>
      </c>
      <c r="AF26" s="75">
        <v>9.69E-4</v>
      </c>
      <c r="AG26" s="75">
        <v>0.001002</v>
      </c>
      <c r="AH26" s="75">
        <v>0.00126</v>
      </c>
      <c r="AI26" s="75">
        <v>0.00117</v>
      </c>
      <c r="AJ26" s="75">
        <v>0.00105</v>
      </c>
      <c r="AK26" s="75">
        <v>8.45E-4</v>
      </c>
    </row>
    <row r="27" ht="12.75" customHeight="1">
      <c r="A27" s="79">
        <v>-0.013061</v>
      </c>
      <c r="B27" s="75">
        <v>-0.012418</v>
      </c>
      <c r="C27" s="75">
        <v>-0.011217</v>
      </c>
      <c r="D27" s="75">
        <v>-0.010368</v>
      </c>
      <c r="E27" s="75">
        <v>-0.009685</v>
      </c>
      <c r="F27" s="75">
        <v>-0.008922</v>
      </c>
      <c r="G27" s="75">
        <v>-0.008502</v>
      </c>
      <c r="H27" s="75">
        <v>-0.007905</v>
      </c>
      <c r="I27" s="75">
        <v>-0.0076</v>
      </c>
      <c r="J27" s="75">
        <v>-0.00704</v>
      </c>
      <c r="K27" s="75">
        <v>-0.006455</v>
      </c>
      <c r="L27" s="75">
        <v>-0.005847</v>
      </c>
      <c r="M27" s="75">
        <v>-0.005342</v>
      </c>
      <c r="N27" s="75">
        <v>-0.004917</v>
      </c>
      <c r="O27" s="75">
        <v>-0.00443</v>
      </c>
      <c r="P27" s="75">
        <v>-0.004087</v>
      </c>
      <c r="Q27" s="75">
        <v>-0.003729</v>
      </c>
      <c r="R27" s="75">
        <v>-0.003218</v>
      </c>
      <c r="S27" s="75">
        <v>-0.002755</v>
      </c>
      <c r="T27" s="75">
        <v>-0.002513</v>
      </c>
      <c r="U27" s="75">
        <v>-0.002316</v>
      </c>
      <c r="V27" s="75">
        <v>-0.00185</v>
      </c>
      <c r="W27" s="75">
        <v>-0.001211</v>
      </c>
      <c r="X27" s="75">
        <v>-4.34E-4</v>
      </c>
      <c r="Y27" s="75">
        <v>0.0</v>
      </c>
      <c r="Z27" s="75">
        <v>3.71E-4</v>
      </c>
      <c r="AA27" s="75">
        <v>5.0E-4</v>
      </c>
      <c r="AB27" s="75">
        <v>5.52E-4</v>
      </c>
      <c r="AC27" s="75">
        <v>4.94E-4</v>
      </c>
      <c r="AD27" s="75">
        <v>5.76E-4</v>
      </c>
      <c r="AE27" s="75">
        <v>6.58E-4</v>
      </c>
      <c r="AF27" s="75">
        <v>9.42E-4</v>
      </c>
      <c r="AG27" s="75">
        <v>0.001028</v>
      </c>
      <c r="AH27" s="75">
        <v>0.001215</v>
      </c>
      <c r="AI27" s="75">
        <v>0.001203</v>
      </c>
      <c r="AJ27" s="75">
        <v>0.0011</v>
      </c>
      <c r="AK27" s="75">
        <v>9.38E-4</v>
      </c>
    </row>
    <row r="28" ht="12.75" customHeight="1">
      <c r="A28" s="79">
        <v>-0.013043</v>
      </c>
      <c r="B28" s="75">
        <v>-0.012352</v>
      </c>
      <c r="C28" s="75">
        <v>-0.011127</v>
      </c>
      <c r="D28" s="75">
        <v>-0.010274</v>
      </c>
      <c r="E28" s="75">
        <v>-0.009548</v>
      </c>
      <c r="F28" s="75">
        <v>-0.008863</v>
      </c>
      <c r="G28" s="75">
        <v>-0.008397</v>
      </c>
      <c r="H28" s="75">
        <v>-0.007763</v>
      </c>
      <c r="I28" s="75">
        <v>-0.007435</v>
      </c>
      <c r="J28" s="75">
        <v>-0.006935</v>
      </c>
      <c r="K28" s="75">
        <v>-0.006359</v>
      </c>
      <c r="L28" s="75">
        <v>-0.005871</v>
      </c>
      <c r="M28" s="75">
        <v>-0.005239</v>
      </c>
      <c r="N28" s="75">
        <v>-0.004772</v>
      </c>
      <c r="O28" s="75">
        <v>-0.004398</v>
      </c>
      <c r="P28" s="75">
        <v>-0.003981</v>
      </c>
      <c r="Q28" s="75">
        <v>-0.00358</v>
      </c>
      <c r="R28" s="75">
        <v>-0.003103</v>
      </c>
      <c r="S28" s="75">
        <v>-0.002725</v>
      </c>
      <c r="T28" s="75">
        <v>-0.002348</v>
      </c>
      <c r="U28" s="75">
        <v>-0.002181</v>
      </c>
      <c r="V28" s="75">
        <v>-0.001714</v>
      </c>
      <c r="W28" s="75">
        <v>-0.00117</v>
      </c>
      <c r="X28" s="75">
        <v>-4.0E-4</v>
      </c>
      <c r="Y28" s="75">
        <v>0.0</v>
      </c>
      <c r="Z28" s="75">
        <v>3.68E-4</v>
      </c>
      <c r="AA28" s="75">
        <v>3.57E-4</v>
      </c>
      <c r="AB28" s="75">
        <v>4.31E-4</v>
      </c>
      <c r="AC28" s="75">
        <v>3.6E-4</v>
      </c>
      <c r="AD28" s="75">
        <v>4.78E-4</v>
      </c>
      <c r="AE28" s="75">
        <v>6.98E-4</v>
      </c>
      <c r="AF28" s="75">
        <v>9.14E-4</v>
      </c>
      <c r="AG28" s="75">
        <v>9.18E-4</v>
      </c>
      <c r="AH28" s="75">
        <v>0.001134</v>
      </c>
      <c r="AI28" s="75">
        <v>0.001226</v>
      </c>
      <c r="AJ28" s="75">
        <v>0.001049</v>
      </c>
      <c r="AK28" s="75">
        <v>9.29E-4</v>
      </c>
    </row>
    <row r="29" ht="12.75" customHeight="1">
      <c r="A29" s="79">
        <v>-0.012551</v>
      </c>
      <c r="B29" s="75">
        <v>-0.011863</v>
      </c>
      <c r="C29" s="75">
        <v>-0.010741</v>
      </c>
      <c r="D29" s="75">
        <v>-0.009938</v>
      </c>
      <c r="E29" s="75">
        <v>-0.009294</v>
      </c>
      <c r="F29" s="75">
        <v>-0.008606</v>
      </c>
      <c r="G29" s="75">
        <v>-0.008193</v>
      </c>
      <c r="H29" s="75">
        <v>-0.007595</v>
      </c>
      <c r="I29" s="75">
        <v>-0.007291</v>
      </c>
      <c r="J29" s="75">
        <v>-0.00677</v>
      </c>
      <c r="K29" s="75">
        <v>-0.006219</v>
      </c>
      <c r="L29" s="75">
        <v>-0.005665</v>
      </c>
      <c r="M29" s="75">
        <v>-0.005097</v>
      </c>
      <c r="N29" s="75">
        <v>-0.004662</v>
      </c>
      <c r="O29" s="75">
        <v>-0.004229</v>
      </c>
      <c r="P29" s="75">
        <v>-0.003859</v>
      </c>
      <c r="Q29" s="75">
        <v>-0.003547</v>
      </c>
      <c r="R29" s="75">
        <v>-0.003041</v>
      </c>
      <c r="S29" s="75">
        <v>-0.00266</v>
      </c>
      <c r="T29" s="75">
        <v>-0.002349</v>
      </c>
      <c r="U29" s="75">
        <v>-0.002095</v>
      </c>
      <c r="V29" s="75">
        <v>-0.001698</v>
      </c>
      <c r="W29" s="75">
        <v>-0.001158</v>
      </c>
      <c r="X29" s="75">
        <v>-4.21E-4</v>
      </c>
      <c r="Y29" s="75">
        <v>0.0</v>
      </c>
      <c r="Z29" s="75">
        <v>3.31E-4</v>
      </c>
      <c r="AA29" s="75">
        <v>4.01E-4</v>
      </c>
      <c r="AB29" s="75">
        <v>4.33E-4</v>
      </c>
      <c r="AC29" s="75">
        <v>3.95E-4</v>
      </c>
      <c r="AD29" s="75">
        <v>4.43E-4</v>
      </c>
      <c r="AE29" s="75">
        <v>7.14E-4</v>
      </c>
      <c r="AF29" s="75">
        <v>9.4E-4</v>
      </c>
      <c r="AG29" s="75">
        <v>0.001013</v>
      </c>
      <c r="AH29" s="75">
        <v>0.001245</v>
      </c>
      <c r="AI29" s="75">
        <v>0.00135</v>
      </c>
      <c r="AJ29" s="75">
        <v>0.001157</v>
      </c>
      <c r="AK29" s="75">
        <v>0.001035</v>
      </c>
    </row>
    <row r="30" ht="12.75" customHeight="1">
      <c r="A30" s="79">
        <v>-0.012636</v>
      </c>
      <c r="B30" s="75">
        <v>-0.012021</v>
      </c>
      <c r="C30" s="75">
        <v>-0.010863</v>
      </c>
      <c r="D30" s="75">
        <v>-0.010023</v>
      </c>
      <c r="E30" s="75">
        <v>-0.009274</v>
      </c>
      <c r="F30" s="75">
        <v>-0.008595</v>
      </c>
      <c r="G30" s="75">
        <v>-0.008142</v>
      </c>
      <c r="H30" s="75">
        <v>-0.007594</v>
      </c>
      <c r="I30" s="75">
        <v>-0.007244</v>
      </c>
      <c r="J30" s="75">
        <v>-0.006768</v>
      </c>
      <c r="K30" s="75">
        <v>-0.006177</v>
      </c>
      <c r="L30" s="75">
        <v>-0.005621</v>
      </c>
      <c r="M30" s="75">
        <v>-0.005117</v>
      </c>
      <c r="N30" s="75">
        <v>-0.004722</v>
      </c>
      <c r="O30" s="75">
        <v>-0.004263</v>
      </c>
      <c r="P30" s="75">
        <v>-0.003897</v>
      </c>
      <c r="Q30" s="75">
        <v>-0.003515</v>
      </c>
      <c r="R30" s="75">
        <v>-0.003019</v>
      </c>
      <c r="S30" s="75">
        <v>-0.00264</v>
      </c>
      <c r="T30" s="75">
        <v>-0.002336</v>
      </c>
      <c r="U30" s="75">
        <v>-0.002131</v>
      </c>
      <c r="V30" s="75">
        <v>-0.001728</v>
      </c>
      <c r="W30" s="75">
        <v>-0.001182</v>
      </c>
      <c r="X30" s="75">
        <v>-4.54E-4</v>
      </c>
      <c r="Y30" s="75">
        <v>0.0</v>
      </c>
      <c r="Z30" s="75">
        <v>2.6E-4</v>
      </c>
      <c r="AA30" s="75">
        <v>2.96E-4</v>
      </c>
      <c r="AB30" s="75">
        <v>2.81E-4</v>
      </c>
      <c r="AC30" s="75">
        <v>2.67E-4</v>
      </c>
      <c r="AD30" s="75">
        <v>4.09E-4</v>
      </c>
      <c r="AE30" s="75">
        <v>5.7E-4</v>
      </c>
      <c r="AF30" s="75">
        <v>8.75E-4</v>
      </c>
      <c r="AG30" s="75">
        <v>9.08E-4</v>
      </c>
      <c r="AH30" s="75">
        <v>0.001235</v>
      </c>
      <c r="AI30" s="75">
        <v>0.001323</v>
      </c>
      <c r="AJ30" s="75">
        <v>0.001096</v>
      </c>
      <c r="AK30" s="75">
        <v>0.001006</v>
      </c>
    </row>
    <row r="31" ht="12.75" customHeight="1">
      <c r="A31" s="79">
        <v>-0.012638</v>
      </c>
      <c r="B31" s="75">
        <v>-0.011975</v>
      </c>
      <c r="C31" s="75">
        <v>-0.010826</v>
      </c>
      <c r="D31" s="75">
        <v>-0.009988</v>
      </c>
      <c r="E31" s="75">
        <v>-0.009311</v>
      </c>
      <c r="F31" s="75">
        <v>-0.008628</v>
      </c>
      <c r="G31" s="75">
        <v>-0.008171</v>
      </c>
      <c r="H31" s="75">
        <v>-0.00758</v>
      </c>
      <c r="I31" s="75">
        <v>-0.00724</v>
      </c>
      <c r="J31" s="75">
        <v>-0.006764</v>
      </c>
      <c r="K31" s="75">
        <v>-0.006193</v>
      </c>
      <c r="L31" s="75">
        <v>-0.005555</v>
      </c>
      <c r="M31" s="75">
        <v>-0.005035</v>
      </c>
      <c r="N31" s="75">
        <v>-0.004681</v>
      </c>
      <c r="O31" s="75">
        <v>-0.004221</v>
      </c>
      <c r="P31" s="75">
        <v>-0.003884</v>
      </c>
      <c r="Q31" s="75">
        <v>-0.003495</v>
      </c>
      <c r="R31" s="75">
        <v>-0.003008</v>
      </c>
      <c r="S31" s="75">
        <v>-0.002598</v>
      </c>
      <c r="T31" s="75">
        <v>-0.002329</v>
      </c>
      <c r="U31" s="75">
        <v>-0.002091</v>
      </c>
      <c r="V31" s="75">
        <v>-0.001662</v>
      </c>
      <c r="W31" s="75">
        <v>-0.001146</v>
      </c>
      <c r="X31" s="75">
        <v>-4.54E-4</v>
      </c>
      <c r="Y31" s="75">
        <v>0.0</v>
      </c>
      <c r="Z31" s="75">
        <v>2.42E-4</v>
      </c>
      <c r="AA31" s="75">
        <v>2.95E-4</v>
      </c>
      <c r="AB31" s="75">
        <v>3.78E-4</v>
      </c>
      <c r="AC31" s="75">
        <v>3.97E-4</v>
      </c>
      <c r="AD31" s="75">
        <v>5.46E-4</v>
      </c>
      <c r="AE31" s="75">
        <v>7.15E-4</v>
      </c>
      <c r="AF31" s="75">
        <v>9.29E-4</v>
      </c>
      <c r="AG31" s="75">
        <v>0.001097</v>
      </c>
      <c r="AH31" s="75">
        <v>0.001314</v>
      </c>
      <c r="AI31" s="75">
        <v>0.001448</v>
      </c>
      <c r="AJ31" s="75">
        <v>0.001325</v>
      </c>
      <c r="AK31" s="75">
        <v>0.001172</v>
      </c>
    </row>
    <row r="32" ht="12.75" customHeight="1">
      <c r="A32" s="79">
        <v>-0.012621</v>
      </c>
      <c r="B32" s="75">
        <v>-0.011973</v>
      </c>
      <c r="C32" s="75">
        <v>-0.010812</v>
      </c>
      <c r="D32" s="75">
        <v>-0.010013</v>
      </c>
      <c r="E32" s="75">
        <v>-0.009351</v>
      </c>
      <c r="F32" s="75">
        <v>-0.008643</v>
      </c>
      <c r="G32" s="75">
        <v>-0.008189</v>
      </c>
      <c r="H32" s="75">
        <v>-0.007598</v>
      </c>
      <c r="I32" s="75">
        <v>-0.007182</v>
      </c>
      <c r="J32" s="75">
        <v>-0.00675</v>
      </c>
      <c r="K32" s="75">
        <v>-0.006182</v>
      </c>
      <c r="L32" s="75">
        <v>-0.00565</v>
      </c>
      <c r="M32" s="75">
        <v>-0.005094</v>
      </c>
      <c r="N32" s="75">
        <v>-0.0047</v>
      </c>
      <c r="O32" s="75">
        <v>-0.004277</v>
      </c>
      <c r="P32" s="75">
        <v>-0.003949</v>
      </c>
      <c r="Q32" s="75">
        <v>-0.003572</v>
      </c>
      <c r="R32" s="75">
        <v>-0.003049</v>
      </c>
      <c r="S32" s="75">
        <v>-0.002668</v>
      </c>
      <c r="T32" s="75">
        <v>-0.002385</v>
      </c>
      <c r="U32" s="75">
        <v>-0.002073</v>
      </c>
      <c r="V32" s="75">
        <v>-0.00168</v>
      </c>
      <c r="W32" s="75">
        <v>-0.001171</v>
      </c>
      <c r="X32" s="75">
        <v>-4.64E-4</v>
      </c>
      <c r="Y32" s="75">
        <v>0.0</v>
      </c>
      <c r="Z32" s="75">
        <v>2.66E-4</v>
      </c>
      <c r="AA32" s="75">
        <v>3.05E-4</v>
      </c>
      <c r="AB32" s="75">
        <v>3.39E-4</v>
      </c>
      <c r="AC32" s="75">
        <v>4.13E-4</v>
      </c>
      <c r="AD32" s="75">
        <v>5.14E-4</v>
      </c>
      <c r="AE32" s="75">
        <v>7.43E-4</v>
      </c>
      <c r="AF32" s="75">
        <v>9.76E-4</v>
      </c>
      <c r="AG32" s="75">
        <v>0.001146</v>
      </c>
      <c r="AH32" s="75">
        <v>0.001358</v>
      </c>
      <c r="AI32" s="75">
        <v>0.001497</v>
      </c>
      <c r="AJ32" s="75">
        <v>0.001315</v>
      </c>
      <c r="AK32" s="75">
        <v>0.001248</v>
      </c>
    </row>
    <row r="33" ht="12.75" customHeight="1">
      <c r="A33" s="79">
        <v>-0.012986</v>
      </c>
      <c r="B33" s="75">
        <v>-0.012367</v>
      </c>
      <c r="C33" s="75">
        <v>-0.011206</v>
      </c>
      <c r="D33" s="75">
        <v>-0.010366</v>
      </c>
      <c r="E33" s="75">
        <v>-0.009646</v>
      </c>
      <c r="F33" s="75">
        <v>-0.008934</v>
      </c>
      <c r="G33" s="75">
        <v>-0.008398</v>
      </c>
      <c r="H33" s="75">
        <v>-0.007829</v>
      </c>
      <c r="I33" s="75">
        <v>-0.007449</v>
      </c>
      <c r="J33" s="75">
        <v>-0.006946</v>
      </c>
      <c r="K33" s="75">
        <v>-0.006412</v>
      </c>
      <c r="L33" s="75">
        <v>-0.005852</v>
      </c>
      <c r="M33" s="75">
        <v>-0.005289</v>
      </c>
      <c r="N33" s="75">
        <v>-0.004846</v>
      </c>
      <c r="O33" s="75">
        <v>-0.004364</v>
      </c>
      <c r="P33" s="75">
        <v>-0.004047</v>
      </c>
      <c r="Q33" s="75">
        <v>-0.003667</v>
      </c>
      <c r="R33" s="75">
        <v>-0.003124</v>
      </c>
      <c r="S33" s="75">
        <v>-0.002762</v>
      </c>
      <c r="T33" s="75">
        <v>-0.002363</v>
      </c>
      <c r="U33" s="75">
        <v>-0.002134</v>
      </c>
      <c r="V33" s="75">
        <v>-0.001772</v>
      </c>
      <c r="W33" s="75">
        <v>-0.001144</v>
      </c>
      <c r="X33" s="75">
        <v>-4.96E-4</v>
      </c>
      <c r="Y33" s="75">
        <v>0.0</v>
      </c>
      <c r="Z33" s="75">
        <v>2.48E-4</v>
      </c>
      <c r="AA33" s="75">
        <v>3.06E-4</v>
      </c>
      <c r="AB33" s="75">
        <v>3.97E-4</v>
      </c>
      <c r="AC33" s="75">
        <v>4.72E-4</v>
      </c>
      <c r="AD33" s="75">
        <v>6.11E-4</v>
      </c>
      <c r="AE33" s="75">
        <v>8.2E-4</v>
      </c>
      <c r="AF33" s="75">
        <v>0.001075</v>
      </c>
      <c r="AG33" s="75">
        <v>0.001223</v>
      </c>
      <c r="AH33" s="75">
        <v>0.001496</v>
      </c>
      <c r="AI33" s="75">
        <v>0.00154</v>
      </c>
      <c r="AJ33" s="75">
        <v>0.001448</v>
      </c>
      <c r="AK33" s="75">
        <v>0.001362</v>
      </c>
    </row>
    <row r="34" ht="12.75" customHeight="1">
      <c r="A34" s="79">
        <v>-0.013239</v>
      </c>
      <c r="B34" s="75">
        <v>-0.012556</v>
      </c>
      <c r="C34" s="75">
        <v>-0.011397</v>
      </c>
      <c r="D34" s="75">
        <v>-0.010546</v>
      </c>
      <c r="E34" s="75">
        <v>-0.009842</v>
      </c>
      <c r="F34" s="75">
        <v>-0.009129</v>
      </c>
      <c r="G34" s="75">
        <v>-0.008625</v>
      </c>
      <c r="H34" s="75">
        <v>-0.00804</v>
      </c>
      <c r="I34" s="75">
        <v>-0.007676</v>
      </c>
      <c r="J34" s="75">
        <v>-0.007178</v>
      </c>
      <c r="K34" s="75">
        <v>-0.006594</v>
      </c>
      <c r="L34" s="75">
        <v>-0.006008</v>
      </c>
      <c r="M34" s="75">
        <v>-0.005456</v>
      </c>
      <c r="N34" s="75">
        <v>-0.004995</v>
      </c>
      <c r="O34" s="75">
        <v>-0.004527</v>
      </c>
      <c r="P34" s="75">
        <v>-0.004169</v>
      </c>
      <c r="Q34" s="75">
        <v>-0.003693</v>
      </c>
      <c r="R34" s="75">
        <v>-0.003248</v>
      </c>
      <c r="S34" s="75">
        <v>-0.00279</v>
      </c>
      <c r="T34" s="75">
        <v>-0.002486</v>
      </c>
      <c r="U34" s="75">
        <v>-0.00218</v>
      </c>
      <c r="V34" s="75">
        <v>-0.001725</v>
      </c>
      <c r="W34" s="75">
        <v>-0.001207</v>
      </c>
      <c r="X34" s="75">
        <v>-5.03E-4</v>
      </c>
      <c r="Y34" s="75">
        <v>0.0</v>
      </c>
      <c r="Z34" s="75">
        <v>2.73E-4</v>
      </c>
      <c r="AA34" s="75">
        <v>3.66E-4</v>
      </c>
      <c r="AB34" s="75">
        <v>5.02E-4</v>
      </c>
      <c r="AC34" s="75">
        <v>5.54E-4</v>
      </c>
      <c r="AD34" s="75">
        <v>7.16E-4</v>
      </c>
      <c r="AE34" s="75">
        <v>9.07E-4</v>
      </c>
      <c r="AF34" s="75">
        <v>0.001133</v>
      </c>
      <c r="AG34" s="75">
        <v>0.001296</v>
      </c>
      <c r="AH34" s="75">
        <v>0.001582</v>
      </c>
      <c r="AI34" s="75">
        <v>0.001695</v>
      </c>
      <c r="AJ34" s="75">
        <v>0.001616</v>
      </c>
      <c r="AK34" s="75">
        <v>0.001543</v>
      </c>
    </row>
    <row r="35" ht="12.75" customHeight="1">
      <c r="A35" s="79">
        <v>-0.01358</v>
      </c>
      <c r="B35" s="75">
        <v>-0.012909</v>
      </c>
      <c r="C35" s="75">
        <v>-0.011761</v>
      </c>
      <c r="D35" s="75">
        <v>-0.010921</v>
      </c>
      <c r="E35" s="75">
        <v>-0.010179</v>
      </c>
      <c r="F35" s="75">
        <v>-0.009458</v>
      </c>
      <c r="G35" s="75">
        <v>-0.008883</v>
      </c>
      <c r="H35" s="75">
        <v>-0.008291</v>
      </c>
      <c r="I35" s="75">
        <v>-0.007926</v>
      </c>
      <c r="J35" s="75">
        <v>-0.007438</v>
      </c>
      <c r="K35" s="75">
        <v>-0.006862</v>
      </c>
      <c r="L35" s="75">
        <v>-0.006196</v>
      </c>
      <c r="M35" s="75">
        <v>-0.005641</v>
      </c>
      <c r="N35" s="75">
        <v>-0.005168</v>
      </c>
      <c r="O35" s="75">
        <v>-0.004695</v>
      </c>
      <c r="P35" s="75">
        <v>-0.004272</v>
      </c>
      <c r="Q35" s="75">
        <v>-0.003834</v>
      </c>
      <c r="R35" s="75">
        <v>-0.003323</v>
      </c>
      <c r="S35" s="75">
        <v>-0.002865</v>
      </c>
      <c r="T35" s="75">
        <v>-0.002585</v>
      </c>
      <c r="U35" s="75">
        <v>-0.002261</v>
      </c>
      <c r="V35" s="75">
        <v>-0.00183</v>
      </c>
      <c r="W35" s="75">
        <v>-0.001243</v>
      </c>
      <c r="X35" s="75">
        <v>-4.95E-4</v>
      </c>
      <c r="Y35" s="75">
        <v>0.0</v>
      </c>
      <c r="Z35" s="75">
        <v>2.7E-4</v>
      </c>
      <c r="AA35" s="75">
        <v>4.01E-4</v>
      </c>
      <c r="AB35" s="75">
        <v>5.24E-4</v>
      </c>
      <c r="AC35" s="75">
        <v>5.43E-4</v>
      </c>
      <c r="AD35" s="75">
        <v>8.12E-4</v>
      </c>
      <c r="AE35" s="75">
        <v>0.001046</v>
      </c>
      <c r="AF35" s="75">
        <v>0.001292</v>
      </c>
      <c r="AG35" s="75">
        <v>0.001446</v>
      </c>
      <c r="AH35" s="75">
        <v>0.001743</v>
      </c>
      <c r="AI35" s="75">
        <v>0.00184</v>
      </c>
      <c r="AJ35" s="75">
        <v>0.00177</v>
      </c>
      <c r="AK35" s="75">
        <v>0.001662</v>
      </c>
    </row>
    <row r="36" ht="12.75" customHeight="1">
      <c r="A36" s="79">
        <v>-0.01393</v>
      </c>
      <c r="B36" s="75">
        <v>-0.013251</v>
      </c>
      <c r="C36" s="75">
        <v>-0.01208</v>
      </c>
      <c r="D36" s="75">
        <v>-0.011233</v>
      </c>
      <c r="E36" s="75">
        <v>-0.010477</v>
      </c>
      <c r="F36" s="75">
        <v>-0.009762</v>
      </c>
      <c r="G36" s="75">
        <v>-0.00923</v>
      </c>
      <c r="H36" s="75">
        <v>-0.008652</v>
      </c>
      <c r="I36" s="75">
        <v>-0.00825</v>
      </c>
      <c r="J36" s="75">
        <v>-0.007747</v>
      </c>
      <c r="K36" s="75">
        <v>-0.007133</v>
      </c>
      <c r="L36" s="75">
        <v>-0.006499</v>
      </c>
      <c r="M36" s="75">
        <v>-0.005912</v>
      </c>
      <c r="N36" s="75">
        <v>-0.005402</v>
      </c>
      <c r="O36" s="75">
        <v>-0.004885</v>
      </c>
      <c r="P36" s="75">
        <v>-0.004487</v>
      </c>
      <c r="Q36" s="75">
        <v>-0.003947</v>
      </c>
      <c r="R36" s="75">
        <v>-0.003422</v>
      </c>
      <c r="S36" s="75">
        <v>-0.002965</v>
      </c>
      <c r="T36" s="75">
        <v>-0.002575</v>
      </c>
      <c r="U36" s="75">
        <v>-0.002266</v>
      </c>
      <c r="V36" s="75">
        <v>-0.001914</v>
      </c>
      <c r="W36" s="75">
        <v>-0.001249</v>
      </c>
      <c r="X36" s="75">
        <v>-5.14E-4</v>
      </c>
      <c r="Y36" s="75">
        <v>0.0</v>
      </c>
      <c r="Z36" s="75">
        <v>3.74E-4</v>
      </c>
      <c r="AA36" s="75">
        <v>4.76E-4</v>
      </c>
      <c r="AB36" s="75">
        <v>6.1E-4</v>
      </c>
      <c r="AC36" s="75">
        <v>7.36E-4</v>
      </c>
      <c r="AD36" s="75">
        <v>9.22E-4</v>
      </c>
      <c r="AE36" s="75">
        <v>0.001116</v>
      </c>
      <c r="AF36" s="75">
        <v>0.001438</v>
      </c>
      <c r="AG36" s="75">
        <v>0.001559</v>
      </c>
      <c r="AH36" s="75">
        <v>0.001804</v>
      </c>
      <c r="AI36" s="75">
        <v>0.001958</v>
      </c>
      <c r="AJ36" s="75">
        <v>0.001878</v>
      </c>
      <c r="AK36" s="75">
        <v>0.001799</v>
      </c>
    </row>
    <row r="37" ht="12.75" customHeight="1">
      <c r="A37" s="79">
        <v>-0.013918</v>
      </c>
      <c r="B37" s="75">
        <v>-0.013214</v>
      </c>
      <c r="C37" s="75">
        <v>-0.012037</v>
      </c>
      <c r="D37" s="75">
        <v>-0.011236</v>
      </c>
      <c r="E37" s="75">
        <v>-0.010563</v>
      </c>
      <c r="F37" s="75">
        <v>-0.009874</v>
      </c>
      <c r="G37" s="75">
        <v>-0.009366</v>
      </c>
      <c r="H37" s="75">
        <v>-0.008732</v>
      </c>
      <c r="I37" s="75">
        <v>-0.008374</v>
      </c>
      <c r="J37" s="75">
        <v>-0.007874</v>
      </c>
      <c r="K37" s="75">
        <v>-0.007253</v>
      </c>
      <c r="L37" s="75">
        <v>-0.00656</v>
      </c>
      <c r="M37" s="75">
        <v>-0.006042</v>
      </c>
      <c r="N37" s="75">
        <v>-0.005509</v>
      </c>
      <c r="O37" s="75">
        <v>-0.004991</v>
      </c>
      <c r="P37" s="75">
        <v>-0.004513</v>
      </c>
      <c r="Q37" s="75">
        <v>-0.004096</v>
      </c>
      <c r="R37" s="75">
        <v>-0.003556</v>
      </c>
      <c r="S37" s="75">
        <v>-0.003109</v>
      </c>
      <c r="T37" s="75">
        <v>-0.002727</v>
      </c>
      <c r="U37" s="75">
        <v>-0.002359</v>
      </c>
      <c r="V37" s="75">
        <v>-0.001916</v>
      </c>
      <c r="W37" s="75">
        <v>-0.001347</v>
      </c>
      <c r="X37" s="75">
        <v>-5.95E-4</v>
      </c>
      <c r="Y37" s="75">
        <v>0.0</v>
      </c>
      <c r="Z37" s="75">
        <v>3.27E-4</v>
      </c>
      <c r="AA37" s="75">
        <v>4.13E-4</v>
      </c>
      <c r="AB37" s="75">
        <v>6.22E-4</v>
      </c>
      <c r="AC37" s="75">
        <v>6.3E-4</v>
      </c>
      <c r="AD37" s="75">
        <v>8.69E-4</v>
      </c>
      <c r="AE37" s="75">
        <v>0.001157</v>
      </c>
      <c r="AF37" s="75">
        <v>0.001389</v>
      </c>
      <c r="AG37" s="75">
        <v>0.001546</v>
      </c>
      <c r="AH37" s="75">
        <v>0.00185</v>
      </c>
      <c r="AI37" s="75">
        <v>0.001889</v>
      </c>
      <c r="AJ37" s="75">
        <v>0.001885</v>
      </c>
      <c r="AK37" s="75">
        <v>0.001826</v>
      </c>
    </row>
    <row r="38" ht="12.75" customHeight="1">
      <c r="A38" s="79">
        <v>-0.01376</v>
      </c>
      <c r="B38" s="75">
        <v>-0.013092</v>
      </c>
      <c r="C38" s="75">
        <v>-0.012004</v>
      </c>
      <c r="D38" s="75">
        <v>-0.01122</v>
      </c>
      <c r="E38" s="75">
        <v>-0.010531</v>
      </c>
      <c r="F38" s="75">
        <v>-0.009839</v>
      </c>
      <c r="G38" s="75">
        <v>-0.009312</v>
      </c>
      <c r="H38" s="75">
        <v>-0.00873</v>
      </c>
      <c r="I38" s="75">
        <v>-0.008331</v>
      </c>
      <c r="J38" s="75">
        <v>-0.007856</v>
      </c>
      <c r="K38" s="75">
        <v>-0.007253</v>
      </c>
      <c r="L38" s="75">
        <v>-0.006638</v>
      </c>
      <c r="M38" s="75">
        <v>-0.006016</v>
      </c>
      <c r="N38" s="75">
        <v>-0.005498</v>
      </c>
      <c r="O38" s="75">
        <v>-0.00498</v>
      </c>
      <c r="P38" s="75">
        <v>-0.004538</v>
      </c>
      <c r="Q38" s="75">
        <v>-0.00404</v>
      </c>
      <c r="R38" s="75">
        <v>-0.003535</v>
      </c>
      <c r="S38" s="75">
        <v>-0.003044</v>
      </c>
      <c r="T38" s="75">
        <v>-0.002677</v>
      </c>
      <c r="U38" s="75">
        <v>-0.00232</v>
      </c>
      <c r="V38" s="75">
        <v>-0.001897</v>
      </c>
      <c r="W38" s="75">
        <v>-0.001301</v>
      </c>
      <c r="X38" s="75">
        <v>-4.87E-4</v>
      </c>
      <c r="Y38" s="75">
        <v>0.0</v>
      </c>
      <c r="Z38" s="75">
        <v>3.91E-4</v>
      </c>
      <c r="AA38" s="75">
        <v>4.9E-4</v>
      </c>
      <c r="AB38" s="75">
        <v>6.63E-4</v>
      </c>
      <c r="AC38" s="75">
        <v>7.86E-4</v>
      </c>
      <c r="AD38" s="75">
        <v>0.001001</v>
      </c>
      <c r="AE38" s="75">
        <v>0.001224</v>
      </c>
      <c r="AF38" s="75">
        <v>0.001489</v>
      </c>
      <c r="AG38" s="75">
        <v>0.001675</v>
      </c>
      <c r="AH38" s="75">
        <v>0.001951</v>
      </c>
      <c r="AI38" s="75">
        <v>0.002081</v>
      </c>
      <c r="AJ38" s="75">
        <v>0.001989</v>
      </c>
      <c r="AK38" s="75">
        <v>0.00193</v>
      </c>
    </row>
    <row r="39" ht="12.75" customHeight="1">
      <c r="A39" s="79">
        <v>-0.013846</v>
      </c>
      <c r="B39" s="75">
        <v>-0.013138</v>
      </c>
      <c r="C39" s="75">
        <v>-0.011994</v>
      </c>
      <c r="D39" s="75">
        <v>-0.011223</v>
      </c>
      <c r="E39" s="75">
        <v>-0.010573</v>
      </c>
      <c r="F39" s="75">
        <v>-0.009875</v>
      </c>
      <c r="G39" s="75">
        <v>-0.009331</v>
      </c>
      <c r="H39" s="75">
        <v>-0.008815</v>
      </c>
      <c r="I39" s="75">
        <v>-0.008372</v>
      </c>
      <c r="J39" s="75">
        <v>-0.007907</v>
      </c>
      <c r="K39" s="75">
        <v>-0.007302</v>
      </c>
      <c r="L39" s="75">
        <v>-0.006664</v>
      </c>
      <c r="M39" s="75">
        <v>-0.00607</v>
      </c>
      <c r="N39" s="75">
        <v>-0.005543</v>
      </c>
      <c r="O39" s="75">
        <v>-0.005019</v>
      </c>
      <c r="P39" s="75">
        <v>-0.004579</v>
      </c>
      <c r="Q39" s="75">
        <v>-0.004061</v>
      </c>
      <c r="R39" s="75">
        <v>-0.003549</v>
      </c>
      <c r="S39" s="75">
        <v>-0.003093</v>
      </c>
      <c r="T39" s="75">
        <v>-0.002668</v>
      </c>
      <c r="U39" s="75">
        <v>-0.002398</v>
      </c>
      <c r="V39" s="75">
        <v>-0.001916</v>
      </c>
      <c r="W39" s="75">
        <v>-0.001301</v>
      </c>
      <c r="X39" s="75">
        <v>-5.35E-4</v>
      </c>
      <c r="Y39" s="75">
        <v>0.0</v>
      </c>
      <c r="Z39" s="75">
        <v>3.59E-4</v>
      </c>
      <c r="AA39" s="75">
        <v>4.83E-4</v>
      </c>
      <c r="AB39" s="75">
        <v>6.65E-4</v>
      </c>
      <c r="AC39" s="75">
        <v>7.69E-4</v>
      </c>
      <c r="AD39" s="75">
        <v>9.83E-4</v>
      </c>
      <c r="AE39" s="75">
        <v>0.001209</v>
      </c>
      <c r="AF39" s="75">
        <v>0.001441</v>
      </c>
      <c r="AG39" s="75">
        <v>0.001655</v>
      </c>
      <c r="AH39" s="75">
        <v>0.001943</v>
      </c>
      <c r="AI39" s="75">
        <v>0.002036</v>
      </c>
      <c r="AJ39" s="75">
        <v>0.001984</v>
      </c>
      <c r="AK39" s="75">
        <v>0.00194</v>
      </c>
    </row>
    <row r="40" ht="12.75" customHeight="1">
      <c r="A40" s="79">
        <v>-0.013856</v>
      </c>
      <c r="B40" s="75">
        <v>-0.013156</v>
      </c>
      <c r="C40" s="75">
        <v>-0.012039</v>
      </c>
      <c r="D40" s="75">
        <v>-0.011314</v>
      </c>
      <c r="E40" s="75">
        <v>-0.010663</v>
      </c>
      <c r="F40" s="75">
        <v>-0.010019</v>
      </c>
      <c r="G40" s="75">
        <v>-0.009481</v>
      </c>
      <c r="H40" s="75">
        <v>-0.008889</v>
      </c>
      <c r="I40" s="75">
        <v>-0.008471</v>
      </c>
      <c r="J40" s="75">
        <v>-0.008002</v>
      </c>
      <c r="K40" s="75">
        <v>-0.007383</v>
      </c>
      <c r="L40" s="75">
        <v>-0.006727</v>
      </c>
      <c r="M40" s="75">
        <v>-0.006111</v>
      </c>
      <c r="N40" s="75">
        <v>-0.005567</v>
      </c>
      <c r="O40" s="75">
        <v>-0.005034</v>
      </c>
      <c r="P40" s="75">
        <v>-0.004602</v>
      </c>
      <c r="Q40" s="75">
        <v>-0.004126</v>
      </c>
      <c r="R40" s="75">
        <v>-0.003546</v>
      </c>
      <c r="S40" s="75">
        <v>-0.003096</v>
      </c>
      <c r="T40" s="75">
        <v>-0.002679</v>
      </c>
      <c r="U40" s="75">
        <v>-0.00239</v>
      </c>
      <c r="V40" s="75">
        <v>-0.001928</v>
      </c>
      <c r="W40" s="75">
        <v>-0.001295</v>
      </c>
      <c r="X40" s="75">
        <v>-5.41E-4</v>
      </c>
      <c r="Y40" s="75">
        <v>0.0</v>
      </c>
      <c r="Z40" s="75">
        <v>4.32E-4</v>
      </c>
      <c r="AA40" s="75">
        <v>5.22E-4</v>
      </c>
      <c r="AB40" s="75">
        <v>7.07E-4</v>
      </c>
      <c r="AC40" s="75">
        <v>8.19E-4</v>
      </c>
      <c r="AD40" s="75">
        <v>0.001015</v>
      </c>
      <c r="AE40" s="75">
        <v>0.001217</v>
      </c>
      <c r="AF40" s="75">
        <v>0.001515</v>
      </c>
      <c r="AG40" s="75">
        <v>0.001694</v>
      </c>
      <c r="AH40" s="75">
        <v>0.001934</v>
      </c>
      <c r="AI40" s="75">
        <v>0.002125</v>
      </c>
      <c r="AJ40" s="75">
        <v>0.002042</v>
      </c>
      <c r="AK40" s="75">
        <v>0.001991</v>
      </c>
    </row>
    <row r="41" ht="12.75" customHeight="1">
      <c r="A41" s="79">
        <v>-0.01334</v>
      </c>
      <c r="B41" s="75">
        <v>-0.012701</v>
      </c>
      <c r="C41" s="75">
        <v>-0.011614</v>
      </c>
      <c r="D41" s="75">
        <v>-0.010841</v>
      </c>
      <c r="E41" s="75">
        <v>-0.010205</v>
      </c>
      <c r="F41" s="75">
        <v>-0.009555</v>
      </c>
      <c r="G41" s="75">
        <v>-0.009098</v>
      </c>
      <c r="H41" s="75">
        <v>-0.008561</v>
      </c>
      <c r="I41" s="75">
        <v>-0.008216</v>
      </c>
      <c r="J41" s="75">
        <v>-0.007759</v>
      </c>
      <c r="K41" s="75">
        <v>-0.0072</v>
      </c>
      <c r="L41" s="75">
        <v>-0.006617</v>
      </c>
      <c r="M41" s="75">
        <v>-0.006027</v>
      </c>
      <c r="N41" s="75">
        <v>-0.005568</v>
      </c>
      <c r="O41" s="75">
        <v>-0.005013</v>
      </c>
      <c r="P41" s="75">
        <v>-0.004631</v>
      </c>
      <c r="Q41" s="75">
        <v>-0.004139</v>
      </c>
      <c r="R41" s="75">
        <v>-0.003595</v>
      </c>
      <c r="S41" s="75">
        <v>-0.003218</v>
      </c>
      <c r="T41" s="75">
        <v>-0.002846</v>
      </c>
      <c r="U41" s="75">
        <v>-0.002499</v>
      </c>
      <c r="V41" s="75">
        <v>-0.002058</v>
      </c>
      <c r="W41" s="75">
        <v>-0.001435</v>
      </c>
      <c r="X41" s="75">
        <v>-6.16E-4</v>
      </c>
      <c r="Y41" s="75">
        <v>0.0</v>
      </c>
      <c r="Z41" s="75">
        <v>4.93E-4</v>
      </c>
      <c r="AA41" s="75">
        <v>6.89E-4</v>
      </c>
      <c r="AB41" s="75">
        <v>9.36E-4</v>
      </c>
      <c r="AC41" s="75">
        <v>0.001094</v>
      </c>
      <c r="AD41" s="75">
        <v>0.001418</v>
      </c>
      <c r="AE41" s="75">
        <v>0.001756</v>
      </c>
      <c r="AF41" s="75">
        <v>0.002092</v>
      </c>
      <c r="AG41" s="75">
        <v>0.00237</v>
      </c>
      <c r="AH41" s="75">
        <v>0.002672</v>
      </c>
      <c r="AI41" s="75">
        <v>0.002809</v>
      </c>
      <c r="AJ41" s="75">
        <v>0.00273</v>
      </c>
      <c r="AK41" s="75">
        <v>0.002666</v>
      </c>
    </row>
    <row r="42" ht="12.75" customHeight="1">
      <c r="A42" s="79">
        <v>-0.013202</v>
      </c>
      <c r="B42" s="75">
        <v>-0.012573</v>
      </c>
      <c r="C42" s="75">
        <v>-0.011514</v>
      </c>
      <c r="D42" s="75">
        <v>-0.010813</v>
      </c>
      <c r="E42" s="75">
        <v>-0.010142</v>
      </c>
      <c r="F42" s="75">
        <v>-0.00948</v>
      </c>
      <c r="G42" s="75">
        <v>-0.008958</v>
      </c>
      <c r="H42" s="75">
        <v>-0.008415</v>
      </c>
      <c r="I42" s="75">
        <v>-0.008045</v>
      </c>
      <c r="J42" s="75">
        <v>-0.007599</v>
      </c>
      <c r="K42" s="75">
        <v>-0.007063</v>
      </c>
      <c r="L42" s="75">
        <v>-0.006496</v>
      </c>
      <c r="M42" s="75">
        <v>-0.00597</v>
      </c>
      <c r="N42" s="75">
        <v>-0.005519</v>
      </c>
      <c r="O42" s="75">
        <v>-0.005014</v>
      </c>
      <c r="P42" s="75">
        <v>-0.004596</v>
      </c>
      <c r="Q42" s="75">
        <v>-0.004144</v>
      </c>
      <c r="R42" s="75">
        <v>-0.003629</v>
      </c>
      <c r="S42" s="75">
        <v>-0.003192</v>
      </c>
      <c r="T42" s="75">
        <v>-0.0028</v>
      </c>
      <c r="U42" s="75">
        <v>-0.00248</v>
      </c>
      <c r="V42" s="75">
        <v>-0.002054</v>
      </c>
      <c r="W42" s="75">
        <v>-0.001402</v>
      </c>
      <c r="X42" s="75">
        <v>-6.1E-4</v>
      </c>
      <c r="Y42" s="75">
        <v>0.0</v>
      </c>
      <c r="Z42" s="75">
        <v>4.53E-4</v>
      </c>
      <c r="AA42" s="75">
        <v>6.71E-4</v>
      </c>
      <c r="AB42" s="75">
        <v>9.44E-4</v>
      </c>
      <c r="AC42" s="75">
        <v>0.001103</v>
      </c>
      <c r="AD42" s="75">
        <v>0.001399</v>
      </c>
      <c r="AE42" s="75">
        <v>0.001754</v>
      </c>
      <c r="AF42" s="75">
        <v>0.002087</v>
      </c>
      <c r="AG42" s="75">
        <v>0.00237</v>
      </c>
      <c r="AH42" s="75">
        <v>0.002686</v>
      </c>
      <c r="AI42" s="75">
        <v>0.00272</v>
      </c>
      <c r="AJ42" s="75">
        <v>0.002711</v>
      </c>
      <c r="AK42" s="75">
        <v>0.002645</v>
      </c>
    </row>
    <row r="43" ht="12.75" customHeight="1">
      <c r="A43" s="79">
        <v>-0.013365</v>
      </c>
      <c r="B43" s="75">
        <v>-0.012715</v>
      </c>
      <c r="C43" s="75">
        <v>-0.011594</v>
      </c>
      <c r="D43" s="75">
        <v>-0.010819</v>
      </c>
      <c r="E43" s="75">
        <v>-0.010122</v>
      </c>
      <c r="F43" s="75">
        <v>-0.009434</v>
      </c>
      <c r="G43" s="75">
        <v>-0.008947</v>
      </c>
      <c r="H43" s="75">
        <v>-0.008418</v>
      </c>
      <c r="I43" s="75">
        <v>-0.008072</v>
      </c>
      <c r="J43" s="75">
        <v>-0.007626</v>
      </c>
      <c r="K43" s="75">
        <v>-0.007079</v>
      </c>
      <c r="L43" s="75">
        <v>-0.006457</v>
      </c>
      <c r="M43" s="75">
        <v>-0.005879</v>
      </c>
      <c r="N43" s="75">
        <v>-0.005385</v>
      </c>
      <c r="O43" s="75">
        <v>-0.004902</v>
      </c>
      <c r="P43" s="75">
        <v>-0.00448</v>
      </c>
      <c r="Q43" s="75">
        <v>-0.00398</v>
      </c>
      <c r="R43" s="75">
        <v>-0.003501</v>
      </c>
      <c r="S43" s="75">
        <v>-0.003071</v>
      </c>
      <c r="T43" s="75">
        <v>-0.00271</v>
      </c>
      <c r="U43" s="75">
        <v>-0.002389</v>
      </c>
      <c r="V43" s="75">
        <v>-0.002003</v>
      </c>
      <c r="W43" s="75">
        <v>-0.001381</v>
      </c>
      <c r="X43" s="75">
        <v>-6.4E-4</v>
      </c>
      <c r="Y43" s="75">
        <v>0.0</v>
      </c>
      <c r="Z43" s="75">
        <v>4.19E-4</v>
      </c>
      <c r="AA43" s="75">
        <v>6.25E-4</v>
      </c>
      <c r="AB43" s="75">
        <v>9.09E-4</v>
      </c>
      <c r="AC43" s="75">
        <v>0.001111</v>
      </c>
      <c r="AD43" s="75">
        <v>0.00141</v>
      </c>
      <c r="AE43" s="75">
        <v>0.001757</v>
      </c>
      <c r="AF43" s="75">
        <v>0.00211</v>
      </c>
      <c r="AG43" s="75">
        <v>0.002399</v>
      </c>
      <c r="AH43" s="75">
        <v>0.002662</v>
      </c>
      <c r="AI43" s="75">
        <v>0.002828</v>
      </c>
      <c r="AJ43" s="75">
        <v>0.002764</v>
      </c>
      <c r="AK43" s="75">
        <v>0.002734</v>
      </c>
    </row>
    <row r="44" ht="12.75" customHeight="1">
      <c r="A44" s="79">
        <v>-0.012933</v>
      </c>
      <c r="B44" s="75">
        <v>-0.012332</v>
      </c>
      <c r="C44" s="75">
        <v>-0.01128</v>
      </c>
      <c r="D44" s="75">
        <v>-0.01057</v>
      </c>
      <c r="E44" s="75">
        <v>-0.009912</v>
      </c>
      <c r="F44" s="75">
        <v>-0.009309</v>
      </c>
      <c r="G44" s="75">
        <v>-0.008823</v>
      </c>
      <c r="H44" s="75">
        <v>-0.00833</v>
      </c>
      <c r="I44" s="75">
        <v>-0.007933</v>
      </c>
      <c r="J44" s="75">
        <v>-0.007493</v>
      </c>
      <c r="K44" s="75">
        <v>-0.00694</v>
      </c>
      <c r="L44" s="75">
        <v>-0.00637</v>
      </c>
      <c r="M44" s="75">
        <v>-0.005825</v>
      </c>
      <c r="N44" s="75">
        <v>-0.005381</v>
      </c>
      <c r="O44" s="75">
        <v>-0.004914</v>
      </c>
      <c r="P44" s="75">
        <v>-0.004505</v>
      </c>
      <c r="Q44" s="75">
        <v>-0.004093</v>
      </c>
      <c r="R44" s="75">
        <v>-0.00359</v>
      </c>
      <c r="S44" s="75">
        <v>-0.003164</v>
      </c>
      <c r="T44" s="75">
        <v>-0.002772</v>
      </c>
      <c r="U44" s="75">
        <v>-0.002486</v>
      </c>
      <c r="V44" s="75">
        <v>-0.00205</v>
      </c>
      <c r="W44" s="75">
        <v>-0.00144</v>
      </c>
      <c r="X44" s="75">
        <v>-6.37E-4</v>
      </c>
      <c r="Y44" s="75">
        <v>0.0</v>
      </c>
      <c r="Z44" s="75">
        <v>5.01E-4</v>
      </c>
      <c r="AA44" s="75">
        <v>7.39E-4</v>
      </c>
      <c r="AB44" s="75">
        <v>0.001036</v>
      </c>
      <c r="AC44" s="75">
        <v>0.001246</v>
      </c>
      <c r="AD44" s="75">
        <v>0.00157</v>
      </c>
      <c r="AE44" s="75">
        <v>0.001949</v>
      </c>
      <c r="AF44" s="75">
        <v>0.002299</v>
      </c>
      <c r="AG44" s="75">
        <v>0.002616</v>
      </c>
      <c r="AH44" s="75">
        <v>0.002887</v>
      </c>
      <c r="AI44" s="75">
        <v>0.002968</v>
      </c>
      <c r="AJ44" s="75">
        <v>0.002963</v>
      </c>
      <c r="AK44" s="75">
        <v>0.002895</v>
      </c>
    </row>
    <row r="45" ht="12.75" customHeight="1">
      <c r="A45" s="79">
        <v>-0.012616</v>
      </c>
      <c r="B45" s="75">
        <v>-0.012007</v>
      </c>
      <c r="C45" s="75">
        <v>-0.010981</v>
      </c>
      <c r="D45" s="75">
        <v>-0.010305</v>
      </c>
      <c r="E45" s="75">
        <v>-0.009682</v>
      </c>
      <c r="F45" s="75">
        <v>-0.009025</v>
      </c>
      <c r="G45" s="75">
        <v>-0.008543</v>
      </c>
      <c r="H45" s="75">
        <v>-0.008057</v>
      </c>
      <c r="I45" s="75">
        <v>-0.007671</v>
      </c>
      <c r="J45" s="75">
        <v>-0.007253</v>
      </c>
      <c r="K45" s="75">
        <v>-0.00673</v>
      </c>
      <c r="L45" s="75">
        <v>-0.006188</v>
      </c>
      <c r="M45" s="75">
        <v>-0.005684</v>
      </c>
      <c r="N45" s="75">
        <v>-0.005277</v>
      </c>
      <c r="O45" s="75">
        <v>-0.004794</v>
      </c>
      <c r="P45" s="75">
        <v>-0.004402</v>
      </c>
      <c r="Q45" s="75">
        <v>-0.003943</v>
      </c>
      <c r="R45" s="75">
        <v>-0.003436</v>
      </c>
      <c r="S45" s="75">
        <v>-0.003013</v>
      </c>
      <c r="T45" s="75">
        <v>-0.002706</v>
      </c>
      <c r="U45" s="75">
        <v>-0.002356</v>
      </c>
      <c r="V45" s="75">
        <v>-0.00196</v>
      </c>
      <c r="W45" s="75">
        <v>-0.00135</v>
      </c>
      <c r="X45" s="75">
        <v>-6.2E-4</v>
      </c>
      <c r="Y45" s="75">
        <v>0.0</v>
      </c>
      <c r="Z45" s="75">
        <v>4.76E-4</v>
      </c>
      <c r="AA45" s="75">
        <v>7.29E-4</v>
      </c>
      <c r="AB45" s="75">
        <v>9.93E-4</v>
      </c>
      <c r="AC45" s="75">
        <v>0.001212</v>
      </c>
      <c r="AD45" s="75">
        <v>0.001513</v>
      </c>
      <c r="AE45" s="75">
        <v>0.001849</v>
      </c>
      <c r="AF45" s="75">
        <v>0.002247</v>
      </c>
      <c r="AG45" s="75">
        <v>0.002528</v>
      </c>
      <c r="AH45" s="75">
        <v>0.002802</v>
      </c>
      <c r="AI45" s="75">
        <v>0.002927</v>
      </c>
      <c r="AJ45" s="75">
        <v>0.002897</v>
      </c>
      <c r="AK45" s="75">
        <v>0.002828</v>
      </c>
    </row>
    <row r="46" ht="12.75" customHeight="1">
      <c r="A46" s="79">
        <v>-0.012196</v>
      </c>
      <c r="B46" s="75">
        <v>-0.011608</v>
      </c>
      <c r="C46" s="75">
        <v>-0.010664</v>
      </c>
      <c r="D46" s="75">
        <v>-0.009995</v>
      </c>
      <c r="E46" s="75">
        <v>-0.009375</v>
      </c>
      <c r="F46" s="75">
        <v>-0.008756</v>
      </c>
      <c r="G46" s="75">
        <v>-0.008316</v>
      </c>
      <c r="H46" s="75">
        <v>-0.007852</v>
      </c>
      <c r="I46" s="75">
        <v>-0.007498</v>
      </c>
      <c r="J46" s="75">
        <v>-0.007137</v>
      </c>
      <c r="K46" s="75">
        <v>-0.006627</v>
      </c>
      <c r="L46" s="75">
        <v>-0.006066</v>
      </c>
      <c r="M46" s="75">
        <v>-0.005539</v>
      </c>
      <c r="N46" s="75">
        <v>-0.005099</v>
      </c>
      <c r="O46" s="75">
        <v>-0.004633</v>
      </c>
      <c r="P46" s="75">
        <v>-0.004251</v>
      </c>
      <c r="Q46" s="75">
        <v>-0.003842</v>
      </c>
      <c r="R46" s="75">
        <v>-0.00337</v>
      </c>
      <c r="S46" s="75">
        <v>-0.002974</v>
      </c>
      <c r="T46" s="75">
        <v>-0.002626</v>
      </c>
      <c r="U46" s="75">
        <v>-0.002321</v>
      </c>
      <c r="V46" s="75">
        <v>-0.001928</v>
      </c>
      <c r="W46" s="75">
        <v>-0.001356</v>
      </c>
      <c r="X46" s="75">
        <v>-6.03E-4</v>
      </c>
      <c r="Y46" s="75">
        <v>0.0</v>
      </c>
      <c r="Z46" s="75">
        <v>4.53E-4</v>
      </c>
      <c r="AA46" s="75">
        <v>6.96E-4</v>
      </c>
      <c r="AB46" s="75">
        <v>9.92E-4</v>
      </c>
      <c r="AC46" s="75">
        <v>0.001238</v>
      </c>
      <c r="AD46" s="75">
        <v>0.001545</v>
      </c>
      <c r="AE46" s="75">
        <v>0.001924</v>
      </c>
      <c r="AF46" s="75">
        <v>0.00232</v>
      </c>
      <c r="AG46" s="75">
        <v>0.002643</v>
      </c>
      <c r="AH46" s="75">
        <v>0.002908</v>
      </c>
      <c r="AI46" s="75">
        <v>0.003025</v>
      </c>
      <c r="AJ46" s="75">
        <v>0.003018</v>
      </c>
      <c r="AK46" s="75">
        <v>0.00297</v>
      </c>
    </row>
    <row r="47" ht="12.75" customHeight="1">
      <c r="A47" s="79">
        <v>-0.011993</v>
      </c>
      <c r="B47" s="75">
        <v>-0.011428</v>
      </c>
      <c r="C47" s="75">
        <v>-0.010447</v>
      </c>
      <c r="D47" s="75">
        <v>-0.00977</v>
      </c>
      <c r="E47" s="75">
        <v>-0.009192</v>
      </c>
      <c r="F47" s="75">
        <v>-0.008597</v>
      </c>
      <c r="G47" s="75">
        <v>-0.008144</v>
      </c>
      <c r="H47" s="75">
        <v>-0.007663</v>
      </c>
      <c r="I47" s="75">
        <v>-0.007287</v>
      </c>
      <c r="J47" s="75">
        <v>-0.006889</v>
      </c>
      <c r="K47" s="75">
        <v>-0.006412</v>
      </c>
      <c r="L47" s="75">
        <v>-0.005899</v>
      </c>
      <c r="M47" s="75">
        <v>-0.005413</v>
      </c>
      <c r="N47" s="75">
        <v>-0.005033</v>
      </c>
      <c r="O47" s="75">
        <v>-0.004576</v>
      </c>
      <c r="P47" s="75">
        <v>-0.004222</v>
      </c>
      <c r="Q47" s="75">
        <v>-0.003816</v>
      </c>
      <c r="R47" s="75">
        <v>-0.003351</v>
      </c>
      <c r="S47" s="75">
        <v>-0.002969</v>
      </c>
      <c r="T47" s="75">
        <v>-0.002644</v>
      </c>
      <c r="U47" s="75">
        <v>-0.002255</v>
      </c>
      <c r="V47" s="75">
        <v>-0.001939</v>
      </c>
      <c r="W47" s="75">
        <v>-0.001368</v>
      </c>
      <c r="X47" s="75">
        <v>-6.16E-4</v>
      </c>
      <c r="Y47" s="75">
        <v>0.0</v>
      </c>
      <c r="Z47" s="75">
        <v>4.74E-4</v>
      </c>
      <c r="AA47" s="75">
        <v>6.99E-4</v>
      </c>
      <c r="AB47" s="75">
        <v>9.93E-4</v>
      </c>
      <c r="AC47" s="75">
        <v>0.001235</v>
      </c>
      <c r="AD47" s="75">
        <v>0.001549</v>
      </c>
      <c r="AE47" s="75">
        <v>0.001924</v>
      </c>
      <c r="AF47" s="75">
        <v>0.002314</v>
      </c>
      <c r="AG47" s="75">
        <v>0.002607</v>
      </c>
      <c r="AH47" s="75">
        <v>0.00289</v>
      </c>
      <c r="AI47" s="75">
        <v>0.003035</v>
      </c>
      <c r="AJ47" s="75">
        <v>0.003027</v>
      </c>
      <c r="AK47" s="75">
        <v>0.00297</v>
      </c>
    </row>
    <row r="48" ht="12.75" customHeight="1">
      <c r="A48" s="79">
        <v>-0.012044</v>
      </c>
      <c r="B48" s="75">
        <v>-0.011533</v>
      </c>
      <c r="C48" s="75">
        <v>-0.010664</v>
      </c>
      <c r="D48" s="75">
        <v>-0.009993</v>
      </c>
      <c r="E48" s="75">
        <v>-0.00936</v>
      </c>
      <c r="F48" s="75">
        <v>-0.008747</v>
      </c>
      <c r="G48" s="75">
        <v>-0.008298</v>
      </c>
      <c r="H48" s="75">
        <v>-0.007811</v>
      </c>
      <c r="I48" s="75">
        <v>-0.007472</v>
      </c>
      <c r="J48" s="75">
        <v>-0.007104</v>
      </c>
      <c r="K48" s="75">
        <v>-0.006624</v>
      </c>
      <c r="L48" s="75">
        <v>-0.006061</v>
      </c>
      <c r="M48" s="75">
        <v>-0.005541</v>
      </c>
      <c r="N48" s="75">
        <v>-0.005103</v>
      </c>
      <c r="O48" s="75">
        <v>-0.00468</v>
      </c>
      <c r="P48" s="75">
        <v>-0.004297</v>
      </c>
      <c r="Q48" s="75">
        <v>-0.003876</v>
      </c>
      <c r="R48" s="75">
        <v>-0.003411</v>
      </c>
      <c r="S48" s="75">
        <v>-0.003025</v>
      </c>
      <c r="T48" s="75">
        <v>-0.002684</v>
      </c>
      <c r="U48" s="75">
        <v>-0.002391</v>
      </c>
      <c r="V48" s="75">
        <v>-0.001984</v>
      </c>
      <c r="W48" s="75">
        <v>-0.00139</v>
      </c>
      <c r="X48" s="75">
        <v>-6.08E-4</v>
      </c>
      <c r="Y48" s="75">
        <v>0.0</v>
      </c>
      <c r="Z48" s="75">
        <v>4.57E-4</v>
      </c>
      <c r="AA48" s="75">
        <v>7.38E-4</v>
      </c>
      <c r="AB48" s="75">
        <v>0.001027</v>
      </c>
      <c r="AC48" s="75">
        <v>0.001282</v>
      </c>
      <c r="AD48" s="75">
        <v>0.001637</v>
      </c>
      <c r="AE48" s="75">
        <v>0.002004</v>
      </c>
      <c r="AF48" s="75">
        <v>0.002404</v>
      </c>
      <c r="AG48" s="75">
        <v>0.002683</v>
      </c>
      <c r="AH48" s="75">
        <v>0.002974</v>
      </c>
      <c r="AI48" s="75">
        <v>0.003108</v>
      </c>
      <c r="AJ48" s="75">
        <v>0.003083</v>
      </c>
      <c r="AK48" s="75">
        <v>0.003053</v>
      </c>
    </row>
    <row r="49" ht="12.75" customHeight="1">
      <c r="A49" s="79">
        <v>-0.011797</v>
      </c>
      <c r="B49" s="75">
        <v>-0.011254</v>
      </c>
      <c r="C49" s="75">
        <v>-0.010353</v>
      </c>
      <c r="D49" s="75">
        <v>-0.009685</v>
      </c>
      <c r="E49" s="75">
        <v>-0.009112</v>
      </c>
      <c r="F49" s="75">
        <v>-0.008527</v>
      </c>
      <c r="G49" s="75">
        <v>-0.008094</v>
      </c>
      <c r="H49" s="75">
        <v>-0.007636</v>
      </c>
      <c r="I49" s="75">
        <v>-0.007304</v>
      </c>
      <c r="J49" s="75">
        <v>-0.006898</v>
      </c>
      <c r="K49" s="75">
        <v>-0.006422</v>
      </c>
      <c r="L49" s="75">
        <v>-0.005923</v>
      </c>
      <c r="M49" s="75">
        <v>-0.005424</v>
      </c>
      <c r="N49" s="75">
        <v>-0.005008</v>
      </c>
      <c r="O49" s="75">
        <v>-0.004545</v>
      </c>
      <c r="P49" s="75">
        <v>-0.004227</v>
      </c>
      <c r="Q49" s="75">
        <v>-0.003791</v>
      </c>
      <c r="R49" s="75">
        <v>-0.003377</v>
      </c>
      <c r="S49" s="75">
        <v>-0.002979</v>
      </c>
      <c r="T49" s="75">
        <v>-0.002665</v>
      </c>
      <c r="U49" s="75">
        <v>-0.002332</v>
      </c>
      <c r="V49" s="75">
        <v>-0.001987</v>
      </c>
      <c r="W49" s="75">
        <v>-0.001387</v>
      </c>
      <c r="X49" s="75">
        <v>-6.28E-4</v>
      </c>
      <c r="Y49" s="75">
        <v>0.0</v>
      </c>
      <c r="Z49" s="75">
        <v>4.46E-4</v>
      </c>
      <c r="AA49" s="75">
        <v>7.37E-4</v>
      </c>
      <c r="AB49" s="75">
        <v>0.001016</v>
      </c>
      <c r="AC49" s="75">
        <v>0.0013</v>
      </c>
      <c r="AD49" s="75">
        <v>0.00167</v>
      </c>
      <c r="AE49" s="75">
        <v>0.002055</v>
      </c>
      <c r="AF49" s="75">
        <v>0.002454</v>
      </c>
      <c r="AG49" s="75">
        <v>0.002778</v>
      </c>
      <c r="AH49" s="75">
        <v>0.003031</v>
      </c>
      <c r="AI49" s="75">
        <v>0.003191</v>
      </c>
      <c r="AJ49" s="75">
        <v>0.003165</v>
      </c>
      <c r="AK49" s="75">
        <v>0.003131</v>
      </c>
    </row>
    <row r="50" ht="12.75" customHeight="1">
      <c r="A50" s="79">
        <v>-0.011926</v>
      </c>
      <c r="B50" s="75">
        <v>-0.011401</v>
      </c>
      <c r="C50" s="75">
        <v>-0.010481</v>
      </c>
      <c r="D50" s="75">
        <v>-0.009823</v>
      </c>
      <c r="E50" s="75">
        <v>-0.009234</v>
      </c>
      <c r="F50" s="75">
        <v>-0.008651</v>
      </c>
      <c r="G50" s="75">
        <v>-0.008184</v>
      </c>
      <c r="H50" s="75">
        <v>-0.00773</v>
      </c>
      <c r="I50" s="75">
        <v>-0.007348</v>
      </c>
      <c r="J50" s="75">
        <v>-0.006963</v>
      </c>
      <c r="K50" s="75">
        <v>-0.006481</v>
      </c>
      <c r="L50" s="75">
        <v>-0.005949</v>
      </c>
      <c r="M50" s="75">
        <v>-0.005445</v>
      </c>
      <c r="N50" s="75">
        <v>-0.005058</v>
      </c>
      <c r="O50" s="75">
        <v>-0.00459</v>
      </c>
      <c r="P50" s="75">
        <v>-0.004225</v>
      </c>
      <c r="Q50" s="75">
        <v>-0.003826</v>
      </c>
      <c r="R50" s="75">
        <v>-0.003365</v>
      </c>
      <c r="S50" s="75">
        <v>-0.002969</v>
      </c>
      <c r="T50" s="75">
        <v>-0.002632</v>
      </c>
      <c r="U50" s="75">
        <v>-0.002302</v>
      </c>
      <c r="V50" s="75">
        <v>-0.001943</v>
      </c>
      <c r="W50" s="75">
        <v>-0.001372</v>
      </c>
      <c r="X50" s="75">
        <v>-6.05E-4</v>
      </c>
      <c r="Y50" s="75">
        <v>0.0</v>
      </c>
      <c r="Z50" s="75">
        <v>4.59E-4</v>
      </c>
      <c r="AA50" s="75">
        <v>7.46E-4</v>
      </c>
      <c r="AB50" s="75">
        <v>0.001042</v>
      </c>
      <c r="AC50" s="75">
        <v>0.001341</v>
      </c>
      <c r="AD50" s="75">
        <v>0.001679</v>
      </c>
      <c r="AE50" s="75">
        <v>0.002085</v>
      </c>
      <c r="AF50" s="75">
        <v>0.002493</v>
      </c>
      <c r="AG50" s="75">
        <v>0.002801</v>
      </c>
      <c r="AH50" s="75">
        <v>0.003081</v>
      </c>
      <c r="AI50" s="75">
        <v>0.003226</v>
      </c>
      <c r="AJ50" s="75">
        <v>0.003238</v>
      </c>
      <c r="AK50" s="75">
        <v>0.00317</v>
      </c>
    </row>
    <row r="51" ht="12.75" customHeight="1">
      <c r="A51" s="79">
        <v>-0.012146</v>
      </c>
      <c r="B51" s="75">
        <v>-0.011589</v>
      </c>
      <c r="C51" s="75">
        <v>-0.010635</v>
      </c>
      <c r="D51" s="75">
        <v>-0.009961</v>
      </c>
      <c r="E51" s="75">
        <v>-0.009349</v>
      </c>
      <c r="F51" s="75">
        <v>-0.008744</v>
      </c>
      <c r="G51" s="75">
        <v>-0.008271</v>
      </c>
      <c r="H51" s="75">
        <v>-0.007818</v>
      </c>
      <c r="I51" s="75">
        <v>-0.007421</v>
      </c>
      <c r="J51" s="75">
        <v>-0.007067</v>
      </c>
      <c r="K51" s="75">
        <v>-0.006577</v>
      </c>
      <c r="L51" s="75">
        <v>-0.006023</v>
      </c>
      <c r="M51" s="75">
        <v>-0.005519</v>
      </c>
      <c r="N51" s="75">
        <v>-0.005114</v>
      </c>
      <c r="O51" s="75">
        <v>-0.004655</v>
      </c>
      <c r="P51" s="75">
        <v>-0.00432</v>
      </c>
      <c r="Q51" s="75">
        <v>-0.00387</v>
      </c>
      <c r="R51" s="75">
        <v>-0.003396</v>
      </c>
      <c r="S51" s="75">
        <v>-0.00305</v>
      </c>
      <c r="T51" s="75">
        <v>-0.002692</v>
      </c>
      <c r="U51" s="75">
        <v>-0.002375</v>
      </c>
      <c r="V51" s="75">
        <v>-0.001981</v>
      </c>
      <c r="W51" s="75">
        <v>-0.001422</v>
      </c>
      <c r="X51" s="75">
        <v>-6.44E-4</v>
      </c>
      <c r="Y51" s="75">
        <v>0.0</v>
      </c>
      <c r="Z51" s="75">
        <v>4.78E-4</v>
      </c>
      <c r="AA51" s="75">
        <v>7.53E-4</v>
      </c>
      <c r="AB51" s="75">
        <v>0.001006</v>
      </c>
      <c r="AC51" s="75">
        <v>0.001315</v>
      </c>
      <c r="AD51" s="75">
        <v>0.001687</v>
      </c>
      <c r="AE51" s="75">
        <v>0.002072</v>
      </c>
      <c r="AF51" s="75">
        <v>0.00246</v>
      </c>
      <c r="AG51" s="75">
        <v>0.002798</v>
      </c>
      <c r="AH51" s="75">
        <v>0.003085</v>
      </c>
      <c r="AI51" s="75">
        <v>0.003231</v>
      </c>
      <c r="AJ51" s="75">
        <v>0.003228</v>
      </c>
      <c r="AK51" s="75">
        <v>0.003197</v>
      </c>
    </row>
    <row r="52" ht="12.75" customHeight="1">
      <c r="A52" s="79">
        <v>-0.012327</v>
      </c>
      <c r="B52" s="75">
        <v>-0.011728</v>
      </c>
      <c r="C52" s="75">
        <v>-0.010766</v>
      </c>
      <c r="D52" s="75">
        <v>-0.010092</v>
      </c>
      <c r="E52" s="75">
        <v>-0.009503</v>
      </c>
      <c r="F52" s="75">
        <v>-0.008902</v>
      </c>
      <c r="G52" s="75">
        <v>-0.008393</v>
      </c>
      <c r="H52" s="75">
        <v>-0.007912</v>
      </c>
      <c r="I52" s="75">
        <v>-0.007531</v>
      </c>
      <c r="J52" s="75">
        <v>-0.007119</v>
      </c>
      <c r="K52" s="75">
        <v>-0.006607</v>
      </c>
      <c r="L52" s="75">
        <v>-0.006035</v>
      </c>
      <c r="M52" s="75">
        <v>-0.005537</v>
      </c>
      <c r="N52" s="75">
        <v>-0.005097</v>
      </c>
      <c r="O52" s="75">
        <v>-0.004662</v>
      </c>
      <c r="P52" s="75">
        <v>-0.004279</v>
      </c>
      <c r="Q52" s="75">
        <v>-0.003866</v>
      </c>
      <c r="R52" s="75">
        <v>-0.003434</v>
      </c>
      <c r="S52" s="75">
        <v>-0.003058</v>
      </c>
      <c r="T52" s="75">
        <v>-0.002716</v>
      </c>
      <c r="U52" s="75">
        <v>-0.002392</v>
      </c>
      <c r="V52" s="75">
        <v>-0.001969</v>
      </c>
      <c r="W52" s="75">
        <v>-0.001438</v>
      </c>
      <c r="X52" s="75">
        <v>-6.41E-4</v>
      </c>
      <c r="Y52" s="75">
        <v>0.0</v>
      </c>
      <c r="Z52" s="75">
        <v>4.59E-4</v>
      </c>
      <c r="AA52" s="75">
        <v>7.37E-4</v>
      </c>
      <c r="AB52" s="75">
        <v>0.001036</v>
      </c>
      <c r="AC52" s="75">
        <v>0.001336</v>
      </c>
      <c r="AD52" s="75">
        <v>0.001663</v>
      </c>
      <c r="AE52" s="75">
        <v>0.002072</v>
      </c>
      <c r="AF52" s="75">
        <v>0.00249</v>
      </c>
      <c r="AG52" s="75">
        <v>0.002792</v>
      </c>
      <c r="AH52" s="75">
        <v>0.003096</v>
      </c>
      <c r="AI52" s="75">
        <v>0.003236</v>
      </c>
      <c r="AJ52" s="75">
        <v>0.003257</v>
      </c>
      <c r="AK52" s="75">
        <v>0.003198</v>
      </c>
    </row>
    <row r="53" ht="12.75" customHeight="1">
      <c r="A53" s="79">
        <v>-0.012701</v>
      </c>
      <c r="B53" s="75">
        <v>-0.012134</v>
      </c>
      <c r="C53" s="75">
        <v>-0.011153</v>
      </c>
      <c r="D53" s="75">
        <v>-0.01043</v>
      </c>
      <c r="E53" s="75">
        <v>-0.009743</v>
      </c>
      <c r="F53" s="75">
        <v>-0.009115</v>
      </c>
      <c r="G53" s="75">
        <v>-0.008585</v>
      </c>
      <c r="H53" s="75">
        <v>-0.00805</v>
      </c>
      <c r="I53" s="75">
        <v>-0.007646</v>
      </c>
      <c r="J53" s="75">
        <v>-0.007218</v>
      </c>
      <c r="K53" s="75">
        <v>-0.006694</v>
      </c>
      <c r="L53" s="75">
        <v>-0.006084</v>
      </c>
      <c r="M53" s="75">
        <v>-0.00551</v>
      </c>
      <c r="N53" s="75">
        <v>-0.005074</v>
      </c>
      <c r="O53" s="75">
        <v>-0.00462</v>
      </c>
      <c r="P53" s="75">
        <v>-0.004256</v>
      </c>
      <c r="Q53" s="75">
        <v>-0.003842</v>
      </c>
      <c r="R53" s="75">
        <v>-0.003381</v>
      </c>
      <c r="S53" s="75">
        <v>-0.00301</v>
      </c>
      <c r="T53" s="75">
        <v>-0.002699</v>
      </c>
      <c r="U53" s="75">
        <v>-0.00234</v>
      </c>
      <c r="V53" s="75">
        <v>-0.001972</v>
      </c>
      <c r="W53" s="75">
        <v>-0.001422</v>
      </c>
      <c r="X53" s="75">
        <v>-6.63E-4</v>
      </c>
      <c r="Y53" s="75">
        <v>0.0</v>
      </c>
      <c r="Z53" s="75">
        <v>4.08E-4</v>
      </c>
      <c r="AA53" s="75">
        <v>6.71E-4</v>
      </c>
      <c r="AB53" s="75">
        <v>9.49E-4</v>
      </c>
      <c r="AC53" s="75">
        <v>0.001248</v>
      </c>
      <c r="AD53" s="75">
        <v>0.001548</v>
      </c>
      <c r="AE53" s="75">
        <v>0.001955</v>
      </c>
      <c r="AF53" s="75">
        <v>0.002348</v>
      </c>
      <c r="AG53" s="75">
        <v>0.002657</v>
      </c>
      <c r="AH53" s="75">
        <v>0.002983</v>
      </c>
      <c r="AI53" s="75">
        <v>0.003106</v>
      </c>
      <c r="AJ53" s="75">
        <v>0.003112</v>
      </c>
      <c r="AK53" s="75">
        <v>0.00308</v>
      </c>
    </row>
    <row r="54" ht="12.75" customHeight="1">
      <c r="A54" s="79">
        <v>-0.012287</v>
      </c>
      <c r="B54" s="75">
        <v>-0.011694</v>
      </c>
      <c r="C54" s="75">
        <v>-0.010708</v>
      </c>
      <c r="D54" s="75">
        <v>-0.01002</v>
      </c>
      <c r="E54" s="75">
        <v>-0.00937</v>
      </c>
      <c r="F54" s="75">
        <v>-0.008754</v>
      </c>
      <c r="G54" s="75">
        <v>-0.008247</v>
      </c>
      <c r="H54" s="75">
        <v>-0.007724</v>
      </c>
      <c r="I54" s="75">
        <v>-0.007373</v>
      </c>
      <c r="J54" s="75">
        <v>-0.006971</v>
      </c>
      <c r="K54" s="75">
        <v>-0.006442</v>
      </c>
      <c r="L54" s="75">
        <v>-0.005893</v>
      </c>
      <c r="M54" s="75">
        <v>-0.00535</v>
      </c>
      <c r="N54" s="75">
        <v>-0.004921</v>
      </c>
      <c r="O54" s="75">
        <v>-0.004465</v>
      </c>
      <c r="P54" s="75">
        <v>-0.004105</v>
      </c>
      <c r="Q54" s="75">
        <v>-0.003713</v>
      </c>
      <c r="R54" s="75">
        <v>-0.003295</v>
      </c>
      <c r="S54" s="75">
        <v>-0.002875</v>
      </c>
      <c r="T54" s="75">
        <v>-0.00252</v>
      </c>
      <c r="U54" s="75">
        <v>-0.002217</v>
      </c>
      <c r="V54" s="75">
        <v>-0.001875</v>
      </c>
      <c r="W54" s="75">
        <v>-0.00132</v>
      </c>
      <c r="X54" s="75">
        <v>-6.04E-4</v>
      </c>
      <c r="Y54" s="75">
        <v>0.0</v>
      </c>
      <c r="Z54" s="75">
        <v>4.66E-4</v>
      </c>
      <c r="AA54" s="75">
        <v>7.31E-4</v>
      </c>
      <c r="AB54" s="75">
        <v>0.00102</v>
      </c>
      <c r="AC54" s="75">
        <v>0.001263</v>
      </c>
      <c r="AD54" s="75">
        <v>0.001608</v>
      </c>
      <c r="AE54" s="75">
        <v>0.002007</v>
      </c>
      <c r="AF54" s="75">
        <v>0.002353</v>
      </c>
      <c r="AG54" s="75">
        <v>0.002665</v>
      </c>
      <c r="AH54" s="75">
        <v>0.002965</v>
      </c>
      <c r="AI54" s="75">
        <v>0.003101</v>
      </c>
      <c r="AJ54" s="75">
        <v>0.003125</v>
      </c>
      <c r="AK54" s="75">
        <v>0.003093</v>
      </c>
    </row>
    <row r="55" ht="12.75" customHeight="1">
      <c r="A55" s="79">
        <v>-0.012041</v>
      </c>
      <c r="B55" s="75">
        <v>-0.011463</v>
      </c>
      <c r="C55" s="75">
        <v>-0.010518</v>
      </c>
      <c r="D55" s="75">
        <v>-0.009809</v>
      </c>
      <c r="E55" s="75">
        <v>-0.009186</v>
      </c>
      <c r="F55" s="75">
        <v>-0.008527</v>
      </c>
      <c r="G55" s="75">
        <v>-0.008036</v>
      </c>
      <c r="H55" s="75">
        <v>-0.007548</v>
      </c>
      <c r="I55" s="75">
        <v>-0.007146</v>
      </c>
      <c r="J55" s="75">
        <v>-0.006748</v>
      </c>
      <c r="K55" s="75">
        <v>-0.006216</v>
      </c>
      <c r="L55" s="75">
        <v>-0.00567</v>
      </c>
      <c r="M55" s="75">
        <v>-0.005183</v>
      </c>
      <c r="N55" s="75">
        <v>-0.004778</v>
      </c>
      <c r="O55" s="75">
        <v>-0.004318</v>
      </c>
      <c r="P55" s="75">
        <v>-0.003985</v>
      </c>
      <c r="Q55" s="75">
        <v>-0.003573</v>
      </c>
      <c r="R55" s="75">
        <v>-0.003155</v>
      </c>
      <c r="S55" s="75">
        <v>-0.002772</v>
      </c>
      <c r="T55" s="75">
        <v>-0.002461</v>
      </c>
      <c r="U55" s="75">
        <v>-0.002144</v>
      </c>
      <c r="V55" s="75">
        <v>-0.001809</v>
      </c>
      <c r="W55" s="75">
        <v>-0.001278</v>
      </c>
      <c r="X55" s="75">
        <v>-6.02E-4</v>
      </c>
      <c r="Y55" s="75">
        <v>0.0</v>
      </c>
      <c r="Z55" s="75">
        <v>4.09E-4</v>
      </c>
      <c r="AA55" s="75">
        <v>6.39E-4</v>
      </c>
      <c r="AB55" s="75">
        <v>8.68E-4</v>
      </c>
      <c r="AC55" s="75">
        <v>0.001164</v>
      </c>
      <c r="AD55" s="75">
        <v>0.001478</v>
      </c>
      <c r="AE55" s="75">
        <v>0.001844</v>
      </c>
      <c r="AF55" s="75">
        <v>0.00221</v>
      </c>
      <c r="AG55" s="75">
        <v>0.002475</v>
      </c>
      <c r="AH55" s="75">
        <v>0.002787</v>
      </c>
      <c r="AI55" s="75">
        <v>0.002904</v>
      </c>
      <c r="AJ55" s="75">
        <v>0.002944</v>
      </c>
      <c r="AK55" s="75">
        <v>0.002908</v>
      </c>
    </row>
    <row r="56" ht="12.75" customHeight="1">
      <c r="A56" s="79">
        <v>-0.011728</v>
      </c>
      <c r="B56" s="75">
        <v>-0.01113</v>
      </c>
      <c r="C56" s="75">
        <v>-0.010167</v>
      </c>
      <c r="D56" s="75">
        <v>-0.009522</v>
      </c>
      <c r="E56" s="75">
        <v>-0.008879</v>
      </c>
      <c r="F56" s="75">
        <v>-0.008236</v>
      </c>
      <c r="G56" s="75">
        <v>-0.007746</v>
      </c>
      <c r="H56" s="75">
        <v>-0.007279</v>
      </c>
      <c r="I56" s="75">
        <v>-0.006881</v>
      </c>
      <c r="J56" s="75">
        <v>-0.006478</v>
      </c>
      <c r="K56" s="75">
        <v>-0.005993</v>
      </c>
      <c r="L56" s="75">
        <v>-0.005461</v>
      </c>
      <c r="M56" s="75">
        <v>-0.004941</v>
      </c>
      <c r="N56" s="75">
        <v>-0.00456</v>
      </c>
      <c r="O56" s="75">
        <v>-0.004136</v>
      </c>
      <c r="P56" s="75">
        <v>-0.003772</v>
      </c>
      <c r="Q56" s="75">
        <v>-0.0034</v>
      </c>
      <c r="R56" s="75">
        <v>-0.002979</v>
      </c>
      <c r="S56" s="75">
        <v>-0.002645</v>
      </c>
      <c r="T56" s="75">
        <v>-0.002336</v>
      </c>
      <c r="U56" s="75">
        <v>-0.002016</v>
      </c>
      <c r="V56" s="75">
        <v>-0.001651</v>
      </c>
      <c r="W56" s="75">
        <v>-0.001176</v>
      </c>
      <c r="X56" s="75">
        <v>-5.14E-4</v>
      </c>
      <c r="Y56" s="75">
        <v>0.0</v>
      </c>
      <c r="Z56" s="75">
        <v>4.01E-4</v>
      </c>
      <c r="AA56" s="75">
        <v>6.17E-4</v>
      </c>
      <c r="AB56" s="75">
        <v>8.37E-4</v>
      </c>
      <c r="AC56" s="75">
        <v>0.001108</v>
      </c>
      <c r="AD56" s="75">
        <v>0.001384</v>
      </c>
      <c r="AE56" s="75">
        <v>0.001717</v>
      </c>
      <c r="AF56" s="75">
        <v>0.002068</v>
      </c>
      <c r="AG56" s="75">
        <v>0.002342</v>
      </c>
      <c r="AH56" s="75">
        <v>0.002633</v>
      </c>
      <c r="AI56" s="75">
        <v>0.002777</v>
      </c>
      <c r="AJ56" s="75">
        <v>0.00279</v>
      </c>
      <c r="AK56" s="75">
        <v>0.00277</v>
      </c>
    </row>
    <row r="57" ht="12.75" customHeight="1">
      <c r="A57" s="79">
        <v>-0.011338</v>
      </c>
      <c r="B57" s="75">
        <v>-0.010741</v>
      </c>
      <c r="C57" s="75">
        <v>-0.009806</v>
      </c>
      <c r="D57" s="75">
        <v>-0.009193</v>
      </c>
      <c r="E57" s="75">
        <v>-0.008585</v>
      </c>
      <c r="F57" s="75">
        <v>-0.007997</v>
      </c>
      <c r="G57" s="75">
        <v>-0.007491</v>
      </c>
      <c r="H57" s="75">
        <v>-0.007039</v>
      </c>
      <c r="I57" s="75">
        <v>-0.006673</v>
      </c>
      <c r="J57" s="75">
        <v>-0.006284</v>
      </c>
      <c r="K57" s="75">
        <v>-0.005791</v>
      </c>
      <c r="L57" s="75">
        <v>-0.005238</v>
      </c>
      <c r="M57" s="75">
        <v>-0.004716</v>
      </c>
      <c r="N57" s="75">
        <v>-0.004378</v>
      </c>
      <c r="O57" s="75">
        <v>-0.003939</v>
      </c>
      <c r="P57" s="75">
        <v>-0.003615</v>
      </c>
      <c r="Q57" s="75">
        <v>-0.003261</v>
      </c>
      <c r="R57" s="75">
        <v>-0.002861</v>
      </c>
      <c r="S57" s="75">
        <v>-0.002568</v>
      </c>
      <c r="T57" s="75">
        <v>-0.002226</v>
      </c>
      <c r="U57" s="75">
        <v>-0.001928</v>
      </c>
      <c r="V57" s="75">
        <v>-0.001577</v>
      </c>
      <c r="W57" s="75">
        <v>-0.001124</v>
      </c>
      <c r="X57" s="75">
        <v>-5.28E-4</v>
      </c>
      <c r="Y57" s="75">
        <v>0.0</v>
      </c>
      <c r="Z57" s="75">
        <v>3.63E-4</v>
      </c>
      <c r="AA57" s="75">
        <v>5.55E-4</v>
      </c>
      <c r="AB57" s="75">
        <v>7.83E-4</v>
      </c>
      <c r="AC57" s="75">
        <v>0.001026</v>
      </c>
      <c r="AD57" s="75">
        <v>0.001312</v>
      </c>
      <c r="AE57" s="75">
        <v>0.001622</v>
      </c>
      <c r="AF57" s="75">
        <v>0.001965</v>
      </c>
      <c r="AG57" s="75">
        <v>0.002222</v>
      </c>
      <c r="AH57" s="75">
        <v>0.002507</v>
      </c>
      <c r="AI57" s="75">
        <v>0.002661</v>
      </c>
      <c r="AJ57" s="75">
        <v>0.002669</v>
      </c>
      <c r="AK57" s="75">
        <v>0.002663</v>
      </c>
    </row>
    <row r="58" ht="12.75" customHeight="1">
      <c r="A58" s="79">
        <v>-0.011016</v>
      </c>
      <c r="B58" s="75">
        <v>-0.010463</v>
      </c>
      <c r="C58" s="75">
        <v>-0.009621</v>
      </c>
      <c r="D58" s="75">
        <v>-0.009015</v>
      </c>
      <c r="E58" s="75">
        <v>-0.00842</v>
      </c>
      <c r="F58" s="75">
        <v>-0.007826</v>
      </c>
      <c r="G58" s="75">
        <v>-0.007381</v>
      </c>
      <c r="H58" s="75">
        <v>-0.006888</v>
      </c>
      <c r="I58" s="75">
        <v>-0.006548</v>
      </c>
      <c r="J58" s="75">
        <v>-0.006163</v>
      </c>
      <c r="K58" s="75">
        <v>-0.005701</v>
      </c>
      <c r="L58" s="75">
        <v>-0.005187</v>
      </c>
      <c r="M58" s="75">
        <v>-0.004696</v>
      </c>
      <c r="N58" s="75">
        <v>-0.00437</v>
      </c>
      <c r="O58" s="75">
        <v>-0.003922</v>
      </c>
      <c r="P58" s="75">
        <v>-0.003569</v>
      </c>
      <c r="Q58" s="75">
        <v>-0.003225</v>
      </c>
      <c r="R58" s="75">
        <v>-0.002849</v>
      </c>
      <c r="S58" s="75">
        <v>-0.00252</v>
      </c>
      <c r="T58" s="75">
        <v>-0.002183</v>
      </c>
      <c r="U58" s="75">
        <v>-0.001904</v>
      </c>
      <c r="V58" s="75">
        <v>-0.001565</v>
      </c>
      <c r="W58" s="75">
        <v>-0.001109</v>
      </c>
      <c r="X58" s="75">
        <v>-5.11E-4</v>
      </c>
      <c r="Y58" s="75">
        <v>0.0</v>
      </c>
      <c r="Z58" s="75">
        <v>3.49E-4</v>
      </c>
      <c r="AA58" s="75">
        <v>5.56E-4</v>
      </c>
      <c r="AB58" s="75">
        <v>7.53E-4</v>
      </c>
      <c r="AC58" s="75">
        <v>9.79E-4</v>
      </c>
      <c r="AD58" s="75">
        <v>0.001256</v>
      </c>
      <c r="AE58" s="75">
        <v>0.001556</v>
      </c>
      <c r="AF58" s="75">
        <v>0.001887</v>
      </c>
      <c r="AG58" s="75">
        <v>0.002164</v>
      </c>
      <c r="AH58" s="75">
        <v>0.002453</v>
      </c>
      <c r="AI58" s="75">
        <v>0.002612</v>
      </c>
      <c r="AJ58" s="75">
        <v>0.002604</v>
      </c>
      <c r="AK58" s="75">
        <v>0.0026</v>
      </c>
    </row>
    <row r="59" ht="12.75" customHeight="1">
      <c r="A59" s="79">
        <v>-0.010921</v>
      </c>
      <c r="B59" s="75">
        <v>-0.010403</v>
      </c>
      <c r="C59" s="75">
        <v>-0.009563</v>
      </c>
      <c r="D59" s="75">
        <v>-0.008976</v>
      </c>
      <c r="E59" s="75">
        <v>-0.008431</v>
      </c>
      <c r="F59" s="75">
        <v>-0.007845</v>
      </c>
      <c r="G59" s="75">
        <v>-0.007394</v>
      </c>
      <c r="H59" s="75">
        <v>-0.006939</v>
      </c>
      <c r="I59" s="75">
        <v>-0.006605</v>
      </c>
      <c r="J59" s="75">
        <v>-0.006222</v>
      </c>
      <c r="K59" s="75">
        <v>-0.005758</v>
      </c>
      <c r="L59" s="75">
        <v>-0.005238</v>
      </c>
      <c r="M59" s="75">
        <v>-0.004732</v>
      </c>
      <c r="N59" s="75">
        <v>-0.004411</v>
      </c>
      <c r="O59" s="75">
        <v>-0.003967</v>
      </c>
      <c r="P59" s="75">
        <v>-0.003614</v>
      </c>
      <c r="Q59" s="75">
        <v>-0.003233</v>
      </c>
      <c r="R59" s="75">
        <v>-0.002898</v>
      </c>
      <c r="S59" s="75">
        <v>-0.002563</v>
      </c>
      <c r="T59" s="75">
        <v>-0.002252</v>
      </c>
      <c r="U59" s="75">
        <v>-0.00191</v>
      </c>
      <c r="V59" s="75">
        <v>-0.001582</v>
      </c>
      <c r="W59" s="75">
        <v>-0.001108</v>
      </c>
      <c r="X59" s="75">
        <v>-4.9E-4</v>
      </c>
      <c r="Y59" s="75">
        <v>0.0</v>
      </c>
      <c r="Z59" s="75">
        <v>3.67E-4</v>
      </c>
      <c r="AA59" s="75">
        <v>5.6E-4</v>
      </c>
      <c r="AB59" s="75">
        <v>7.89E-4</v>
      </c>
      <c r="AC59" s="75">
        <v>0.001036</v>
      </c>
      <c r="AD59" s="75">
        <v>0.001309</v>
      </c>
      <c r="AE59" s="75">
        <v>0.001632</v>
      </c>
      <c r="AF59" s="75">
        <v>0.001972</v>
      </c>
      <c r="AG59" s="75">
        <v>0.002251</v>
      </c>
      <c r="AH59" s="75">
        <v>0.002559</v>
      </c>
      <c r="AI59" s="75">
        <v>0.002705</v>
      </c>
      <c r="AJ59" s="75">
        <v>0.002745</v>
      </c>
      <c r="AK59" s="75">
        <v>0.00272</v>
      </c>
    </row>
    <row r="60" ht="12.75" customHeight="1">
      <c r="A60" s="79">
        <v>-0.011044</v>
      </c>
      <c r="B60" s="75">
        <v>-0.010547</v>
      </c>
      <c r="C60" s="75">
        <v>-0.009751</v>
      </c>
      <c r="D60" s="75">
        <v>-0.009209</v>
      </c>
      <c r="E60" s="75">
        <v>-0.008656</v>
      </c>
      <c r="F60" s="75">
        <v>-0.008096</v>
      </c>
      <c r="G60" s="75">
        <v>-0.007679</v>
      </c>
      <c r="H60" s="75">
        <v>-0.007214</v>
      </c>
      <c r="I60" s="75">
        <v>-0.006859</v>
      </c>
      <c r="J60" s="75">
        <v>-0.006455</v>
      </c>
      <c r="K60" s="75">
        <v>-0.006</v>
      </c>
      <c r="L60" s="75">
        <v>-0.00547</v>
      </c>
      <c r="M60" s="75">
        <v>-0.00494</v>
      </c>
      <c r="N60" s="75">
        <v>-0.004582</v>
      </c>
      <c r="O60" s="75">
        <v>-0.004143</v>
      </c>
      <c r="P60" s="75">
        <v>-0.003764</v>
      </c>
      <c r="Q60" s="75">
        <v>-0.003437</v>
      </c>
      <c r="R60" s="75">
        <v>-0.003036</v>
      </c>
      <c r="S60" s="75">
        <v>-0.002682</v>
      </c>
      <c r="T60" s="75">
        <v>-0.002388</v>
      </c>
      <c r="U60" s="75">
        <v>-0.002061</v>
      </c>
      <c r="V60" s="75">
        <v>-0.00167</v>
      </c>
      <c r="W60" s="75">
        <v>-0.001173</v>
      </c>
      <c r="X60" s="75">
        <v>-5.36E-4</v>
      </c>
      <c r="Y60" s="75">
        <v>0.0</v>
      </c>
      <c r="Z60" s="75">
        <v>3.81E-4</v>
      </c>
      <c r="AA60" s="75">
        <v>6.2E-4</v>
      </c>
      <c r="AB60" s="75">
        <v>8.35E-4</v>
      </c>
      <c r="AC60" s="75">
        <v>0.00111</v>
      </c>
      <c r="AD60" s="75">
        <v>0.001405</v>
      </c>
      <c r="AE60" s="75">
        <v>0.001743</v>
      </c>
      <c r="AF60" s="75">
        <v>0.002078</v>
      </c>
      <c r="AG60" s="75">
        <v>0.002382</v>
      </c>
      <c r="AH60" s="75">
        <v>0.002685</v>
      </c>
      <c r="AI60" s="75">
        <v>0.002871</v>
      </c>
      <c r="AJ60" s="75">
        <v>0.002862</v>
      </c>
      <c r="AK60" s="75">
        <v>0.002848</v>
      </c>
    </row>
    <row r="61" ht="12.75" customHeight="1">
      <c r="A61" s="79">
        <v>-0.011351</v>
      </c>
      <c r="B61" s="75">
        <v>-0.010894</v>
      </c>
      <c r="C61" s="75">
        <v>-0.010127</v>
      </c>
      <c r="D61" s="75">
        <v>-0.009574</v>
      </c>
      <c r="E61" s="75">
        <v>-0.009028</v>
      </c>
      <c r="F61" s="75">
        <v>-0.008461</v>
      </c>
      <c r="G61" s="75">
        <v>-0.008008</v>
      </c>
      <c r="H61" s="75">
        <v>-0.007518</v>
      </c>
      <c r="I61" s="75">
        <v>-0.007171</v>
      </c>
      <c r="J61" s="75">
        <v>-0.006763</v>
      </c>
      <c r="K61" s="75">
        <v>-0.006275</v>
      </c>
      <c r="L61" s="75">
        <v>-0.005742</v>
      </c>
      <c r="M61" s="75">
        <v>-0.00521</v>
      </c>
      <c r="N61" s="75">
        <v>-0.004822</v>
      </c>
      <c r="O61" s="75">
        <v>-0.00441</v>
      </c>
      <c r="P61" s="75">
        <v>-0.004021</v>
      </c>
      <c r="Q61" s="75">
        <v>-0.003622</v>
      </c>
      <c r="R61" s="75">
        <v>-0.003247</v>
      </c>
      <c r="S61" s="75">
        <v>-0.002857</v>
      </c>
      <c r="T61" s="75">
        <v>-0.002513</v>
      </c>
      <c r="U61" s="75">
        <v>-0.00218</v>
      </c>
      <c r="V61" s="75">
        <v>-0.001782</v>
      </c>
      <c r="W61" s="75">
        <v>-0.001261</v>
      </c>
      <c r="X61" s="75">
        <v>-5.71E-4</v>
      </c>
      <c r="Y61" s="75">
        <v>0.0</v>
      </c>
      <c r="Z61" s="75">
        <v>3.87E-4</v>
      </c>
      <c r="AA61" s="75">
        <v>6.21E-4</v>
      </c>
      <c r="AB61" s="75">
        <v>8.92E-4</v>
      </c>
      <c r="AC61" s="75">
        <v>0.001169</v>
      </c>
      <c r="AD61" s="75">
        <v>0.001462</v>
      </c>
      <c r="AE61" s="75">
        <v>0.001805</v>
      </c>
      <c r="AF61" s="75">
        <v>0.002164</v>
      </c>
      <c r="AG61" s="75">
        <v>0.002458</v>
      </c>
      <c r="AH61" s="75">
        <v>0.002761</v>
      </c>
      <c r="AI61" s="75">
        <v>0.002934</v>
      </c>
      <c r="AJ61" s="75">
        <v>0.00294</v>
      </c>
      <c r="AK61" s="75">
        <v>0.002924</v>
      </c>
    </row>
    <row r="62" ht="12.75" customHeight="1">
      <c r="A62" s="79">
        <v>-0.011684</v>
      </c>
      <c r="B62" s="75">
        <v>-0.01121</v>
      </c>
      <c r="C62" s="75">
        <v>-0.010428</v>
      </c>
      <c r="D62" s="75">
        <v>-0.009855</v>
      </c>
      <c r="E62" s="75">
        <v>-0.009305</v>
      </c>
      <c r="F62" s="75">
        <v>-0.008732</v>
      </c>
      <c r="G62" s="75">
        <v>-0.008281</v>
      </c>
      <c r="H62" s="75">
        <v>-0.007803</v>
      </c>
      <c r="I62" s="75">
        <v>-0.007471</v>
      </c>
      <c r="J62" s="75">
        <v>-0.007049</v>
      </c>
      <c r="K62" s="75">
        <v>-0.006539</v>
      </c>
      <c r="L62" s="75">
        <v>-0.005977</v>
      </c>
      <c r="M62" s="75">
        <v>-0.005428</v>
      </c>
      <c r="N62" s="75">
        <v>-0.00503</v>
      </c>
      <c r="O62" s="75">
        <v>-0.00456</v>
      </c>
      <c r="P62" s="75">
        <v>-0.004181</v>
      </c>
      <c r="Q62" s="75">
        <v>-0.003781</v>
      </c>
      <c r="R62" s="75">
        <v>-0.003359</v>
      </c>
      <c r="S62" s="75">
        <v>-0.002959</v>
      </c>
      <c r="T62" s="75">
        <v>-0.002636</v>
      </c>
      <c r="U62" s="75">
        <v>-0.002304</v>
      </c>
      <c r="V62" s="75">
        <v>-0.001852</v>
      </c>
      <c r="W62" s="75">
        <v>-0.001304</v>
      </c>
      <c r="X62" s="75">
        <v>-5.93E-4</v>
      </c>
      <c r="Y62" s="75">
        <v>0.0</v>
      </c>
      <c r="Z62" s="75">
        <v>4.54E-4</v>
      </c>
      <c r="AA62" s="75">
        <v>7.38E-4</v>
      </c>
      <c r="AB62" s="75">
        <v>0.001006</v>
      </c>
      <c r="AC62" s="75">
        <v>0.001282</v>
      </c>
      <c r="AD62" s="75">
        <v>0.001604</v>
      </c>
      <c r="AE62" s="75">
        <v>0.001958</v>
      </c>
      <c r="AF62" s="75">
        <v>0.002301</v>
      </c>
      <c r="AG62" s="75">
        <v>0.002625</v>
      </c>
      <c r="AH62" s="75">
        <v>0.002937</v>
      </c>
      <c r="AI62" s="75">
        <v>0.003101</v>
      </c>
      <c r="AJ62" s="75">
        <v>0.003095</v>
      </c>
      <c r="AK62" s="75">
        <v>0.003095</v>
      </c>
    </row>
    <row r="63" ht="12.75" customHeight="1">
      <c r="A63" s="79">
        <v>-0.012086</v>
      </c>
      <c r="B63" s="75">
        <v>-0.011621</v>
      </c>
      <c r="C63" s="75">
        <v>-0.010856</v>
      </c>
      <c r="D63" s="75">
        <v>-0.010281</v>
      </c>
      <c r="E63" s="75">
        <v>-0.009696</v>
      </c>
      <c r="F63" s="75">
        <v>-0.00911</v>
      </c>
      <c r="G63" s="75">
        <v>-0.00863</v>
      </c>
      <c r="H63" s="75">
        <v>-0.00815</v>
      </c>
      <c r="I63" s="75">
        <v>-0.007767</v>
      </c>
      <c r="J63" s="75">
        <v>-0.007338</v>
      </c>
      <c r="K63" s="75">
        <v>-0.006806</v>
      </c>
      <c r="L63" s="75">
        <v>-0.006241</v>
      </c>
      <c r="M63" s="75">
        <v>-0.00567</v>
      </c>
      <c r="N63" s="75">
        <v>-0.005255</v>
      </c>
      <c r="O63" s="75">
        <v>-0.004768</v>
      </c>
      <c r="P63" s="75">
        <v>-0.004411</v>
      </c>
      <c r="Q63" s="75">
        <v>-0.003983</v>
      </c>
      <c r="R63" s="75">
        <v>-0.00354</v>
      </c>
      <c r="S63" s="75">
        <v>-0.003142</v>
      </c>
      <c r="T63" s="75">
        <v>-0.002778</v>
      </c>
      <c r="U63" s="75">
        <v>-0.00242</v>
      </c>
      <c r="V63" s="75">
        <v>-0.002013</v>
      </c>
      <c r="W63" s="75">
        <v>-0.001382</v>
      </c>
      <c r="X63" s="75">
        <v>-6.27E-4</v>
      </c>
      <c r="Y63" s="75">
        <v>0.0</v>
      </c>
      <c r="Z63" s="75">
        <v>4.41E-4</v>
      </c>
      <c r="AA63" s="75">
        <v>7.05E-4</v>
      </c>
      <c r="AB63" s="75">
        <v>9.96E-4</v>
      </c>
      <c r="AC63" s="75">
        <v>0.001282</v>
      </c>
      <c r="AD63" s="75">
        <v>0.001611</v>
      </c>
      <c r="AE63" s="75">
        <v>0.001923</v>
      </c>
      <c r="AF63" s="75">
        <v>0.002275</v>
      </c>
      <c r="AG63" s="75">
        <v>0.002554</v>
      </c>
      <c r="AH63" s="75">
        <v>0.002842</v>
      </c>
      <c r="AI63" s="75">
        <v>0.003035</v>
      </c>
      <c r="AJ63" s="75">
        <v>0.003036</v>
      </c>
      <c r="AK63" s="75">
        <v>0.003053</v>
      </c>
    </row>
    <row r="64" ht="12.75" customHeight="1">
      <c r="A64" s="79">
        <v>-0.012175</v>
      </c>
      <c r="B64" s="75">
        <v>-0.011696</v>
      </c>
      <c r="C64" s="75">
        <v>-0.010865</v>
      </c>
      <c r="D64" s="75">
        <v>-0.010248</v>
      </c>
      <c r="E64" s="75">
        <v>-0.009667</v>
      </c>
      <c r="F64" s="75">
        <v>-0.009057</v>
      </c>
      <c r="G64" s="75">
        <v>-0.008614</v>
      </c>
      <c r="H64" s="75">
        <v>-0.008128</v>
      </c>
      <c r="I64" s="75">
        <v>-0.007764</v>
      </c>
      <c r="J64" s="75">
        <v>-0.007323</v>
      </c>
      <c r="K64" s="75">
        <v>-0.006832</v>
      </c>
      <c r="L64" s="75">
        <v>-0.006255</v>
      </c>
      <c r="M64" s="75">
        <v>-0.005704</v>
      </c>
      <c r="N64" s="75">
        <v>-0.00523</v>
      </c>
      <c r="O64" s="75">
        <v>-0.004783</v>
      </c>
      <c r="P64" s="75">
        <v>-0.004395</v>
      </c>
      <c r="Q64" s="75">
        <v>-0.003972</v>
      </c>
      <c r="R64" s="75">
        <v>-0.00351</v>
      </c>
      <c r="S64" s="75">
        <v>-0.003087</v>
      </c>
      <c r="T64" s="75">
        <v>-0.002744</v>
      </c>
      <c r="U64" s="75">
        <v>-0.002374</v>
      </c>
      <c r="V64" s="75">
        <v>-0.001942</v>
      </c>
      <c r="W64" s="75">
        <v>-0.001363</v>
      </c>
      <c r="X64" s="75">
        <v>-5.98E-4</v>
      </c>
      <c r="Y64" s="75">
        <v>0.0</v>
      </c>
      <c r="Z64" s="75">
        <v>4.63E-4</v>
      </c>
      <c r="AA64" s="75">
        <v>7.13E-4</v>
      </c>
      <c r="AB64" s="75">
        <v>0.001001</v>
      </c>
      <c r="AC64" s="75">
        <v>0.001233</v>
      </c>
      <c r="AD64" s="75">
        <v>0.001537</v>
      </c>
      <c r="AE64" s="75">
        <v>0.001868</v>
      </c>
      <c r="AF64" s="75">
        <v>0.002218</v>
      </c>
      <c r="AG64" s="75">
        <v>0.002482</v>
      </c>
      <c r="AH64" s="75">
        <v>0.002738</v>
      </c>
      <c r="AI64" s="75">
        <v>0.002936</v>
      </c>
      <c r="AJ64" s="75">
        <v>0.002928</v>
      </c>
      <c r="AK64" s="75">
        <v>0.002913</v>
      </c>
    </row>
    <row r="65" ht="12.75" customHeight="1">
      <c r="A65" s="79">
        <v>-0.012197</v>
      </c>
      <c r="B65" s="75">
        <v>-0.011699</v>
      </c>
      <c r="C65" s="75">
        <v>-0.010825</v>
      </c>
      <c r="D65" s="75">
        <v>-0.010192</v>
      </c>
      <c r="E65" s="75">
        <v>-0.009617</v>
      </c>
      <c r="F65" s="75">
        <v>-0.009</v>
      </c>
      <c r="G65" s="75">
        <v>-0.008574</v>
      </c>
      <c r="H65" s="75">
        <v>-0.008064</v>
      </c>
      <c r="I65" s="75">
        <v>-0.007686</v>
      </c>
      <c r="J65" s="75">
        <v>-0.007273</v>
      </c>
      <c r="K65" s="75">
        <v>-0.006745</v>
      </c>
      <c r="L65" s="75">
        <v>-0.006177</v>
      </c>
      <c r="M65" s="75">
        <v>-0.005596</v>
      </c>
      <c r="N65" s="75">
        <v>-0.005205</v>
      </c>
      <c r="O65" s="75">
        <v>-0.004708</v>
      </c>
      <c r="P65" s="75">
        <v>-0.004324</v>
      </c>
      <c r="Q65" s="75">
        <v>-0.003897</v>
      </c>
      <c r="R65" s="75">
        <v>-0.003436</v>
      </c>
      <c r="S65" s="75">
        <v>-0.003053</v>
      </c>
      <c r="T65" s="75">
        <v>-0.002707</v>
      </c>
      <c r="U65" s="75">
        <v>-0.002363</v>
      </c>
      <c r="V65" s="75">
        <v>-0.001947</v>
      </c>
      <c r="W65" s="75">
        <v>-0.001348</v>
      </c>
      <c r="X65" s="75">
        <v>-6.16E-4</v>
      </c>
      <c r="Y65" s="75">
        <v>0.0</v>
      </c>
      <c r="Z65" s="75">
        <v>4.33E-4</v>
      </c>
      <c r="AA65" s="75">
        <v>6.73E-4</v>
      </c>
      <c r="AB65" s="75">
        <v>9.68E-4</v>
      </c>
      <c r="AC65" s="75">
        <v>0.001227</v>
      </c>
      <c r="AD65" s="75">
        <v>0.001495</v>
      </c>
      <c r="AE65" s="75">
        <v>0.001792</v>
      </c>
      <c r="AF65" s="75">
        <v>0.002111</v>
      </c>
      <c r="AG65" s="75">
        <v>0.002315</v>
      </c>
      <c r="AH65" s="75">
        <v>0.002629</v>
      </c>
      <c r="AI65" s="75">
        <v>0.002806</v>
      </c>
      <c r="AJ65" s="75">
        <v>0.002791</v>
      </c>
      <c r="AK65" s="75">
        <v>0.002806</v>
      </c>
    </row>
    <row r="66" ht="12.75" customHeight="1">
      <c r="A66" s="79">
        <v>-0.012231</v>
      </c>
      <c r="B66" s="75">
        <v>-0.011716</v>
      </c>
      <c r="C66" s="75">
        <v>-0.010813</v>
      </c>
      <c r="D66" s="75">
        <v>-0.010169</v>
      </c>
      <c r="E66" s="75">
        <v>-0.009581</v>
      </c>
      <c r="F66" s="75">
        <v>-0.008971</v>
      </c>
      <c r="G66" s="75">
        <v>-0.00852</v>
      </c>
      <c r="H66" s="75">
        <v>-0.008</v>
      </c>
      <c r="I66" s="75">
        <v>-0.007611</v>
      </c>
      <c r="J66" s="75">
        <v>-0.007216</v>
      </c>
      <c r="K66" s="75">
        <v>-0.006668</v>
      </c>
      <c r="L66" s="75">
        <v>-0.00612</v>
      </c>
      <c r="M66" s="75">
        <v>-0.005562</v>
      </c>
      <c r="N66" s="75">
        <v>-0.005125</v>
      </c>
      <c r="O66" s="75">
        <v>-0.004704</v>
      </c>
      <c r="P66" s="75">
        <v>-0.004279</v>
      </c>
      <c r="Q66" s="75">
        <v>-0.003889</v>
      </c>
      <c r="R66" s="75">
        <v>-0.003411</v>
      </c>
      <c r="S66" s="75">
        <v>-0.002999</v>
      </c>
      <c r="T66" s="75">
        <v>-0.002698</v>
      </c>
      <c r="U66" s="75">
        <v>-0.002336</v>
      </c>
      <c r="V66" s="75">
        <v>-0.00189</v>
      </c>
      <c r="W66" s="75">
        <v>-0.001302</v>
      </c>
      <c r="X66" s="75">
        <v>-5.87E-4</v>
      </c>
      <c r="Y66" s="75">
        <v>0.0</v>
      </c>
      <c r="Z66" s="75">
        <v>3.96E-4</v>
      </c>
      <c r="AA66" s="75">
        <v>6.37E-4</v>
      </c>
      <c r="AB66" s="75">
        <v>9.25E-4</v>
      </c>
      <c r="AC66" s="75">
        <v>0.001118</v>
      </c>
      <c r="AD66" s="75">
        <v>0.001385</v>
      </c>
      <c r="AE66" s="75">
        <v>0.001634</v>
      </c>
      <c r="AF66" s="75">
        <v>0.001916</v>
      </c>
      <c r="AG66" s="75">
        <v>0.002169</v>
      </c>
      <c r="AH66" s="75">
        <v>0.002411</v>
      </c>
      <c r="AI66" s="75">
        <v>0.002585</v>
      </c>
      <c r="AJ66" s="75">
        <v>0.002597</v>
      </c>
      <c r="AK66" s="75">
        <v>0.002605</v>
      </c>
    </row>
    <row r="67" ht="12.75" customHeight="1">
      <c r="A67" s="79">
        <v>-0.012406</v>
      </c>
      <c r="B67" s="75">
        <v>-0.01186</v>
      </c>
      <c r="C67" s="75">
        <v>-0.010896</v>
      </c>
      <c r="D67" s="75">
        <v>-0.010216</v>
      </c>
      <c r="E67" s="75">
        <v>-0.009632</v>
      </c>
      <c r="F67" s="75">
        <v>-0.008985</v>
      </c>
      <c r="G67" s="75">
        <v>-0.00854</v>
      </c>
      <c r="H67" s="75">
        <v>-0.008028</v>
      </c>
      <c r="I67" s="75">
        <v>-0.007662</v>
      </c>
      <c r="J67" s="75">
        <v>-0.00725</v>
      </c>
      <c r="K67" s="75">
        <v>-0.006685</v>
      </c>
      <c r="L67" s="75">
        <v>-0.006134</v>
      </c>
      <c r="M67" s="75">
        <v>-0.005569</v>
      </c>
      <c r="N67" s="75">
        <v>-0.005096</v>
      </c>
      <c r="O67" s="75">
        <v>-0.004667</v>
      </c>
      <c r="P67" s="75">
        <v>-0.004286</v>
      </c>
      <c r="Q67" s="75">
        <v>-0.003852</v>
      </c>
      <c r="R67" s="75">
        <v>-0.003423</v>
      </c>
      <c r="S67" s="75">
        <v>-0.00301</v>
      </c>
      <c r="T67" s="75">
        <v>-0.002669</v>
      </c>
      <c r="U67" s="75">
        <v>-0.00235</v>
      </c>
      <c r="V67" s="75">
        <v>-0.00192</v>
      </c>
      <c r="W67" s="75">
        <v>-0.001341</v>
      </c>
      <c r="X67" s="75">
        <v>-5.92E-4</v>
      </c>
      <c r="Y67" s="75">
        <v>0.0</v>
      </c>
      <c r="Z67" s="75">
        <v>3.72E-4</v>
      </c>
      <c r="AA67" s="75">
        <v>5.88E-4</v>
      </c>
      <c r="AB67" s="75">
        <v>8.56E-4</v>
      </c>
      <c r="AC67" s="75">
        <v>0.001071</v>
      </c>
      <c r="AD67" s="75">
        <v>0.001302</v>
      </c>
      <c r="AE67" s="75">
        <v>0.001517</v>
      </c>
      <c r="AF67" s="75">
        <v>0.001806</v>
      </c>
      <c r="AG67" s="75">
        <v>0.001966</v>
      </c>
      <c r="AH67" s="75">
        <v>0.002256</v>
      </c>
      <c r="AI67" s="75">
        <v>0.002424</v>
      </c>
      <c r="AJ67" s="75">
        <v>0.002421</v>
      </c>
      <c r="AK67" s="75">
        <v>0.00241</v>
      </c>
    </row>
    <row r="68" ht="12.75" customHeight="1">
      <c r="A68" s="79">
        <v>-0.012218</v>
      </c>
      <c r="B68" s="75">
        <v>-0.01164</v>
      </c>
      <c r="C68" s="75">
        <v>-0.010643</v>
      </c>
      <c r="D68" s="75">
        <v>-0.009949</v>
      </c>
      <c r="E68" s="75">
        <v>-0.009365</v>
      </c>
      <c r="F68" s="75">
        <v>-0.008716</v>
      </c>
      <c r="G68" s="75">
        <v>-0.00825</v>
      </c>
      <c r="H68" s="75">
        <v>-0.007746</v>
      </c>
      <c r="I68" s="75">
        <v>-0.007382</v>
      </c>
      <c r="J68" s="75">
        <v>-0.006967</v>
      </c>
      <c r="K68" s="75">
        <v>-0.006439</v>
      </c>
      <c r="L68" s="75">
        <v>-0.00585</v>
      </c>
      <c r="M68" s="75">
        <v>-0.005293</v>
      </c>
      <c r="N68" s="75">
        <v>-0.004888</v>
      </c>
      <c r="O68" s="75">
        <v>-0.004451</v>
      </c>
      <c r="P68" s="75">
        <v>-0.004095</v>
      </c>
      <c r="Q68" s="75">
        <v>-0.003715</v>
      </c>
      <c r="R68" s="75">
        <v>-0.003227</v>
      </c>
      <c r="S68" s="75">
        <v>-0.002876</v>
      </c>
      <c r="T68" s="75">
        <v>-0.002513</v>
      </c>
      <c r="U68" s="75">
        <v>-0.002214</v>
      </c>
      <c r="V68" s="75">
        <v>-0.001815</v>
      </c>
      <c r="W68" s="75">
        <v>-0.001235</v>
      </c>
      <c r="X68" s="75">
        <v>-5.03E-4</v>
      </c>
      <c r="Y68" s="75">
        <v>0.0</v>
      </c>
      <c r="Z68" s="75">
        <v>3.63E-4</v>
      </c>
      <c r="AA68" s="75">
        <v>6.19E-4</v>
      </c>
      <c r="AB68" s="75">
        <v>8.04E-4</v>
      </c>
      <c r="AC68" s="75">
        <v>0.001</v>
      </c>
      <c r="AD68" s="75">
        <v>0.001197</v>
      </c>
      <c r="AE68" s="75">
        <v>0.001432</v>
      </c>
      <c r="AF68" s="75">
        <v>0.001676</v>
      </c>
      <c r="AG68" s="75">
        <v>0.001862</v>
      </c>
      <c r="AH68" s="75">
        <v>0.002125</v>
      </c>
      <c r="AI68" s="75">
        <v>0.002269</v>
      </c>
      <c r="AJ68" s="75">
        <v>0.002281</v>
      </c>
      <c r="AK68" s="75">
        <v>0.002284</v>
      </c>
    </row>
    <row r="69" ht="12.75" customHeight="1">
      <c r="A69" s="79">
        <v>-0.011973</v>
      </c>
      <c r="B69" s="75">
        <v>-0.011393</v>
      </c>
      <c r="C69" s="75">
        <v>-0.010423</v>
      </c>
      <c r="D69" s="75">
        <v>-0.009721</v>
      </c>
      <c r="E69" s="75">
        <v>-0.009101</v>
      </c>
      <c r="F69" s="75">
        <v>-0.008491</v>
      </c>
      <c r="G69" s="75">
        <v>-0.008038</v>
      </c>
      <c r="H69" s="75">
        <v>-0.007541</v>
      </c>
      <c r="I69" s="75">
        <v>-0.007158</v>
      </c>
      <c r="J69" s="75">
        <v>-0.006804</v>
      </c>
      <c r="K69" s="75">
        <v>-0.006243</v>
      </c>
      <c r="L69" s="75">
        <v>-0.005685</v>
      </c>
      <c r="M69" s="75">
        <v>-0.005132</v>
      </c>
      <c r="N69" s="75">
        <v>-0.004734</v>
      </c>
      <c r="O69" s="75">
        <v>-0.004288</v>
      </c>
      <c r="P69" s="75">
        <v>-0.003957</v>
      </c>
      <c r="Q69" s="75">
        <v>-0.003591</v>
      </c>
      <c r="R69" s="75">
        <v>-0.003131</v>
      </c>
      <c r="S69" s="75">
        <v>-0.002764</v>
      </c>
      <c r="T69" s="75">
        <v>-0.002462</v>
      </c>
      <c r="U69" s="75">
        <v>-0.002137</v>
      </c>
      <c r="V69" s="75">
        <v>-0.001737</v>
      </c>
      <c r="W69" s="75">
        <v>-0.001189</v>
      </c>
      <c r="X69" s="75">
        <v>-4.68E-4</v>
      </c>
      <c r="Y69" s="75">
        <v>0.0</v>
      </c>
      <c r="Z69" s="75">
        <v>3.95E-4</v>
      </c>
      <c r="AA69" s="75">
        <v>5.83E-4</v>
      </c>
      <c r="AB69" s="75">
        <v>8.48E-4</v>
      </c>
      <c r="AC69" s="75">
        <v>9.74E-4</v>
      </c>
      <c r="AD69" s="75">
        <v>0.001143</v>
      </c>
      <c r="AE69" s="75">
        <v>0.001367</v>
      </c>
      <c r="AF69" s="75">
        <v>0.001554</v>
      </c>
      <c r="AG69" s="75">
        <v>0.001709</v>
      </c>
      <c r="AH69" s="75">
        <v>0.001994</v>
      </c>
      <c r="AI69" s="75">
        <v>0.002154</v>
      </c>
      <c r="AJ69" s="75">
        <v>0.00218</v>
      </c>
      <c r="AK69" s="75">
        <v>0.00215</v>
      </c>
    </row>
    <row r="70" ht="12.75" customHeight="1">
      <c r="A70" s="79">
        <v>-0.011931</v>
      </c>
      <c r="B70" s="75">
        <v>-0.011339</v>
      </c>
      <c r="C70" s="75">
        <v>-0.01035</v>
      </c>
      <c r="D70" s="75">
        <v>-0.009625</v>
      </c>
      <c r="E70" s="75">
        <v>-0.009061</v>
      </c>
      <c r="F70" s="75">
        <v>-0.008407</v>
      </c>
      <c r="G70" s="75">
        <v>-0.007969</v>
      </c>
      <c r="H70" s="75">
        <v>-0.007446</v>
      </c>
      <c r="I70" s="75">
        <v>-0.007086</v>
      </c>
      <c r="J70" s="75">
        <v>-0.006683</v>
      </c>
      <c r="K70" s="75">
        <v>-0.006167</v>
      </c>
      <c r="L70" s="75">
        <v>-0.005583</v>
      </c>
      <c r="M70" s="75">
        <v>-0.005084</v>
      </c>
      <c r="N70" s="75">
        <v>-0.004688</v>
      </c>
      <c r="O70" s="75">
        <v>-0.004258</v>
      </c>
      <c r="P70" s="75">
        <v>-0.00388</v>
      </c>
      <c r="Q70" s="75">
        <v>-0.003554</v>
      </c>
      <c r="R70" s="75">
        <v>-0.003075</v>
      </c>
      <c r="S70" s="75">
        <v>-0.002756</v>
      </c>
      <c r="T70" s="75">
        <v>-0.002418</v>
      </c>
      <c r="U70" s="75">
        <v>-0.002099</v>
      </c>
      <c r="V70" s="75">
        <v>-0.001764</v>
      </c>
      <c r="W70" s="75">
        <v>-0.001181</v>
      </c>
      <c r="X70" s="75">
        <v>-4.88E-4</v>
      </c>
      <c r="Y70" s="75">
        <v>0.0</v>
      </c>
      <c r="Z70" s="75">
        <v>3.18E-4</v>
      </c>
      <c r="AA70" s="75">
        <v>5.08E-4</v>
      </c>
      <c r="AB70" s="75">
        <v>7.02E-4</v>
      </c>
      <c r="AC70" s="75">
        <v>8.24E-4</v>
      </c>
      <c r="AD70" s="75">
        <v>0.00105</v>
      </c>
      <c r="AE70" s="75">
        <v>0.001245</v>
      </c>
      <c r="AF70" s="75">
        <v>0.001464</v>
      </c>
      <c r="AG70" s="75">
        <v>0.001568</v>
      </c>
      <c r="AH70" s="75">
        <v>0.001864</v>
      </c>
      <c r="AI70" s="75">
        <v>0.001991</v>
      </c>
      <c r="AJ70" s="75">
        <v>0.001994</v>
      </c>
      <c r="AK70" s="75">
        <v>0.001985</v>
      </c>
    </row>
    <row r="71" ht="12.75" customHeight="1">
      <c r="A71" s="79">
        <v>-0.011607</v>
      </c>
      <c r="B71" s="75">
        <v>-0.011009</v>
      </c>
      <c r="C71" s="75">
        <v>-0.009995</v>
      </c>
      <c r="D71" s="75">
        <v>-0.009294</v>
      </c>
      <c r="E71" s="75">
        <v>-0.008695</v>
      </c>
      <c r="F71" s="75">
        <v>-0.008101</v>
      </c>
      <c r="G71" s="75">
        <v>-0.007644</v>
      </c>
      <c r="H71" s="75">
        <v>-0.007127</v>
      </c>
      <c r="I71" s="75">
        <v>-0.006834</v>
      </c>
      <c r="J71" s="75">
        <v>-0.006382</v>
      </c>
      <c r="K71" s="75">
        <v>-0.005901</v>
      </c>
      <c r="L71" s="75">
        <v>-0.005344</v>
      </c>
      <c r="M71" s="75">
        <v>-0.004827</v>
      </c>
      <c r="N71" s="75">
        <v>-0.004482</v>
      </c>
      <c r="O71" s="75">
        <v>-0.00408</v>
      </c>
      <c r="P71" s="75">
        <v>-0.003699</v>
      </c>
      <c r="Q71" s="75">
        <v>-0.003358</v>
      </c>
      <c r="R71" s="75">
        <v>-0.002959</v>
      </c>
      <c r="S71" s="75">
        <v>-0.002602</v>
      </c>
      <c r="T71" s="75">
        <v>-0.002306</v>
      </c>
      <c r="U71" s="75">
        <v>-0.001992</v>
      </c>
      <c r="V71" s="75">
        <v>-0.001649</v>
      </c>
      <c r="W71" s="75">
        <v>-0.001108</v>
      </c>
      <c r="X71" s="75">
        <v>-4.43E-4</v>
      </c>
      <c r="Y71" s="75">
        <v>0.0</v>
      </c>
      <c r="Z71" s="75">
        <v>3.88E-4</v>
      </c>
      <c r="AA71" s="75">
        <v>5.29E-4</v>
      </c>
      <c r="AB71" s="75">
        <v>7.58E-4</v>
      </c>
      <c r="AC71" s="75">
        <v>8.17E-4</v>
      </c>
      <c r="AD71" s="75">
        <v>9.71E-4</v>
      </c>
      <c r="AE71" s="75">
        <v>0.001176</v>
      </c>
      <c r="AF71" s="75">
        <v>0.001354</v>
      </c>
      <c r="AG71" s="75">
        <v>0.001469</v>
      </c>
      <c r="AH71" s="75">
        <v>0.001709</v>
      </c>
      <c r="AI71" s="75">
        <v>0.001878</v>
      </c>
      <c r="AJ71" s="75">
        <v>0.001866</v>
      </c>
      <c r="AK71" s="75">
        <v>0.00189</v>
      </c>
    </row>
    <row r="72" ht="12.75" customHeight="1">
      <c r="A72" s="79">
        <v>-0.011645</v>
      </c>
      <c r="B72" s="75">
        <v>-0.011049</v>
      </c>
      <c r="C72" s="75">
        <v>-0.010033</v>
      </c>
      <c r="D72" s="75">
        <v>-0.009331</v>
      </c>
      <c r="E72" s="75">
        <v>-0.008715</v>
      </c>
      <c r="F72" s="75">
        <v>-0.00807</v>
      </c>
      <c r="G72" s="75">
        <v>-0.007662</v>
      </c>
      <c r="H72" s="75">
        <v>-0.00712</v>
      </c>
      <c r="I72" s="75">
        <v>-0.00679</v>
      </c>
      <c r="J72" s="75">
        <v>-0.006392</v>
      </c>
      <c r="K72" s="75">
        <v>-0.005884</v>
      </c>
      <c r="L72" s="75">
        <v>-0.005363</v>
      </c>
      <c r="M72" s="75">
        <v>-0.004811</v>
      </c>
      <c r="N72" s="75">
        <v>-0.004465</v>
      </c>
      <c r="O72" s="75">
        <v>-0.00405</v>
      </c>
      <c r="P72" s="75">
        <v>-0.003723</v>
      </c>
      <c r="Q72" s="75">
        <v>-0.003357</v>
      </c>
      <c r="R72" s="75">
        <v>-0.00295</v>
      </c>
      <c r="S72" s="75">
        <v>-0.002633</v>
      </c>
      <c r="T72" s="75">
        <v>-0.00231</v>
      </c>
      <c r="U72" s="75">
        <v>-0.002002</v>
      </c>
      <c r="V72" s="75">
        <v>-0.001635</v>
      </c>
      <c r="W72" s="75">
        <v>-0.001099</v>
      </c>
      <c r="X72" s="75">
        <v>-4.74E-4</v>
      </c>
      <c r="Y72" s="75">
        <v>0.0</v>
      </c>
      <c r="Z72" s="75">
        <v>4.03E-4</v>
      </c>
      <c r="AA72" s="75">
        <v>5.66E-4</v>
      </c>
      <c r="AB72" s="75">
        <v>7.14E-4</v>
      </c>
      <c r="AC72" s="75">
        <v>7.82E-4</v>
      </c>
      <c r="AD72" s="75">
        <v>9.73E-4</v>
      </c>
      <c r="AE72" s="75">
        <v>0.00112</v>
      </c>
      <c r="AF72" s="75">
        <v>0.001329</v>
      </c>
      <c r="AG72" s="75">
        <v>0.001501</v>
      </c>
      <c r="AH72" s="75">
        <v>0.001687</v>
      </c>
      <c r="AI72" s="75">
        <v>0.001869</v>
      </c>
      <c r="AJ72" s="75">
        <v>0.001855</v>
      </c>
      <c r="AK72" s="75">
        <v>0.001837</v>
      </c>
    </row>
    <row r="73" ht="12.75" customHeight="1">
      <c r="A73" s="79">
        <v>-0.011607</v>
      </c>
      <c r="B73" s="75">
        <v>-0.010984</v>
      </c>
      <c r="C73" s="75">
        <v>-0.009962</v>
      </c>
      <c r="D73" s="75">
        <v>-0.009267</v>
      </c>
      <c r="E73" s="75">
        <v>-0.008703</v>
      </c>
      <c r="F73" s="75">
        <v>-0.008028</v>
      </c>
      <c r="G73" s="75">
        <v>-0.007627</v>
      </c>
      <c r="H73" s="75">
        <v>-0.007112</v>
      </c>
      <c r="I73" s="75">
        <v>-0.006743</v>
      </c>
      <c r="J73" s="75">
        <v>-0.006375</v>
      </c>
      <c r="K73" s="75">
        <v>-0.005887</v>
      </c>
      <c r="L73" s="75">
        <v>-0.005318</v>
      </c>
      <c r="M73" s="75">
        <v>-0.004792</v>
      </c>
      <c r="N73" s="75">
        <v>-0.004443</v>
      </c>
      <c r="O73" s="75">
        <v>-0.004026</v>
      </c>
      <c r="P73" s="75">
        <v>-0.003703</v>
      </c>
      <c r="Q73" s="75">
        <v>-0.003334</v>
      </c>
      <c r="R73" s="75">
        <v>-0.002966</v>
      </c>
      <c r="S73" s="75">
        <v>-0.002594</v>
      </c>
      <c r="T73" s="75">
        <v>-0.002316</v>
      </c>
      <c r="U73" s="75">
        <v>-0.001985</v>
      </c>
      <c r="V73" s="75">
        <v>-0.001658</v>
      </c>
      <c r="W73" s="75">
        <v>-0.001133</v>
      </c>
      <c r="X73" s="75">
        <v>-4.61E-4</v>
      </c>
      <c r="Y73" s="75">
        <v>0.0</v>
      </c>
      <c r="Z73" s="75">
        <v>3.73E-4</v>
      </c>
      <c r="AA73" s="75">
        <v>4.83E-4</v>
      </c>
      <c r="AB73" s="75">
        <v>6.54E-4</v>
      </c>
      <c r="AC73" s="75">
        <v>7.83E-4</v>
      </c>
      <c r="AD73" s="75">
        <v>9.62E-4</v>
      </c>
      <c r="AE73" s="75">
        <v>0.001101</v>
      </c>
      <c r="AF73" s="75">
        <v>0.001326</v>
      </c>
      <c r="AG73" s="75">
        <v>0.001407</v>
      </c>
      <c r="AH73" s="75">
        <v>0.001648</v>
      </c>
      <c r="AI73" s="75">
        <v>0.001798</v>
      </c>
      <c r="AJ73" s="75">
        <v>0.001784</v>
      </c>
      <c r="AK73" s="75">
        <v>0.001762</v>
      </c>
    </row>
    <row r="74" ht="12.75" customHeight="1">
      <c r="A74" s="79">
        <v>-0.011548</v>
      </c>
      <c r="B74" s="75">
        <v>-0.010916</v>
      </c>
      <c r="C74" s="75">
        <v>-0.00989</v>
      </c>
      <c r="D74" s="75">
        <v>-0.009187</v>
      </c>
      <c r="E74" s="75">
        <v>-0.008543</v>
      </c>
      <c r="F74" s="75">
        <v>-0.007924</v>
      </c>
      <c r="G74" s="75">
        <v>-0.007523</v>
      </c>
      <c r="H74" s="75">
        <v>-0.006962</v>
      </c>
      <c r="I74" s="75">
        <v>-0.006677</v>
      </c>
      <c r="J74" s="75">
        <v>-0.006289</v>
      </c>
      <c r="K74" s="75">
        <v>-0.005733</v>
      </c>
      <c r="L74" s="75">
        <v>-0.005241</v>
      </c>
      <c r="M74" s="75">
        <v>-0.004724</v>
      </c>
      <c r="N74" s="75">
        <v>-0.004372</v>
      </c>
      <c r="O74" s="75">
        <v>-0.003991</v>
      </c>
      <c r="P74" s="75">
        <v>-0.003648</v>
      </c>
      <c r="Q74" s="75">
        <v>-0.003324</v>
      </c>
      <c r="R74" s="75">
        <v>-0.00293</v>
      </c>
      <c r="S74" s="75">
        <v>-0.002607</v>
      </c>
      <c r="T74" s="75">
        <v>-0.00227</v>
      </c>
      <c r="U74" s="75">
        <v>-0.00203</v>
      </c>
      <c r="V74" s="75">
        <v>-0.001621</v>
      </c>
      <c r="W74" s="75">
        <v>-0.001091</v>
      </c>
      <c r="X74" s="75">
        <v>-4.39E-4</v>
      </c>
      <c r="Y74" s="75">
        <v>0.0</v>
      </c>
      <c r="Z74" s="75">
        <v>4.11E-4</v>
      </c>
      <c r="AA74" s="75">
        <v>5.12E-4</v>
      </c>
      <c r="AB74" s="75">
        <v>7.0E-4</v>
      </c>
      <c r="AC74" s="75">
        <v>7.86E-4</v>
      </c>
      <c r="AD74" s="75">
        <v>9.1E-4</v>
      </c>
      <c r="AE74" s="75">
        <v>0.001085</v>
      </c>
      <c r="AF74" s="75">
        <v>0.001256</v>
      </c>
      <c r="AG74" s="75">
        <v>0.001411</v>
      </c>
      <c r="AH74" s="75">
        <v>0.001618</v>
      </c>
      <c r="AI74" s="75">
        <v>0.001808</v>
      </c>
      <c r="AJ74" s="75">
        <v>0.001781</v>
      </c>
      <c r="AK74" s="75">
        <v>0.001793</v>
      </c>
    </row>
    <row r="75" ht="12.75" customHeight="1">
      <c r="A75" s="79">
        <v>-0.011668</v>
      </c>
      <c r="B75" s="75">
        <v>-0.011026</v>
      </c>
      <c r="C75" s="75">
        <v>-0.009966</v>
      </c>
      <c r="D75" s="75">
        <v>-0.009243</v>
      </c>
      <c r="E75" s="75">
        <v>-0.008618</v>
      </c>
      <c r="F75" s="75">
        <v>-0.007993</v>
      </c>
      <c r="G75" s="75">
        <v>-0.007564</v>
      </c>
      <c r="H75" s="75">
        <v>-0.007023</v>
      </c>
      <c r="I75" s="75">
        <v>-0.006692</v>
      </c>
      <c r="J75" s="75">
        <v>-0.006255</v>
      </c>
      <c r="K75" s="75">
        <v>-0.0057540000000000004</v>
      </c>
      <c r="L75" s="75">
        <v>-0.005269</v>
      </c>
      <c r="M75" s="75">
        <v>-0.004749</v>
      </c>
      <c r="N75" s="75">
        <v>-0.004331</v>
      </c>
      <c r="O75" s="75">
        <v>-0.004009</v>
      </c>
      <c r="P75" s="75">
        <v>-0.003671</v>
      </c>
      <c r="Q75" s="75">
        <v>-0.003278</v>
      </c>
      <c r="R75" s="75">
        <v>-0.002904</v>
      </c>
      <c r="S75" s="75">
        <v>-0.002573</v>
      </c>
      <c r="T75" s="75">
        <v>-0.002304</v>
      </c>
      <c r="U75" s="75">
        <v>-0.002006</v>
      </c>
      <c r="V75" s="75">
        <v>-0.001627</v>
      </c>
      <c r="W75" s="75">
        <v>-0.001107</v>
      </c>
      <c r="X75" s="75">
        <v>-4.09E-4</v>
      </c>
      <c r="Y75" s="75">
        <v>0.0</v>
      </c>
      <c r="Z75" s="75">
        <v>4.08E-4</v>
      </c>
      <c r="AA75" s="75">
        <v>5.48E-4</v>
      </c>
      <c r="AB75" s="75">
        <v>7.55E-4</v>
      </c>
      <c r="AC75" s="75">
        <v>8.31E-4</v>
      </c>
      <c r="AD75" s="75">
        <v>9.71E-4</v>
      </c>
      <c r="AE75" s="75">
        <v>0.001085</v>
      </c>
      <c r="AF75" s="75">
        <v>0.001316</v>
      </c>
      <c r="AG75" s="75">
        <v>0.001427</v>
      </c>
      <c r="AH75" s="75">
        <v>0.001725</v>
      </c>
      <c r="AI75" s="75">
        <v>0.001845</v>
      </c>
      <c r="AJ75" s="75">
        <v>0.001803</v>
      </c>
      <c r="AK75" s="75">
        <v>0.001818</v>
      </c>
    </row>
    <row r="76" ht="12.75" customHeight="1">
      <c r="A76" s="79">
        <v>-0.011806</v>
      </c>
      <c r="B76" s="75">
        <v>-0.011155</v>
      </c>
      <c r="C76" s="75">
        <v>-0.010103</v>
      </c>
      <c r="D76" s="75">
        <v>-0.009397</v>
      </c>
      <c r="E76" s="75">
        <v>-0.008729</v>
      </c>
      <c r="F76" s="75">
        <v>-0.008067</v>
      </c>
      <c r="G76" s="75">
        <v>-0.007647</v>
      </c>
      <c r="H76" s="75">
        <v>-0.00709</v>
      </c>
      <c r="I76" s="75">
        <v>-0.00672</v>
      </c>
      <c r="J76" s="75">
        <v>-0.006351</v>
      </c>
      <c r="K76" s="75">
        <v>-0.005771</v>
      </c>
      <c r="L76" s="75">
        <v>-0.005308</v>
      </c>
      <c r="M76" s="75">
        <v>-0.004747</v>
      </c>
      <c r="N76" s="75">
        <v>-0.004409</v>
      </c>
      <c r="O76" s="75">
        <v>-0.004003</v>
      </c>
      <c r="P76" s="75">
        <v>-0.003715</v>
      </c>
      <c r="Q76" s="75">
        <v>-0.003391</v>
      </c>
      <c r="R76" s="75">
        <v>-0.002935</v>
      </c>
      <c r="S76" s="75">
        <v>-0.002591</v>
      </c>
      <c r="T76" s="75">
        <v>-0.002339</v>
      </c>
      <c r="U76" s="75">
        <v>-0.002049</v>
      </c>
      <c r="V76" s="75">
        <v>-0.001675</v>
      </c>
      <c r="W76" s="75">
        <v>-0.001145</v>
      </c>
      <c r="X76" s="75">
        <v>-4.63E-4</v>
      </c>
      <c r="Y76" s="75">
        <v>0.0</v>
      </c>
      <c r="Z76" s="75">
        <v>4.18E-4</v>
      </c>
      <c r="AA76" s="75">
        <v>5.87E-4</v>
      </c>
      <c r="AB76" s="75">
        <v>7.86E-4</v>
      </c>
      <c r="AC76" s="75">
        <v>8.5E-4</v>
      </c>
      <c r="AD76" s="75">
        <v>0.001037</v>
      </c>
      <c r="AE76" s="75">
        <v>0.001182</v>
      </c>
      <c r="AF76" s="75">
        <v>0.001423</v>
      </c>
      <c r="AG76" s="75">
        <v>0.001469</v>
      </c>
      <c r="AH76" s="75">
        <v>0.001734</v>
      </c>
      <c r="AI76" s="75">
        <v>0.001944</v>
      </c>
      <c r="AJ76" s="75">
        <v>0.001917</v>
      </c>
      <c r="AK76" s="75">
        <v>0.001944</v>
      </c>
    </row>
    <row r="77" ht="12.75" customHeight="1">
      <c r="A77" s="79">
        <v>-0.011991</v>
      </c>
      <c r="B77" s="75">
        <v>-0.01133</v>
      </c>
      <c r="C77" s="75">
        <v>-0.010251</v>
      </c>
      <c r="D77" s="75">
        <v>-0.009512</v>
      </c>
      <c r="E77" s="75">
        <v>-0.008844</v>
      </c>
      <c r="F77" s="75">
        <v>-0.008172</v>
      </c>
      <c r="G77" s="75">
        <v>-0.007687</v>
      </c>
      <c r="H77" s="75">
        <v>-0.007114</v>
      </c>
      <c r="I77" s="75">
        <v>-0.006804</v>
      </c>
      <c r="J77" s="75">
        <v>-0.006353</v>
      </c>
      <c r="K77" s="75">
        <v>-0.005807</v>
      </c>
      <c r="L77" s="75">
        <v>-0.005275</v>
      </c>
      <c r="M77" s="75">
        <v>-0.00477</v>
      </c>
      <c r="N77" s="75">
        <v>-0.004432</v>
      </c>
      <c r="O77" s="75">
        <v>-0.004015</v>
      </c>
      <c r="P77" s="75">
        <v>-0.003699</v>
      </c>
      <c r="Q77" s="75">
        <v>-0.003341</v>
      </c>
      <c r="R77" s="75">
        <v>-0.00294</v>
      </c>
      <c r="S77" s="75">
        <v>-0.002617</v>
      </c>
      <c r="T77" s="75">
        <v>-0.00228</v>
      </c>
      <c r="U77" s="75">
        <v>-0.002087</v>
      </c>
      <c r="V77" s="75">
        <v>-0.001709</v>
      </c>
      <c r="W77" s="75">
        <v>-0.001146</v>
      </c>
      <c r="X77" s="75">
        <v>-4.25E-4</v>
      </c>
      <c r="Y77" s="75">
        <v>0.0</v>
      </c>
      <c r="Z77" s="75">
        <v>4.13E-4</v>
      </c>
      <c r="AA77" s="75">
        <v>5.86E-4</v>
      </c>
      <c r="AB77" s="75">
        <v>7.79E-4</v>
      </c>
      <c r="AC77" s="75">
        <v>8.2E-4</v>
      </c>
      <c r="AD77" s="75">
        <v>0.001045</v>
      </c>
      <c r="AE77" s="75">
        <v>0.00118</v>
      </c>
      <c r="AF77" s="75">
        <v>0.00146</v>
      </c>
      <c r="AG77" s="75">
        <v>0.001501</v>
      </c>
      <c r="AH77" s="75">
        <v>0.001786</v>
      </c>
      <c r="AI77" s="75">
        <v>0.001931</v>
      </c>
      <c r="AJ77" s="75">
        <v>0.001956</v>
      </c>
      <c r="AK77" s="75">
        <v>0.001976</v>
      </c>
    </row>
    <row r="78" ht="12.75" customHeight="1">
      <c r="A78" s="79">
        <v>-0.011928</v>
      </c>
      <c r="B78" s="75">
        <v>-0.011244</v>
      </c>
      <c r="C78" s="75">
        <v>-0.010165</v>
      </c>
      <c r="D78" s="75">
        <v>-0.009444</v>
      </c>
      <c r="E78" s="75">
        <v>-0.008802</v>
      </c>
      <c r="F78" s="75">
        <v>-0.0081</v>
      </c>
      <c r="G78" s="75">
        <v>-0.007657</v>
      </c>
      <c r="H78" s="75">
        <v>-0.007122</v>
      </c>
      <c r="I78" s="75">
        <v>-0.006794</v>
      </c>
      <c r="J78" s="75">
        <v>-0.006329</v>
      </c>
      <c r="K78" s="75">
        <v>-0.005801</v>
      </c>
      <c r="L78" s="75">
        <v>-0.005232</v>
      </c>
      <c r="M78" s="75">
        <v>-0.004714</v>
      </c>
      <c r="N78" s="75">
        <v>-0.004413</v>
      </c>
      <c r="O78" s="75">
        <v>-0.003945</v>
      </c>
      <c r="P78" s="75">
        <v>-0.003601</v>
      </c>
      <c r="Q78" s="75">
        <v>-0.003354</v>
      </c>
      <c r="R78" s="75">
        <v>-0.002926</v>
      </c>
      <c r="S78" s="75">
        <v>-0.002525</v>
      </c>
      <c r="T78" s="75">
        <v>-0.002278</v>
      </c>
      <c r="U78" s="75">
        <v>-0.001968</v>
      </c>
      <c r="V78" s="75">
        <v>-0.001608</v>
      </c>
      <c r="W78" s="75">
        <v>-0.001161</v>
      </c>
      <c r="X78" s="75">
        <v>-4.65E-4</v>
      </c>
      <c r="Y78" s="75">
        <v>0.0</v>
      </c>
      <c r="Z78" s="75">
        <v>4.49E-4</v>
      </c>
      <c r="AA78" s="75">
        <v>6.59E-4</v>
      </c>
      <c r="AB78" s="75">
        <v>8.78E-4</v>
      </c>
      <c r="AC78" s="75">
        <v>9.02E-4</v>
      </c>
      <c r="AD78" s="75">
        <v>0.001087</v>
      </c>
      <c r="AE78" s="75">
        <v>0.001258</v>
      </c>
      <c r="AF78" s="75">
        <v>0.001506</v>
      </c>
      <c r="AG78" s="75">
        <v>0.001638</v>
      </c>
      <c r="AH78" s="75">
        <v>0.001899</v>
      </c>
      <c r="AI78" s="75">
        <v>0.002035</v>
      </c>
      <c r="AJ78" s="75">
        <v>0.002083</v>
      </c>
      <c r="AK78" s="75">
        <v>0.002101</v>
      </c>
    </row>
    <row r="79" ht="12.75" customHeight="1">
      <c r="A79" s="79">
        <v>-0.011999</v>
      </c>
      <c r="B79" s="75">
        <v>-0.01131</v>
      </c>
      <c r="C79" s="75">
        <v>-0.010247</v>
      </c>
      <c r="D79" s="75">
        <v>-0.009463</v>
      </c>
      <c r="E79" s="75">
        <v>-0.008801</v>
      </c>
      <c r="F79" s="75">
        <v>-0.008079</v>
      </c>
      <c r="G79" s="75">
        <v>-0.007676</v>
      </c>
      <c r="H79" s="75">
        <v>-0.007038</v>
      </c>
      <c r="I79" s="75">
        <v>-0.006676</v>
      </c>
      <c r="J79" s="75">
        <v>-0.006219</v>
      </c>
      <c r="K79" s="75">
        <v>-0.005647</v>
      </c>
      <c r="L79" s="75">
        <v>-0.005145</v>
      </c>
      <c r="M79" s="75">
        <v>-0.004636</v>
      </c>
      <c r="N79" s="75">
        <v>-0.00431</v>
      </c>
      <c r="O79" s="75">
        <v>-0.003885</v>
      </c>
      <c r="P79" s="75">
        <v>-0.003659</v>
      </c>
      <c r="Q79" s="75">
        <v>-0.003249</v>
      </c>
      <c r="R79" s="75">
        <v>-0.00282</v>
      </c>
      <c r="S79" s="75">
        <v>-0.002505</v>
      </c>
      <c r="T79" s="75">
        <v>-0.002181</v>
      </c>
      <c r="U79" s="75">
        <v>-0.002021</v>
      </c>
      <c r="V79" s="75">
        <v>-0.00155</v>
      </c>
      <c r="W79" s="75">
        <v>-0.001016</v>
      </c>
      <c r="X79" s="75">
        <v>-4.2E-4</v>
      </c>
      <c r="Y79" s="75">
        <v>0.0</v>
      </c>
      <c r="Z79" s="75">
        <v>4.42E-4</v>
      </c>
      <c r="AA79" s="75">
        <v>6.32E-4</v>
      </c>
      <c r="AB79" s="75">
        <v>8.83E-4</v>
      </c>
      <c r="AC79" s="75">
        <v>8.97E-4</v>
      </c>
      <c r="AD79" s="75">
        <v>0.001126</v>
      </c>
      <c r="AE79" s="75">
        <v>0.001209</v>
      </c>
      <c r="AF79" s="75">
        <v>0.001512</v>
      </c>
      <c r="AG79" s="75">
        <v>0.001711</v>
      </c>
      <c r="AH79" s="75">
        <v>0.001918</v>
      </c>
      <c r="AI79" s="75">
        <v>0.002081</v>
      </c>
      <c r="AJ79" s="75">
        <v>0.002082</v>
      </c>
      <c r="AK79" s="75">
        <v>0.002023</v>
      </c>
    </row>
    <row r="80" ht="12.75" customHeight="1">
      <c r="A80" s="79">
        <v>-0.012161</v>
      </c>
      <c r="B80" s="75">
        <v>-0.011474</v>
      </c>
      <c r="C80" s="75">
        <v>-0.010366</v>
      </c>
      <c r="D80" s="75">
        <v>-0.009558</v>
      </c>
      <c r="E80" s="75">
        <v>-0.008871</v>
      </c>
      <c r="F80" s="75">
        <v>-0.008157</v>
      </c>
      <c r="G80" s="75">
        <v>-0.007719</v>
      </c>
      <c r="H80" s="75">
        <v>-0.007061</v>
      </c>
      <c r="I80" s="75">
        <v>-0.006671</v>
      </c>
      <c r="J80" s="75">
        <v>-0.00633</v>
      </c>
      <c r="K80" s="75">
        <v>-0.005774</v>
      </c>
      <c r="L80" s="75">
        <v>-0.005174</v>
      </c>
      <c r="M80" s="75">
        <v>-0.004674</v>
      </c>
      <c r="N80" s="75">
        <v>-0.00435</v>
      </c>
      <c r="O80" s="75">
        <v>-0.0038</v>
      </c>
      <c r="P80" s="75">
        <v>-0.003536</v>
      </c>
      <c r="Q80" s="75">
        <v>-0.003136</v>
      </c>
      <c r="R80" s="75">
        <v>-0.002814</v>
      </c>
      <c r="S80" s="75">
        <v>-0.002472</v>
      </c>
      <c r="T80" s="75">
        <v>-0.002203</v>
      </c>
      <c r="U80" s="75">
        <v>-0.001854</v>
      </c>
      <c r="V80" s="75">
        <v>-0.001452</v>
      </c>
      <c r="W80" s="75">
        <v>-0.00102</v>
      </c>
      <c r="X80" s="75">
        <v>-3.79E-4</v>
      </c>
      <c r="Y80" s="75">
        <v>0.0</v>
      </c>
      <c r="Z80" s="75">
        <v>5.4E-4</v>
      </c>
      <c r="AA80" s="75">
        <v>7.36E-4</v>
      </c>
      <c r="AB80" s="75">
        <v>9.46E-4</v>
      </c>
      <c r="AC80" s="75">
        <v>9.77E-4</v>
      </c>
      <c r="AD80" s="75">
        <v>0.001121</v>
      </c>
      <c r="AE80" s="75">
        <v>0.001275</v>
      </c>
      <c r="AF80" s="75">
        <v>0.001568</v>
      </c>
      <c r="AG80" s="75">
        <v>0.001741</v>
      </c>
      <c r="AH80" s="75">
        <v>0.00206</v>
      </c>
      <c r="AI80" s="75">
        <v>0.002184</v>
      </c>
      <c r="AJ80" s="75">
        <v>0.002162</v>
      </c>
      <c r="AK80" s="75">
        <v>0.002218</v>
      </c>
    </row>
    <row r="81" ht="12.75" customHeight="1">
      <c r="A81" s="79">
        <v>-0.012338</v>
      </c>
      <c r="B81" s="75">
        <v>-0.011564</v>
      </c>
      <c r="C81" s="75">
        <v>-0.010402</v>
      </c>
      <c r="D81" s="75">
        <v>-0.009602</v>
      </c>
      <c r="E81" s="75">
        <v>-0.008894</v>
      </c>
      <c r="F81" s="75">
        <v>-0.008139</v>
      </c>
      <c r="G81" s="75">
        <v>-0.007688</v>
      </c>
      <c r="H81" s="75">
        <v>-0.007127</v>
      </c>
      <c r="I81" s="75">
        <v>-0.006798</v>
      </c>
      <c r="J81" s="75">
        <v>-0.006314</v>
      </c>
      <c r="K81" s="75">
        <v>-0.005687</v>
      </c>
      <c r="L81" s="75">
        <v>-0.005217</v>
      </c>
      <c r="M81" s="75">
        <v>-0.004611</v>
      </c>
      <c r="N81" s="75">
        <v>-0.004286</v>
      </c>
      <c r="O81" s="75">
        <v>-0.003904</v>
      </c>
      <c r="P81" s="75">
        <v>-0.003594</v>
      </c>
      <c r="Q81" s="75">
        <v>-0.003231</v>
      </c>
      <c r="R81" s="75">
        <v>-0.00288</v>
      </c>
      <c r="S81" s="75">
        <v>-0.002431</v>
      </c>
      <c r="T81" s="75">
        <v>-0.002175</v>
      </c>
      <c r="U81" s="75">
        <v>-0.001896</v>
      </c>
      <c r="V81" s="75">
        <v>-0.001485</v>
      </c>
      <c r="W81" s="75">
        <v>-9.97E-4</v>
      </c>
      <c r="X81" s="75">
        <v>-3.48E-4</v>
      </c>
      <c r="Y81" s="75">
        <v>0.0</v>
      </c>
      <c r="Z81" s="75">
        <v>4.67E-4</v>
      </c>
      <c r="AA81" s="75">
        <v>6.52E-4</v>
      </c>
      <c r="AB81" s="75">
        <v>9.44E-4</v>
      </c>
      <c r="AC81" s="75">
        <v>9.63E-4</v>
      </c>
      <c r="AD81" s="75">
        <v>0.001222</v>
      </c>
      <c r="AE81" s="75">
        <v>0.001356</v>
      </c>
      <c r="AF81" s="75">
        <v>0.001662</v>
      </c>
      <c r="AG81" s="75">
        <v>0.001792</v>
      </c>
      <c r="AH81" s="75">
        <v>0.002072</v>
      </c>
      <c r="AI81" s="75">
        <v>0.002218</v>
      </c>
      <c r="AJ81" s="75">
        <v>0.002227</v>
      </c>
      <c r="AK81" s="75">
        <v>0.002259</v>
      </c>
    </row>
    <row r="82" ht="12.75" customHeight="1">
      <c r="A82" s="79">
        <v>-0.012394</v>
      </c>
      <c r="B82" s="75">
        <v>-0.011652</v>
      </c>
      <c r="C82" s="75">
        <v>-0.010521</v>
      </c>
      <c r="D82" s="75">
        <v>-0.00966</v>
      </c>
      <c r="E82" s="75">
        <v>-0.008971</v>
      </c>
      <c r="F82" s="75">
        <v>-0.008155</v>
      </c>
      <c r="G82" s="75">
        <v>-0.007793</v>
      </c>
      <c r="H82" s="75">
        <v>-0.00708</v>
      </c>
      <c r="I82" s="75">
        <v>-0.006792</v>
      </c>
      <c r="J82" s="75">
        <v>-0.006309</v>
      </c>
      <c r="K82" s="75">
        <v>-0.005702</v>
      </c>
      <c r="L82" s="75">
        <v>-0.005138</v>
      </c>
      <c r="M82" s="75">
        <v>-0.004706</v>
      </c>
      <c r="N82" s="75">
        <v>-0.004434</v>
      </c>
      <c r="O82" s="75">
        <v>-0.003942</v>
      </c>
      <c r="P82" s="75">
        <v>-0.003569</v>
      </c>
      <c r="Q82" s="75">
        <v>-0.003287</v>
      </c>
      <c r="R82" s="75">
        <v>-0.002882</v>
      </c>
      <c r="S82" s="75">
        <v>-0.002497</v>
      </c>
      <c r="T82" s="75">
        <v>-0.002238</v>
      </c>
      <c r="U82" s="75">
        <v>-0.001978</v>
      </c>
      <c r="V82" s="75">
        <v>-0.001642</v>
      </c>
      <c r="W82" s="75">
        <v>-0.001071</v>
      </c>
      <c r="X82" s="75">
        <v>-4.32E-4</v>
      </c>
      <c r="Y82" s="75">
        <v>0.0</v>
      </c>
      <c r="Z82" s="75">
        <v>4.84E-4</v>
      </c>
      <c r="AA82" s="75">
        <v>6.87E-4</v>
      </c>
      <c r="AB82" s="75">
        <v>9.45E-4</v>
      </c>
      <c r="AC82" s="75">
        <v>9.82E-4</v>
      </c>
      <c r="AD82" s="75">
        <v>0.001133</v>
      </c>
      <c r="AE82" s="75">
        <v>0.00129</v>
      </c>
      <c r="AF82" s="75">
        <v>0.001659</v>
      </c>
      <c r="AG82" s="75">
        <v>0.001772</v>
      </c>
      <c r="AH82" s="75">
        <v>0.002054</v>
      </c>
      <c r="AI82" s="75">
        <v>0.002149</v>
      </c>
      <c r="AJ82" s="75">
        <v>0.002242</v>
      </c>
      <c r="AK82" s="75">
        <v>0.002302</v>
      </c>
    </row>
    <row r="83" ht="12.75" customHeight="1">
      <c r="A83" s="79">
        <v>-0.012436</v>
      </c>
      <c r="B83" s="75">
        <v>-0.01167</v>
      </c>
      <c r="C83" s="75">
        <v>-0.010483</v>
      </c>
      <c r="D83" s="75">
        <v>-0.00965</v>
      </c>
      <c r="E83" s="75">
        <v>-0.008889</v>
      </c>
      <c r="F83" s="75">
        <v>-0.008103</v>
      </c>
      <c r="G83" s="75">
        <v>-0.007722</v>
      </c>
      <c r="H83" s="75">
        <v>-0.007136</v>
      </c>
      <c r="I83" s="75">
        <v>-0.00674</v>
      </c>
      <c r="J83" s="75">
        <v>-0.00628</v>
      </c>
      <c r="K83" s="75">
        <v>-0.005618</v>
      </c>
      <c r="L83" s="75">
        <v>-0.005139</v>
      </c>
      <c r="M83" s="75">
        <v>-0.004514</v>
      </c>
      <c r="N83" s="75">
        <v>-0.004312</v>
      </c>
      <c r="O83" s="75">
        <v>-0.003704</v>
      </c>
      <c r="P83" s="75">
        <v>-0.003473</v>
      </c>
      <c r="Q83" s="75">
        <v>-0.003194</v>
      </c>
      <c r="R83" s="75">
        <v>-0.002618</v>
      </c>
      <c r="S83" s="75">
        <v>-0.002375</v>
      </c>
      <c r="T83" s="75">
        <v>-0.002033</v>
      </c>
      <c r="U83" s="75">
        <v>-0.00184</v>
      </c>
      <c r="V83" s="75">
        <v>-0.001385</v>
      </c>
      <c r="W83" s="75">
        <v>-9.14E-4</v>
      </c>
      <c r="X83" s="75">
        <v>-1.96E-4</v>
      </c>
      <c r="Y83" s="75">
        <v>0.0</v>
      </c>
      <c r="Z83" s="75">
        <v>5.83E-4</v>
      </c>
      <c r="AA83" s="75">
        <v>8.39E-4</v>
      </c>
      <c r="AB83" s="75">
        <v>0.001123</v>
      </c>
      <c r="AC83" s="75">
        <v>0.001147</v>
      </c>
      <c r="AD83" s="75">
        <v>0.001386</v>
      </c>
      <c r="AE83" s="75">
        <v>0.001436</v>
      </c>
      <c r="AF83" s="75">
        <v>0.001921</v>
      </c>
      <c r="AG83" s="75">
        <v>0.001999</v>
      </c>
      <c r="AH83" s="75">
        <v>0.002283</v>
      </c>
      <c r="AI83" s="75">
        <v>0.002379</v>
      </c>
      <c r="AJ83" s="75">
        <v>0.002512</v>
      </c>
      <c r="AK83" s="75">
        <v>0.00247</v>
      </c>
    </row>
    <row r="84" ht="12.75" customHeight="1">
      <c r="A84" s="79">
        <v>-0.012541</v>
      </c>
      <c r="B84" s="75">
        <v>-0.011785</v>
      </c>
      <c r="C84" s="75">
        <v>-0.010646</v>
      </c>
      <c r="D84" s="75">
        <v>-0.009825</v>
      </c>
      <c r="E84" s="75">
        <v>-0.009178</v>
      </c>
      <c r="F84" s="75">
        <v>-0.008388</v>
      </c>
      <c r="G84" s="75">
        <v>-0.008014</v>
      </c>
      <c r="H84" s="75">
        <v>-0.007328</v>
      </c>
      <c r="I84" s="75">
        <v>-0.006878</v>
      </c>
      <c r="J84" s="75">
        <v>-0.006483</v>
      </c>
      <c r="K84" s="75">
        <v>-0.005891</v>
      </c>
      <c r="L84" s="75">
        <v>-0.005235</v>
      </c>
      <c r="M84" s="75">
        <v>-0.004663</v>
      </c>
      <c r="N84" s="75">
        <v>-0.00443</v>
      </c>
      <c r="O84" s="75">
        <v>-0.003842</v>
      </c>
      <c r="P84" s="75">
        <v>-0.003624</v>
      </c>
      <c r="Q84" s="75">
        <v>-0.003245</v>
      </c>
      <c r="R84" s="75">
        <v>-0.002872</v>
      </c>
      <c r="S84" s="75">
        <v>-0.002414</v>
      </c>
      <c r="T84" s="75">
        <v>-0.002216</v>
      </c>
      <c r="U84" s="75">
        <v>-0.00194</v>
      </c>
      <c r="V84" s="75">
        <v>-0.001576</v>
      </c>
      <c r="W84" s="75">
        <v>-0.001013</v>
      </c>
      <c r="X84" s="75">
        <v>-2.65E-4</v>
      </c>
      <c r="Y84" s="75">
        <v>0.0</v>
      </c>
      <c r="Z84" s="75">
        <v>5.33E-4</v>
      </c>
      <c r="AA84" s="75">
        <v>8.5E-4</v>
      </c>
      <c r="AB84" s="75">
        <v>0.001162</v>
      </c>
      <c r="AC84" s="75">
        <v>0.001188</v>
      </c>
      <c r="AD84" s="75">
        <v>0.001364</v>
      </c>
      <c r="AE84" s="75">
        <v>0.001654</v>
      </c>
      <c r="AF84" s="75">
        <v>0.001957</v>
      </c>
      <c r="AG84" s="75">
        <v>0.002015</v>
      </c>
      <c r="AH84" s="75">
        <v>0.002453</v>
      </c>
      <c r="AI84" s="75">
        <v>0.002474</v>
      </c>
      <c r="AJ84" s="75">
        <v>0.002501</v>
      </c>
      <c r="AK84" s="75">
        <v>0.002647</v>
      </c>
    </row>
    <row r="85" ht="12.75" customHeight="1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</row>
    <row r="86" ht="12.7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</row>
    <row r="87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</row>
    <row r="88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</row>
    <row r="89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</row>
    <row r="90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</row>
    <row r="9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</row>
    <row r="9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</row>
    <row r="93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</row>
    <row r="94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</row>
    <row r="9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</row>
    <row r="96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</row>
    <row r="97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</row>
    <row r="98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</row>
    <row r="99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</row>
    <row r="100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</row>
    <row r="10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</row>
    <row r="10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</row>
    <row r="103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</row>
    <row r="104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</row>
    <row r="10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</row>
    <row r="106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</row>
    <row r="107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</row>
    <row r="108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</row>
    <row r="109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</row>
    <row r="110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</row>
    <row r="11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</row>
    <row r="11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</row>
    <row r="113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</row>
    <row r="114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</row>
    <row r="11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</row>
    <row r="116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</row>
    <row r="117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</row>
    <row r="118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</row>
    <row r="119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</row>
    <row r="120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</row>
    <row r="12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</row>
    <row r="12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</row>
    <row r="123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</row>
    <row r="124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</row>
    <row r="1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</row>
    <row r="126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</row>
    <row r="127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</row>
    <row r="128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</row>
    <row r="129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</row>
    <row r="130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</row>
    <row r="13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</row>
    <row r="13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</row>
    <row r="133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</row>
    <row r="134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</row>
    <row r="13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</row>
    <row r="136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</row>
    <row r="137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</row>
    <row r="138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</row>
    <row r="139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</row>
    <row r="140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</row>
    <row r="14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</row>
    <row r="14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</row>
    <row r="143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</row>
    <row r="144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</row>
    <row r="14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</row>
    <row r="146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</row>
    <row r="147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</row>
    <row r="148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</row>
    <row r="149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</row>
    <row r="150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</row>
    <row r="15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</row>
    <row r="15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</row>
    <row r="153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</row>
    <row r="154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</row>
    <row r="15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</row>
    <row r="156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</row>
    <row r="157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</row>
    <row r="158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</row>
    <row r="159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</row>
    <row r="160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</row>
    <row r="16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</row>
    <row r="16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</row>
    <row r="163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</row>
    <row r="164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</row>
    <row r="16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</row>
    <row r="166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</row>
    <row r="167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</row>
    <row r="168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</row>
    <row r="169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</row>
    <row r="170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</row>
    <row r="17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</row>
    <row r="17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</row>
    <row r="173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</row>
    <row r="174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</row>
    <row r="17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</row>
    <row r="176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</row>
    <row r="177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</row>
    <row r="178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</row>
    <row r="179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</row>
    <row r="180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</row>
    <row r="18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</row>
    <row r="18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</row>
    <row r="183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</row>
    <row r="184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</row>
    <row r="18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</row>
    <row r="186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</row>
    <row r="187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</row>
    <row r="188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</row>
    <row r="189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</row>
    <row r="190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</row>
    <row r="19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</row>
    <row r="19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</row>
    <row r="193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</row>
    <row r="194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</row>
    <row r="19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</row>
    <row r="196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</row>
    <row r="197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</row>
    <row r="198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</row>
    <row r="199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</row>
    <row r="200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</row>
    <row r="20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</row>
    <row r="20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</row>
    <row r="203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</row>
    <row r="204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</row>
    <row r="20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</row>
    <row r="206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</row>
    <row r="207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</row>
    <row r="208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</row>
    <row r="209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</row>
    <row r="210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</row>
    <row r="21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</row>
    <row r="21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</row>
    <row r="213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</row>
    <row r="214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</row>
    <row r="21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</row>
    <row r="216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</row>
    <row r="217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</row>
    <row r="218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</row>
    <row r="219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</row>
    <row r="220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</row>
    <row r="22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</row>
    <row r="22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</row>
    <row r="223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</row>
    <row r="224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</row>
    <row r="2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</row>
    <row r="226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</row>
    <row r="227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</row>
    <row r="228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</row>
    <row r="229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</row>
    <row r="230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</row>
    <row r="23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</row>
    <row r="23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</row>
    <row r="233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</row>
    <row r="234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</row>
    <row r="23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</row>
    <row r="236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</row>
    <row r="237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</row>
    <row r="238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</row>
    <row r="239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</row>
    <row r="240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</row>
    <row r="24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</row>
    <row r="24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</row>
    <row r="243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</row>
    <row r="244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</row>
    <row r="24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</row>
    <row r="246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</row>
    <row r="247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</row>
    <row r="248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</row>
    <row r="249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</row>
    <row r="250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</row>
    <row r="25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</row>
    <row r="25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</row>
    <row r="253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</row>
    <row r="254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</row>
    <row r="25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</row>
    <row r="256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</row>
    <row r="257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</row>
    <row r="258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</row>
    <row r="259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</row>
    <row r="260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</row>
    <row r="26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</row>
    <row r="26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</row>
    <row r="263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</row>
    <row r="264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</row>
    <row r="26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</row>
    <row r="266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</row>
    <row r="267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</row>
    <row r="268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</row>
    <row r="269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</row>
    <row r="270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</row>
    <row r="27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</row>
    <row r="272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</row>
    <row r="273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</row>
    <row r="274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</row>
    <row r="27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</row>
    <row r="276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</row>
    <row r="277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</row>
    <row r="278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</row>
    <row r="279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</row>
    <row r="280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</row>
    <row r="28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</row>
    <row r="28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</row>
    <row r="283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</row>
    <row r="284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</row>
    <row r="28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</row>
    <row r="286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</row>
    <row r="287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</row>
    <row r="288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</row>
    <row r="289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</row>
    <row r="290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</row>
    <row r="29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</row>
    <row r="29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</row>
    <row r="293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</row>
    <row r="294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</row>
    <row r="29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</row>
    <row r="296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</row>
    <row r="297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</row>
    <row r="298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</row>
    <row r="299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</row>
    <row r="300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</row>
    <row r="30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</row>
    <row r="30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</row>
    <row r="303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</row>
    <row r="304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</row>
    <row r="30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</row>
    <row r="306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</row>
    <row r="307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</row>
    <row r="308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</row>
    <row r="309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</row>
    <row r="310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</row>
    <row r="31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</row>
    <row r="31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</row>
    <row r="313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</row>
    <row r="314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</row>
    <row r="31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</row>
    <row r="316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</row>
    <row r="317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</row>
    <row r="318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</row>
    <row r="319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</row>
    <row r="320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</row>
    <row r="32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</row>
    <row r="32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</row>
    <row r="323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</row>
    <row r="324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</row>
    <row r="3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</row>
    <row r="326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</row>
    <row r="327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</row>
    <row r="328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</row>
    <row r="329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</row>
    <row r="330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</row>
    <row r="33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</row>
    <row r="33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</row>
    <row r="333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</row>
    <row r="334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</row>
    <row r="33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</row>
    <row r="336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</row>
    <row r="337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</row>
    <row r="338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</row>
    <row r="339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</row>
    <row r="340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</row>
    <row r="34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</row>
    <row r="34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</row>
    <row r="343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</row>
    <row r="344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</row>
    <row r="34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</row>
    <row r="346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</row>
    <row r="347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</row>
    <row r="348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</row>
    <row r="349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</row>
    <row r="350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</row>
    <row r="35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</row>
    <row r="35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</row>
    <row r="353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</row>
    <row r="354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</row>
    <row r="35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</row>
    <row r="356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</row>
    <row r="357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</row>
    <row r="358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</row>
    <row r="359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</row>
    <row r="360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</row>
    <row r="36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</row>
    <row r="36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</row>
    <row r="363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</row>
    <row r="364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</row>
    <row r="36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</row>
    <row r="366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</row>
    <row r="367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</row>
    <row r="368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</row>
    <row r="369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</row>
    <row r="370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</row>
    <row r="37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</row>
    <row r="37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</row>
    <row r="373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</row>
    <row r="374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</row>
    <row r="37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</row>
    <row r="376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</row>
    <row r="377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</row>
    <row r="378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</row>
    <row r="379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</row>
    <row r="380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</row>
    <row r="38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</row>
    <row r="38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</row>
    <row r="383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</row>
    <row r="384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</row>
    <row r="38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</row>
    <row r="386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</row>
    <row r="387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</row>
    <row r="388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</row>
    <row r="389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</row>
    <row r="390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</row>
    <row r="39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</row>
    <row r="39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</row>
    <row r="393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</row>
    <row r="394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</row>
    <row r="39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</row>
    <row r="396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</row>
    <row r="397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</row>
    <row r="398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</row>
    <row r="399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</row>
    <row r="400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</row>
    <row r="40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</row>
    <row r="40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</row>
    <row r="403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</row>
    <row r="404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</row>
    <row r="40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</row>
    <row r="406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</row>
    <row r="407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</row>
    <row r="408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</row>
    <row r="409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</row>
    <row r="410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</row>
    <row r="41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</row>
    <row r="41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</row>
    <row r="413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</row>
    <row r="414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</row>
    <row r="41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</row>
    <row r="416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</row>
    <row r="417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</row>
    <row r="418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</row>
    <row r="419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</row>
    <row r="420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</row>
    <row r="42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</row>
    <row r="42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</row>
    <row r="423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</row>
    <row r="424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</row>
    <row r="4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</row>
    <row r="426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</row>
    <row r="427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</row>
    <row r="428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</row>
    <row r="429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</row>
    <row r="430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</row>
    <row r="43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</row>
    <row r="43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</row>
    <row r="433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</row>
    <row r="434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</row>
    <row r="43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</row>
    <row r="436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</row>
    <row r="437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</row>
    <row r="438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</row>
    <row r="439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</row>
    <row r="440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</row>
    <row r="44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</row>
    <row r="44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</row>
    <row r="443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</row>
    <row r="444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</row>
    <row r="44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</row>
    <row r="446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</row>
    <row r="447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</row>
    <row r="448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</row>
    <row r="449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</row>
    <row r="450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</row>
    <row r="45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</row>
    <row r="45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</row>
    <row r="453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</row>
    <row r="454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</row>
    <row r="45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</row>
    <row r="456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</row>
    <row r="457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</row>
    <row r="458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</row>
    <row r="459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</row>
    <row r="460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</row>
    <row r="46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</row>
    <row r="46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</row>
    <row r="463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</row>
    <row r="464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</row>
    <row r="46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</row>
    <row r="466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</row>
    <row r="467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</row>
    <row r="468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</row>
    <row r="469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</row>
    <row r="470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</row>
    <row r="47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</row>
    <row r="47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</row>
    <row r="473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</row>
    <row r="474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</row>
    <row r="47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</row>
    <row r="476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</row>
    <row r="477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</row>
    <row r="478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</row>
    <row r="479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</row>
    <row r="480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</row>
    <row r="48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</row>
    <row r="48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</row>
    <row r="483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</row>
    <row r="484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</row>
    <row r="48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</row>
    <row r="486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</row>
    <row r="487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</row>
    <row r="488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</row>
    <row r="489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</row>
    <row r="490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</row>
    <row r="49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</row>
    <row r="49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</row>
    <row r="493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</row>
    <row r="494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</row>
    <row r="49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</row>
    <row r="496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</row>
    <row r="497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</row>
    <row r="498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</row>
    <row r="499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</row>
    <row r="500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</row>
    <row r="50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</row>
    <row r="50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</row>
    <row r="503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</row>
    <row r="504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</row>
    <row r="50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</row>
    <row r="506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</row>
    <row r="507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</row>
    <row r="508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</row>
    <row r="509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</row>
    <row r="510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</row>
    <row r="51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</row>
    <row r="51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</row>
    <row r="513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</row>
    <row r="514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</row>
    <row r="51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</row>
    <row r="516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</row>
    <row r="517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</row>
    <row r="518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</row>
    <row r="519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</row>
    <row r="520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</row>
    <row r="52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</row>
    <row r="52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</row>
    <row r="523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</row>
    <row r="524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</row>
    <row r="5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</row>
    <row r="526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</row>
    <row r="527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</row>
    <row r="528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</row>
    <row r="529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</row>
    <row r="530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</row>
    <row r="53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</row>
    <row r="53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</row>
    <row r="533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</row>
    <row r="534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</row>
    <row r="53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</row>
    <row r="536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</row>
    <row r="537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</row>
    <row r="538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</row>
    <row r="539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</row>
    <row r="540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</row>
    <row r="54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</row>
    <row r="542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</row>
    <row r="543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</row>
    <row r="544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</row>
    <row r="54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</row>
    <row r="546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</row>
    <row r="547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</row>
    <row r="548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</row>
    <row r="549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</row>
    <row r="550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</row>
    <row r="55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</row>
    <row r="552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</row>
    <row r="553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</row>
    <row r="554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</row>
    <row r="55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</row>
    <row r="556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</row>
    <row r="557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</row>
    <row r="558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</row>
    <row r="559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</row>
    <row r="560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</row>
    <row r="56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</row>
    <row r="562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</row>
    <row r="563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</row>
    <row r="564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</row>
    <row r="56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</row>
    <row r="566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</row>
    <row r="567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</row>
    <row r="568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</row>
    <row r="569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</row>
    <row r="570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</row>
    <row r="57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</row>
    <row r="572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</row>
    <row r="573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</row>
    <row r="574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</row>
    <row r="57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</row>
    <row r="576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</row>
    <row r="577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</row>
    <row r="578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</row>
    <row r="579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</row>
    <row r="580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</row>
    <row r="58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</row>
    <row r="582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</row>
    <row r="583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</row>
    <row r="584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</row>
    <row r="58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</row>
    <row r="586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</row>
    <row r="587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</row>
    <row r="588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</row>
    <row r="589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</row>
    <row r="590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</row>
    <row r="59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</row>
    <row r="592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</row>
    <row r="593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</row>
    <row r="594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</row>
    <row r="59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</row>
    <row r="596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</row>
    <row r="597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</row>
    <row r="598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</row>
    <row r="599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</row>
    <row r="600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</row>
    <row r="60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</row>
    <row r="602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</row>
    <row r="603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</row>
    <row r="604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</row>
    <row r="60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</row>
    <row r="606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</row>
    <row r="607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</row>
    <row r="608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</row>
    <row r="609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</row>
    <row r="610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</row>
    <row r="61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</row>
    <row r="612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</row>
    <row r="613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</row>
    <row r="614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</row>
    <row r="61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</row>
    <row r="616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</row>
    <row r="617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</row>
    <row r="618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</row>
    <row r="619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</row>
    <row r="620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</row>
    <row r="62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</row>
    <row r="622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</row>
    <row r="623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</row>
    <row r="624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</row>
    <row r="6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</row>
    <row r="626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</row>
    <row r="627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</row>
    <row r="628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</row>
    <row r="629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</row>
    <row r="630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</row>
    <row r="63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</row>
    <row r="632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</row>
    <row r="633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</row>
    <row r="634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</row>
    <row r="63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</row>
    <row r="636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</row>
    <row r="637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</row>
    <row r="638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</row>
    <row r="639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</row>
    <row r="640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</row>
    <row r="64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</row>
    <row r="642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</row>
    <row r="643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</row>
    <row r="644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</row>
    <row r="64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</row>
    <row r="646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</row>
    <row r="647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</row>
    <row r="648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</row>
    <row r="649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</row>
    <row r="650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</row>
    <row r="65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</row>
    <row r="652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</row>
    <row r="653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</row>
    <row r="654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</row>
    <row r="65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</row>
    <row r="656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</row>
    <row r="657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</row>
    <row r="658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</row>
    <row r="659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</row>
    <row r="660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</row>
    <row r="66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</row>
    <row r="662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</row>
    <row r="663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</row>
    <row r="664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</row>
    <row r="66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</row>
    <row r="666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</row>
    <row r="667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</row>
    <row r="668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</row>
    <row r="669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</row>
    <row r="670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</row>
    <row r="67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</row>
    <row r="672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</row>
    <row r="673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</row>
    <row r="674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</row>
    <row r="67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</row>
    <row r="676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</row>
    <row r="677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</row>
    <row r="678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</row>
    <row r="679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</row>
    <row r="680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</row>
    <row r="68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</row>
    <row r="682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</row>
    <row r="683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</row>
    <row r="684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</row>
    <row r="68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</row>
    <row r="686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</row>
    <row r="687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</row>
    <row r="688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</row>
    <row r="689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</row>
    <row r="690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</row>
    <row r="69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</row>
    <row r="692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</row>
    <row r="693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</row>
    <row r="694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</row>
    <row r="69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</row>
    <row r="696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</row>
    <row r="697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</row>
    <row r="698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</row>
    <row r="699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</row>
    <row r="700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</row>
    <row r="70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</row>
    <row r="702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</row>
    <row r="703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</row>
    <row r="704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</row>
    <row r="70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</row>
    <row r="706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</row>
    <row r="707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</row>
    <row r="708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</row>
    <row r="709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</row>
    <row r="710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</row>
    <row r="71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</row>
    <row r="712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</row>
    <row r="713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</row>
    <row r="714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</row>
    <row r="71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</row>
    <row r="716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</row>
    <row r="717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</row>
    <row r="718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</row>
    <row r="719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</row>
    <row r="720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</row>
    <row r="72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</row>
    <row r="722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</row>
    <row r="723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</row>
    <row r="724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</row>
    <row r="7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</row>
    <row r="726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</row>
    <row r="727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</row>
    <row r="728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</row>
    <row r="729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</row>
    <row r="730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</row>
    <row r="73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</row>
    <row r="732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</row>
    <row r="733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</row>
    <row r="734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</row>
    <row r="73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</row>
    <row r="736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</row>
    <row r="737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</row>
    <row r="738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</row>
    <row r="739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</row>
    <row r="740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</row>
    <row r="74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</row>
    <row r="742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</row>
    <row r="743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</row>
    <row r="744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</row>
    <row r="74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</row>
    <row r="746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</row>
    <row r="747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</row>
    <row r="748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</row>
    <row r="749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</row>
    <row r="750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</row>
    <row r="75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</row>
    <row r="752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</row>
    <row r="753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</row>
    <row r="754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</row>
    <row r="75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</row>
    <row r="756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</row>
    <row r="757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</row>
    <row r="758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</row>
    <row r="759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</row>
    <row r="760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</row>
    <row r="76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</row>
    <row r="762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</row>
    <row r="763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</row>
    <row r="764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</row>
    <row r="76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</row>
    <row r="766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</row>
    <row r="767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</row>
    <row r="768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</row>
    <row r="769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</row>
    <row r="770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</row>
    <row r="77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</row>
    <row r="772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</row>
    <row r="773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</row>
    <row r="774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</row>
    <row r="77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</row>
    <row r="776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</row>
    <row r="777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</row>
    <row r="778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</row>
    <row r="779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</row>
    <row r="780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</row>
    <row r="78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</row>
    <row r="782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</row>
    <row r="783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</row>
    <row r="784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</row>
    <row r="78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</row>
    <row r="786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</row>
    <row r="787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</row>
    <row r="788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</row>
    <row r="789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</row>
    <row r="790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</row>
    <row r="79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</row>
    <row r="792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</row>
    <row r="793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</row>
    <row r="794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</row>
    <row r="79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</row>
    <row r="796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</row>
    <row r="797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</row>
    <row r="798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</row>
    <row r="799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</row>
    <row r="800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</row>
    <row r="80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</row>
    <row r="802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</row>
    <row r="803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</row>
    <row r="804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</row>
    <row r="80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</row>
    <row r="806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</row>
    <row r="807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</row>
    <row r="808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</row>
    <row r="809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</row>
    <row r="810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</row>
    <row r="81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</row>
    <row r="812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</row>
    <row r="813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</row>
    <row r="814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</row>
    <row r="81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</row>
    <row r="816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</row>
    <row r="817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</row>
    <row r="818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</row>
    <row r="819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</row>
    <row r="820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</row>
    <row r="82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</row>
    <row r="822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</row>
    <row r="823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</row>
    <row r="824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</row>
    <row r="8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</row>
    <row r="826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</row>
    <row r="827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</row>
    <row r="828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</row>
    <row r="829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</row>
    <row r="830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</row>
    <row r="83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</row>
    <row r="832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</row>
    <row r="833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</row>
    <row r="834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</row>
    <row r="83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</row>
    <row r="836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</row>
    <row r="837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</row>
    <row r="838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</row>
    <row r="839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</row>
    <row r="840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</row>
    <row r="84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</row>
    <row r="842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</row>
    <row r="843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</row>
    <row r="844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</row>
    <row r="84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</row>
    <row r="846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</row>
    <row r="847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</row>
    <row r="848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</row>
    <row r="849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</row>
    <row r="850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</row>
    <row r="85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</row>
    <row r="852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</row>
    <row r="853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</row>
    <row r="854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</row>
    <row r="85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</row>
    <row r="856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</row>
    <row r="857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</row>
    <row r="858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</row>
    <row r="859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</row>
    <row r="860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</row>
    <row r="86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</row>
    <row r="862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</row>
    <row r="863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</row>
    <row r="864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</row>
    <row r="86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</row>
    <row r="866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</row>
    <row r="867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</row>
    <row r="868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</row>
    <row r="869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</row>
    <row r="870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</row>
    <row r="87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</row>
    <row r="872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</row>
    <row r="873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</row>
    <row r="874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</row>
    <row r="87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</row>
    <row r="876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</row>
    <row r="877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</row>
    <row r="878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</row>
    <row r="879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</row>
    <row r="880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</row>
    <row r="88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</row>
    <row r="882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</row>
    <row r="883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</row>
    <row r="884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</row>
    <row r="88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</row>
    <row r="886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</row>
    <row r="887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</row>
    <row r="888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</row>
    <row r="889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</row>
    <row r="890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</row>
    <row r="89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</row>
    <row r="892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</row>
    <row r="893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</row>
    <row r="894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</row>
    <row r="89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</row>
    <row r="896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</row>
    <row r="897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</row>
    <row r="898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</row>
    <row r="899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</row>
    <row r="900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</row>
    <row r="90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</row>
    <row r="902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</row>
    <row r="903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</row>
    <row r="904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</row>
    <row r="90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</row>
    <row r="906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</row>
    <row r="907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</row>
    <row r="908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</row>
    <row r="909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</row>
    <row r="910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</row>
    <row r="91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</row>
    <row r="912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</row>
    <row r="913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</row>
    <row r="914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</row>
    <row r="91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</row>
    <row r="916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</row>
    <row r="917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</row>
    <row r="918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</row>
    <row r="919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</row>
    <row r="920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</row>
    <row r="92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</row>
    <row r="922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</row>
    <row r="923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</row>
    <row r="924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</row>
    <row r="9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</row>
    <row r="926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</row>
    <row r="927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</row>
    <row r="928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</row>
    <row r="929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</row>
    <row r="930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</row>
    <row r="93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</row>
    <row r="932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</row>
    <row r="933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</row>
    <row r="934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</row>
    <row r="93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</row>
    <row r="936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</row>
    <row r="937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</row>
    <row r="938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</row>
    <row r="939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</row>
    <row r="940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</row>
    <row r="94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</row>
    <row r="942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</row>
    <row r="943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</row>
    <row r="944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</row>
    <row r="94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</row>
    <row r="946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</row>
    <row r="947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</row>
    <row r="948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</row>
    <row r="949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</row>
    <row r="950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</row>
    <row r="95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</row>
    <row r="952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</row>
    <row r="953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</row>
    <row r="954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</row>
    <row r="95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</row>
    <row r="956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</row>
    <row r="957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</row>
    <row r="958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</row>
    <row r="959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</row>
    <row r="960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</row>
    <row r="96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</row>
    <row r="962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</row>
    <row r="963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</row>
    <row r="964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</row>
    <row r="96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</row>
    <row r="966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</row>
    <row r="967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</row>
    <row r="968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</row>
    <row r="969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</row>
    <row r="970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</row>
    <row r="97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</row>
    <row r="972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</row>
    <row r="973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</row>
    <row r="974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</row>
    <row r="97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</row>
    <row r="976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</row>
    <row r="977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</row>
    <row r="978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</row>
    <row r="979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</row>
    <row r="980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</row>
    <row r="98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</row>
    <row r="982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</row>
    <row r="983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</row>
    <row r="984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</row>
    <row r="98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</row>
    <row r="986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</row>
    <row r="987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</row>
    <row r="988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</row>
    <row r="989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</row>
    <row r="990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</row>
    <row r="99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</row>
    <row r="992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</row>
    <row r="993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</row>
    <row r="994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</row>
    <row r="99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</row>
    <row r="996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</row>
    <row r="997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</row>
    <row r="998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</row>
    <row r="999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</row>
    <row r="1000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</row>
  </sheetData>
  <drawing r:id="rId1"/>
</worksheet>
</file>