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Study\м_sem 1\Accounting, Finance and Control\Accenture\GitHub\"/>
    </mc:Choice>
  </mc:AlternateContent>
  <xr:revisionPtr revIDLastSave="0" documentId="13_ncr:1_{120FD4C5-ECEE-4622-BE52-11D4C81681A9}" xr6:coauthVersionLast="47" xr6:coauthVersionMax="47" xr10:uidLastSave="{00000000-0000-0000-0000-000000000000}"/>
  <bookViews>
    <workbookView xWindow="-98" yWindow="-98" windowWidth="21795" windowHeight="12975" xr2:uid="{826125C1-D6BB-40A2-BF31-23DE92D20528}"/>
  </bookViews>
  <sheets>
    <sheet name="Houses" sheetId="9" r:id="rId1"/>
    <sheet name="Group" sheetId="1" r:id="rId2"/>
    <sheet name="Market" sheetId="10" r:id="rId3"/>
    <sheet name="Market performance" sheetId="12" r:id="rId4"/>
    <sheet name="Group region" sheetId="6" r:id="rId5"/>
    <sheet name="Carbon footprint (s1&amp;2)" sheetId="18" r:id="rId6"/>
    <sheet name="Carbon footprint (s3)" sheetId="19" r:id="rId7"/>
    <sheet name="CF re" sheetId="20" r:id="rId8"/>
    <sheet name="Raw materials" sheetId="21" r:id="rId9"/>
    <sheet name="Air pollution" sheetId="22" r:id="rId10"/>
    <sheet name="Energy consumption (MWh)" sheetId="23" r:id="rId11"/>
    <sheet name="Water consumption (m3)" sheetId="24" r:id="rId12"/>
    <sheet name="WC re" sheetId="25" r:id="rId13"/>
    <sheet name="Waste (t)" sheetId="26" r:id="rId14"/>
    <sheet name="Packeging consumption (t)" sheetId="27" r:id="rId15"/>
    <sheet name="Training by gender" sheetId="28" r:id="rId16"/>
    <sheet name="Women in board" sheetId="29" r:id="rId17"/>
    <sheet name="Pay gap" sheetId="3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C12" i="26"/>
  <c r="C10" i="26"/>
  <c r="C8" i="26"/>
  <c r="C6" i="26"/>
  <c r="C4" i="26"/>
  <c r="C2" i="26"/>
  <c r="C20" i="23"/>
  <c r="C11" i="23"/>
  <c r="D2" i="23"/>
  <c r="C2" i="23"/>
  <c r="C8" i="22"/>
  <c r="C7" i="22"/>
  <c r="C6" i="22"/>
  <c r="C5" i="22"/>
  <c r="C4" i="22"/>
  <c r="C3" i="22"/>
  <c r="C2" i="22"/>
  <c r="G4" i="12"/>
  <c r="G3" i="12"/>
  <c r="G2" i="12"/>
  <c r="F4" i="12"/>
  <c r="F3" i="12"/>
  <c r="F2" i="12"/>
  <c r="D4" i="12"/>
  <c r="D3" i="12"/>
  <c r="D2" i="12"/>
  <c r="G65" i="1"/>
  <c r="K76" i="1"/>
  <c r="G76" i="1" s="1"/>
  <c r="K75" i="1"/>
  <c r="G75" i="1" s="1"/>
  <c r="K74" i="1"/>
  <c r="G74" i="1" s="1"/>
  <c r="K73" i="1"/>
  <c r="G73" i="1" s="1"/>
  <c r="K71" i="1"/>
  <c r="G71" i="1" s="1"/>
  <c r="K70" i="1"/>
  <c r="G70" i="1" s="1"/>
  <c r="K69" i="1"/>
  <c r="G69" i="1" s="1"/>
  <c r="K68" i="1"/>
  <c r="G68" i="1" s="1"/>
  <c r="K66" i="1"/>
  <c r="G66" i="1" s="1"/>
  <c r="K65" i="1"/>
  <c r="K64" i="1"/>
  <c r="G64" i="1" s="1"/>
  <c r="K63" i="1"/>
  <c r="G63" i="1" s="1"/>
  <c r="J76" i="1"/>
  <c r="J75" i="1"/>
  <c r="J74" i="1"/>
  <c r="J73" i="1"/>
  <c r="J71" i="1"/>
  <c r="J70" i="1"/>
  <c r="J69" i="1"/>
  <c r="J68" i="1"/>
  <c r="J64" i="1"/>
  <c r="J65" i="1"/>
  <c r="J66" i="1"/>
  <c r="J63" i="1"/>
  <c r="J61" i="1"/>
  <c r="J60" i="1"/>
  <c r="J59" i="1"/>
  <c r="J58" i="1"/>
  <c r="J56" i="1"/>
  <c r="J55" i="1"/>
  <c r="J54" i="1"/>
  <c r="J53" i="1"/>
  <c r="J49" i="1"/>
  <c r="J50" i="1"/>
  <c r="J51" i="1"/>
  <c r="J48" i="1"/>
  <c r="K61" i="1"/>
  <c r="G61" i="1" s="1"/>
  <c r="K60" i="1"/>
  <c r="G60" i="1" s="1"/>
  <c r="K59" i="1"/>
  <c r="G59" i="1" s="1"/>
  <c r="K58" i="1"/>
  <c r="G58" i="1" s="1"/>
  <c r="K56" i="1"/>
  <c r="G56" i="1" s="1"/>
  <c r="K55" i="1"/>
  <c r="G55" i="1" s="1"/>
  <c r="K54" i="1"/>
  <c r="G54" i="1" s="1"/>
  <c r="K53" i="1"/>
  <c r="G53" i="1" s="1"/>
  <c r="K51" i="1"/>
  <c r="G51" i="1" s="1"/>
  <c r="K50" i="1"/>
  <c r="G50" i="1" s="1"/>
  <c r="K49" i="1"/>
  <c r="G49" i="1" s="1"/>
  <c r="K48" i="1"/>
  <c r="G48" i="1" s="1"/>
  <c r="G45" i="1"/>
  <c r="G40" i="1"/>
  <c r="G38" i="1"/>
  <c r="G35" i="1"/>
  <c r="L44" i="1"/>
  <c r="L45" i="1"/>
  <c r="L43" i="1"/>
  <c r="L39" i="1"/>
  <c r="L40" i="1"/>
  <c r="L41" i="1"/>
  <c r="L38" i="1"/>
  <c r="L34" i="1"/>
  <c r="L35" i="1"/>
  <c r="L36" i="1"/>
  <c r="L33" i="1"/>
  <c r="J46" i="1"/>
  <c r="L46" i="1" s="1"/>
  <c r="K46" i="1"/>
  <c r="G46" i="1" s="1"/>
  <c r="K45" i="1"/>
  <c r="K44" i="1"/>
  <c r="G44" i="1" s="1"/>
  <c r="K43" i="1"/>
  <c r="G43" i="1" s="1"/>
  <c r="K41" i="1"/>
  <c r="G41" i="1" s="1"/>
  <c r="K40" i="1"/>
  <c r="K39" i="1"/>
  <c r="G39" i="1" s="1"/>
  <c r="K38" i="1"/>
  <c r="K36" i="1"/>
  <c r="G36" i="1" s="1"/>
  <c r="K35" i="1"/>
  <c r="K34" i="1"/>
  <c r="G34" i="1" s="1"/>
  <c r="K33" i="1"/>
  <c r="G33" i="1" s="1"/>
  <c r="L30" i="1"/>
  <c r="L29" i="1"/>
  <c r="L28" i="1"/>
  <c r="L26" i="1"/>
  <c r="L25" i="1"/>
  <c r="L24" i="1"/>
  <c r="L23" i="1"/>
  <c r="L21" i="1"/>
  <c r="L20" i="1"/>
  <c r="L19" i="1"/>
  <c r="L18" i="1"/>
  <c r="L16" i="1"/>
  <c r="L15" i="1"/>
  <c r="L14" i="1"/>
  <c r="L13" i="1"/>
  <c r="L11" i="1"/>
  <c r="L10" i="1"/>
  <c r="L9" i="1"/>
  <c r="L8" i="1"/>
  <c r="L4" i="1"/>
  <c r="L5" i="1"/>
  <c r="L6" i="1"/>
  <c r="L3" i="1"/>
  <c r="K4" i="1"/>
  <c r="G29" i="1"/>
  <c r="K29" i="1" s="1"/>
  <c r="G30" i="1"/>
  <c r="K30" i="1" s="1"/>
  <c r="G31" i="1"/>
  <c r="K31" i="1" s="1"/>
  <c r="G28" i="1"/>
  <c r="K28" i="1" s="1"/>
  <c r="J31" i="1"/>
  <c r="L31" i="1" s="1"/>
  <c r="G24" i="1"/>
  <c r="K24" i="1" s="1"/>
  <c r="G25" i="1"/>
  <c r="K25" i="1" s="1"/>
  <c r="G26" i="1"/>
  <c r="K26" i="1" s="1"/>
  <c r="G23" i="1"/>
  <c r="K23" i="1" s="1"/>
  <c r="G19" i="1"/>
  <c r="K19" i="1" s="1"/>
  <c r="G20" i="1"/>
  <c r="K20" i="1" s="1"/>
  <c r="G21" i="1"/>
  <c r="K21" i="1" s="1"/>
  <c r="G18" i="1"/>
  <c r="K18" i="1" s="1"/>
  <c r="G14" i="1"/>
  <c r="K14" i="1" s="1"/>
  <c r="G15" i="1"/>
  <c r="K15" i="1" s="1"/>
  <c r="G16" i="1"/>
  <c r="K16" i="1" s="1"/>
  <c r="G13" i="1"/>
  <c r="K13" i="1" s="1"/>
  <c r="J16" i="1"/>
  <c r="F12" i="1"/>
  <c r="G9" i="1"/>
  <c r="K9" i="1" s="1"/>
  <c r="G10" i="1"/>
  <c r="K10" i="1" s="1"/>
  <c r="G11" i="1"/>
  <c r="K11" i="1" s="1"/>
  <c r="G8" i="1"/>
  <c r="K8" i="1" s="1"/>
  <c r="G4" i="1"/>
  <c r="G5" i="1"/>
  <c r="K5" i="1" s="1"/>
  <c r="G6" i="1"/>
  <c r="K6" i="1" s="1"/>
  <c r="G3" i="1"/>
  <c r="K3" i="1" s="1"/>
  <c r="F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4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</futureMetadata>
  <valueMetadata count="9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</valueMetadata>
</metadata>
</file>

<file path=xl/sharedStrings.xml><?xml version="1.0" encoding="utf-8"?>
<sst xmlns="http://schemas.openxmlformats.org/spreadsheetml/2006/main" count="503" uniqueCount="137">
  <si>
    <t>#shops</t>
  </si>
  <si>
    <t>EBIT</t>
  </si>
  <si>
    <t>FCFO</t>
  </si>
  <si>
    <t>OPM</t>
  </si>
  <si>
    <t>Revenue</t>
  </si>
  <si>
    <t>#employees</t>
  </si>
  <si>
    <t>shops WE</t>
  </si>
  <si>
    <t>shops NA</t>
  </si>
  <si>
    <t>shops JP</t>
  </si>
  <si>
    <t>shops AP+RW</t>
  </si>
  <si>
    <t>31/12/2020</t>
  </si>
  <si>
    <t>31/12/2021</t>
  </si>
  <si>
    <t>31/12/2022</t>
  </si>
  <si>
    <t>30/06/2020</t>
  </si>
  <si>
    <t>30/06/2021</t>
  </si>
  <si>
    <t>30/06/2022</t>
  </si>
  <si>
    <t>30/06/2023</t>
  </si>
  <si>
    <t>Date</t>
  </si>
  <si>
    <t>Region</t>
  </si>
  <si>
    <t>Western Europe</t>
  </si>
  <si>
    <t>North America</t>
  </si>
  <si>
    <t>Japan</t>
  </si>
  <si>
    <t>ROW</t>
  </si>
  <si>
    <t>All</t>
  </si>
  <si>
    <t>Houses</t>
  </si>
  <si>
    <t>GUCCI</t>
  </si>
  <si>
    <t>Bottega Veneta</t>
  </si>
  <si>
    <t>Other</t>
  </si>
  <si>
    <t>House</t>
  </si>
  <si>
    <t>Rev - perc</t>
  </si>
  <si>
    <t>all rev</t>
  </si>
  <si>
    <t>all shops</t>
  </si>
  <si>
    <t>Yves Saint Laurent</t>
  </si>
  <si>
    <t>Open</t>
  </si>
  <si>
    <t>Low</t>
  </si>
  <si>
    <t>High</t>
  </si>
  <si>
    <t>Close</t>
  </si>
  <si>
    <t>NP</t>
  </si>
  <si>
    <t>#shares</t>
  </si>
  <si>
    <t>EPS</t>
  </si>
  <si>
    <t>DPS</t>
  </si>
  <si>
    <t>Year</t>
  </si>
  <si>
    <t>avg</t>
  </si>
  <si>
    <t>delta (b - e)</t>
  </si>
  <si>
    <t>Category</t>
  </si>
  <si>
    <t>Change 2022/2021</t>
  </si>
  <si>
    <t>Scope 1</t>
  </si>
  <si>
    <t>Energy sources</t>
  </si>
  <si>
    <t>Natural gas</t>
  </si>
  <si>
    <t>Heating oil</t>
  </si>
  <si>
    <t>LPG</t>
  </si>
  <si>
    <t>Fuel for transportation and on-site handling</t>
  </si>
  <si>
    <t>Other energy sources</t>
  </si>
  <si>
    <t>Company cars</t>
  </si>
  <si>
    <t>Scope 2 - market-based</t>
  </si>
  <si>
    <t>Electricity</t>
  </si>
  <si>
    <t>Steam, heating, cooling</t>
  </si>
  <si>
    <t>Scope 2 - location-based</t>
  </si>
  <si>
    <t>TOTAL SCOPES 1 AND 2 MARKET-BASED (METRIC TONS OF C02 EQUIVALENT)</t>
  </si>
  <si>
    <t>Category 1 - Purchased goods and services</t>
  </si>
  <si>
    <t>Category 3 - Fuel-and energy-related activities (not included in Scope 1 or Scope 2)</t>
  </si>
  <si>
    <t>Category 4 - Upstream transportation and distribution</t>
  </si>
  <si>
    <t>Category 6 - Business travel</t>
  </si>
  <si>
    <t>Category 9 - Downstream transportation and distribution</t>
  </si>
  <si>
    <t>Category 11 - Use of sold products</t>
  </si>
  <si>
    <t>Category 12 - End-of-life treatment of sold products</t>
  </si>
  <si>
    <t>TOTAL SCOPE 3</t>
  </si>
  <si>
    <t>scope</t>
  </si>
  <si>
    <t>Value</t>
  </si>
  <si>
    <t>Change</t>
  </si>
  <si>
    <t>scope 1</t>
  </si>
  <si>
    <t>scope 2 - market based</t>
  </si>
  <si>
    <t>scope 2 - location based</t>
  </si>
  <si>
    <t>scope 3 - only 2022</t>
  </si>
  <si>
    <t>Purchased goods and services</t>
  </si>
  <si>
    <t>Fuel-and energy-related activities</t>
  </si>
  <si>
    <t>Upstream transportation and distribution</t>
  </si>
  <si>
    <t>Business travel</t>
  </si>
  <si>
    <t>Downstream transportation and distribution</t>
  </si>
  <si>
    <t>Use of sold products</t>
  </si>
  <si>
    <t>End-of-life treatment of sold products</t>
  </si>
  <si>
    <t>Raw materials</t>
  </si>
  <si>
    <t>traceability rate 2022</t>
  </si>
  <si>
    <t>TOTAL</t>
  </si>
  <si>
    <t>Leather</t>
  </si>
  <si>
    <t>Wool</t>
  </si>
  <si>
    <t>Cashmere</t>
  </si>
  <si>
    <t>Cotton</t>
  </si>
  <si>
    <t>Silk</t>
  </si>
  <si>
    <t>Cellulosic fibers</t>
  </si>
  <si>
    <t>Gold</t>
  </si>
  <si>
    <t>Precious skins</t>
  </si>
  <si>
    <t>Paper/ Cardboard</t>
  </si>
  <si>
    <t>Product life cycle</t>
  </si>
  <si>
    <t>tons</t>
  </si>
  <si>
    <t>percentage</t>
  </si>
  <si>
    <t>End of life</t>
  </si>
  <si>
    <t>Product use</t>
  </si>
  <si>
    <t>operations and stores</t>
  </si>
  <si>
    <t>final assembly</t>
  </si>
  <si>
    <t>manufacturing</t>
  </si>
  <si>
    <t>raw materials processing</t>
  </si>
  <si>
    <t>raw materials production</t>
  </si>
  <si>
    <t>year</t>
  </si>
  <si>
    <t>type</t>
  </si>
  <si>
    <t>value</t>
  </si>
  <si>
    <t>total change</t>
  </si>
  <si>
    <t>Electricity from fossil fuels</t>
  </si>
  <si>
    <t>Electricity from renewable sources</t>
  </si>
  <si>
    <t>Biomass</t>
  </si>
  <si>
    <t>total ch</t>
  </si>
  <si>
    <t>Industrial water</t>
  </si>
  <si>
    <t xml:space="preserve">   of which groundwater</t>
  </si>
  <si>
    <t xml:space="preserve">   of which water from public network</t>
  </si>
  <si>
    <t>Domestic water</t>
  </si>
  <si>
    <t>industrial</t>
  </si>
  <si>
    <t>Industrial: groundwater</t>
  </si>
  <si>
    <t>Industrial: from public network</t>
  </si>
  <si>
    <t>Type</t>
  </si>
  <si>
    <t>Non-hazardous waste: non-recycled</t>
  </si>
  <si>
    <t>Non-hazardous waste: recycled</t>
  </si>
  <si>
    <t>Hazardous waste: non-recycled</t>
  </si>
  <si>
    <t>Hazardous waste: recycled</t>
  </si>
  <si>
    <t>category</t>
  </si>
  <si>
    <t>Paper and cardboard</t>
  </si>
  <si>
    <t>Textiles</t>
  </si>
  <si>
    <t>Plastics</t>
  </si>
  <si>
    <t>gender</t>
  </si>
  <si>
    <t>percent</t>
  </si>
  <si>
    <t>Women</t>
  </si>
  <si>
    <t>Men</t>
  </si>
  <si>
    <t>31.12.2020</t>
  </si>
  <si>
    <t>31.12.2021</t>
  </si>
  <si>
    <t>31.12.2022</t>
  </si>
  <si>
    <t>Consumption</t>
  </si>
  <si>
    <t>2020</t>
  </si>
  <si>
    <t>Adjusted gender pay gap by equivalent level of responsibilities (in favor of women)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</si>
</sst>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FB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10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/>
    <xf numFmtId="10" fontId="3" fillId="2" borderId="0" xfId="0" applyNumberFormat="1" applyFont="1" applyFill="1"/>
    <xf numFmtId="9" fontId="0" fillId="2" borderId="0" xfId="0" applyNumberFormat="1" applyFill="1"/>
    <xf numFmtId="10" fontId="0" fillId="2" borderId="0" xfId="0" applyNumberFormat="1" applyFill="1"/>
    <xf numFmtId="9" fontId="4" fillId="2" borderId="0" xfId="0" applyNumberFormat="1" applyFont="1" applyFill="1"/>
    <xf numFmtId="0" fontId="2" fillId="2" borderId="0" xfId="0" applyFont="1" applyFill="1"/>
    <xf numFmtId="49" fontId="0" fillId="3" borderId="0" xfId="0" applyNumberFormat="1" applyFill="1"/>
    <xf numFmtId="0" fontId="0" fillId="3" borderId="0" xfId="0" applyFill="1"/>
    <xf numFmtId="10" fontId="0" fillId="3" borderId="0" xfId="0" applyNumberFormat="1" applyFill="1"/>
    <xf numFmtId="9" fontId="0" fillId="3" borderId="0" xfId="0" applyNumberFormat="1" applyFill="1"/>
    <xf numFmtId="0" fontId="1" fillId="3" borderId="0" xfId="0" applyFont="1" applyFill="1"/>
    <xf numFmtId="9" fontId="4" fillId="3" borderId="0" xfId="0" applyNumberFormat="1" applyFont="1" applyFill="1"/>
    <xf numFmtId="49" fontId="0" fillId="2" borderId="1" xfId="0" applyNumberFormat="1" applyFill="1" applyBorder="1"/>
    <xf numFmtId="0" fontId="0" fillId="2" borderId="1" xfId="0" applyFill="1" applyBorder="1"/>
    <xf numFmtId="10" fontId="0" fillId="2" borderId="1" xfId="0" applyNumberFormat="1" applyFill="1" applyBorder="1"/>
    <xf numFmtId="9" fontId="4" fillId="2" borderId="1" xfId="0" applyNumberFormat="1" applyFont="1" applyFill="1" applyBorder="1"/>
    <xf numFmtId="49" fontId="0" fillId="4" borderId="0" xfId="0" applyNumberFormat="1" applyFill="1"/>
    <xf numFmtId="0" fontId="0" fillId="4" borderId="0" xfId="0" applyFill="1"/>
    <xf numFmtId="0" fontId="1" fillId="4" borderId="0" xfId="0" applyFont="1" applyFill="1"/>
    <xf numFmtId="9" fontId="0" fillId="4" borderId="0" xfId="0" applyNumberFormat="1" applyFill="1"/>
    <xf numFmtId="10" fontId="3" fillId="4" borderId="0" xfId="0" applyNumberFormat="1" applyFont="1" applyFill="1"/>
    <xf numFmtId="9" fontId="4" fillId="4" borderId="0" xfId="0" applyNumberFormat="1" applyFont="1" applyFill="1"/>
    <xf numFmtId="0" fontId="4" fillId="4" borderId="0" xfId="0" applyFont="1" applyFill="1"/>
    <xf numFmtId="49" fontId="0" fillId="5" borderId="0" xfId="0" applyNumberFormat="1" applyFill="1"/>
    <xf numFmtId="0" fontId="0" fillId="5" borderId="0" xfId="0" applyFill="1"/>
    <xf numFmtId="9" fontId="0" fillId="5" borderId="0" xfId="0" applyNumberFormat="1" applyFill="1"/>
    <xf numFmtId="0" fontId="1" fillId="5" borderId="0" xfId="0" applyFont="1" applyFill="1"/>
    <xf numFmtId="10" fontId="0" fillId="5" borderId="0" xfId="0" applyNumberFormat="1" applyFill="1"/>
    <xf numFmtId="9" fontId="4" fillId="5" borderId="0" xfId="0" applyNumberFormat="1" applyFont="1" applyFill="1"/>
    <xf numFmtId="10" fontId="0" fillId="4" borderId="0" xfId="0" applyNumberFormat="1" applyFill="1"/>
    <xf numFmtId="49" fontId="0" fillId="4" borderId="2" xfId="0" applyNumberFormat="1" applyFill="1" applyBorder="1"/>
    <xf numFmtId="0" fontId="0" fillId="4" borderId="2" xfId="0" applyFill="1" applyBorder="1"/>
    <xf numFmtId="0" fontId="1" fillId="4" borderId="2" xfId="0" applyFont="1" applyFill="1" applyBorder="1"/>
    <xf numFmtId="10" fontId="6" fillId="4" borderId="2" xfId="0" applyNumberFormat="1" applyFont="1" applyFill="1" applyBorder="1"/>
    <xf numFmtId="9" fontId="0" fillId="4" borderId="2" xfId="0" applyNumberFormat="1" applyFill="1" applyBorder="1"/>
    <xf numFmtId="49" fontId="0" fillId="4" borderId="1" xfId="0" applyNumberFormat="1" applyFill="1" applyBorder="1"/>
    <xf numFmtId="0" fontId="0" fillId="4" borderId="1" xfId="0" applyFill="1" applyBorder="1"/>
    <xf numFmtId="9" fontId="4" fillId="4" borderId="1" xfId="0" applyNumberFormat="1" applyFont="1" applyFill="1" applyBorder="1"/>
    <xf numFmtId="0" fontId="4" fillId="2" borderId="0" xfId="0" applyFont="1" applyFill="1"/>
    <xf numFmtId="0" fontId="4" fillId="3" borderId="0" xfId="0" applyFont="1" applyFill="1"/>
    <xf numFmtId="0" fontId="4" fillId="2" borderId="1" xfId="0" applyFont="1" applyFill="1" applyBorder="1"/>
    <xf numFmtId="0" fontId="4" fillId="5" borderId="0" xfId="0" applyFont="1" applyFill="1"/>
    <xf numFmtId="0" fontId="4" fillId="4" borderId="1" xfId="0" applyFont="1" applyFill="1" applyBorder="1"/>
    <xf numFmtId="14" fontId="0" fillId="0" borderId="0" xfId="0" applyNumberFormat="1"/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0" fontId="0" fillId="0" borderId="0" xfId="0" applyFill="1"/>
    <xf numFmtId="0" fontId="0" fillId="2" borderId="3" xfId="0" applyFill="1" applyBorder="1"/>
    <xf numFmtId="0" fontId="7" fillId="0" borderId="3" xfId="0" applyFont="1" applyBorder="1"/>
    <xf numFmtId="9" fontId="0" fillId="0" borderId="0" xfId="0" applyNumberFormat="1"/>
    <xf numFmtId="0" fontId="0" fillId="0" borderId="0" xfId="0" applyFill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9" fontId="7" fillId="0" borderId="0" xfId="0" applyNumberFormat="1" applyFont="1" applyFill="1" applyBorder="1"/>
    <xf numFmtId="9" fontId="0" fillId="0" borderId="0" xfId="0" applyNumberFormat="1" applyFill="1" applyBorder="1"/>
    <xf numFmtId="0" fontId="0" fillId="0" borderId="0" xfId="0" quotePrefix="1" applyFill="1" applyBorder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/>
    <xf numFmtId="14" fontId="8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wrapText="1"/>
    </xf>
    <xf numFmtId="0" fontId="9" fillId="0" borderId="0" xfId="0" applyFont="1" applyFill="1" applyBorder="1"/>
    <xf numFmtId="0" fontId="0" fillId="0" borderId="0" xfId="0" applyFill="1" applyBorder="1" applyAlignment="1">
      <alignment horizontal="left" indent="1"/>
    </xf>
    <xf numFmtId="14" fontId="0" fillId="0" borderId="0" xfId="0" applyNumberFormat="1" applyFill="1" applyBorder="1"/>
    <xf numFmtId="10" fontId="0" fillId="0" borderId="0" xfId="0" applyNumberFormat="1" applyFill="1" applyBorder="1"/>
    <xf numFmtId="0" fontId="0" fillId="6" borderId="4" xfId="0" applyFill="1" applyBorder="1"/>
    <xf numFmtId="0" fontId="0" fillId="6" borderId="5" xfId="0" applyFill="1" applyBorder="1"/>
    <xf numFmtId="10" fontId="0" fillId="6" borderId="6" xfId="0" applyNumberFormat="1" applyFill="1" applyBorder="1" applyAlignment="1">
      <alignment wrapText="1"/>
    </xf>
  </cellXfs>
  <cellStyles count="1">
    <cellStyle name="Normal" xfId="0" builtinId="0"/>
  </cellStyles>
  <dxfs count="69">
    <dxf>
      <font>
        <b/>
      </font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9" formatCode="dd/mm/yyyy"/>
    </dxf>
    <dxf>
      <fill>
        <patternFill>
          <bgColor rgb="FFCFEBF9"/>
        </patternFill>
      </fill>
    </dxf>
    <dxf>
      <fill>
        <patternFill>
          <bgColor rgb="FFF1FAFD"/>
        </patternFill>
      </fill>
    </dxf>
    <dxf>
      <numFmt numFmtId="19" formatCode="dd/mm/yyyy"/>
    </dxf>
  </dxfs>
  <tableStyles count="1" defaultTableStyle="TableStyleMedium2" defaultPivotStyle="PivotStyleLight16">
    <tableStyle name="Table Style 1" pivot="0" count="2" xr9:uid="{9D7F13C9-E008-43A3-B1EE-2D9E03230846}">
      <tableStyleElement type="headerRow" dxfId="66"/>
      <tableStyleElement type="secondRowStripe" dxfId="67"/>
    </tableStyle>
  </tableStyles>
  <colors>
    <mruColors>
      <color rgb="FFEFFBFF"/>
      <color rgb="FFCFEBF9"/>
      <color rgb="FFF1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ichStyles" Target="richData/rich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28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microsoft.com/office/2017/06/relationships/rdSupportingPropertyBag" Target="richData/rdsupportingpropertybag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45">
  <rv s="0">
    <fb>43829</fb>
    <v>0</v>
  </rv>
  <rv s="0">
    <fb>591.29999999999995</fb>
    <v>1</v>
  </rv>
  <rv s="0">
    <fb>582.20000000000005</fb>
    <v>1</v>
  </rv>
  <rv s="0">
    <fb>600.9</fb>
    <v>1</v>
  </rv>
  <rv s="0">
    <fb>43836</fb>
    <v>0</v>
  </rv>
  <rv s="0">
    <fb>595.70000000000005</fb>
    <v>1</v>
  </rv>
  <rv s="0">
    <fb>576.29999999999995</fb>
    <v>1</v>
  </rv>
  <rv s="0">
    <fb>601.4</fb>
    <v>1</v>
  </rv>
  <rv s="0">
    <fb>592.1</fb>
    <v>1</v>
  </rv>
  <rv s="0">
    <fb>43843</fb>
    <v>0</v>
  </rv>
  <rv s="0">
    <fb>591.70000000000005</fb>
    <v>1</v>
  </rv>
  <rv s="0">
    <fb>584.29999999999995</fb>
    <v>1</v>
  </rv>
  <rv s="0">
    <fb>614.9</fb>
    <v>1</v>
  </rv>
  <rv s="0">
    <fb>610.20000000000005</fb>
    <v>1</v>
  </rv>
  <rv s="0">
    <fb>43850</fb>
    <v>0</v>
  </rv>
  <rv s="0">
    <fb>611.70000000000005</fb>
    <v>1</v>
  </rv>
  <rv s="0">
    <fb>570.9</fb>
    <v>1</v>
  </rv>
  <rv s="0">
    <fb>613.6</fb>
    <v>1</v>
  </rv>
  <rv s="0">
    <fb>573.29999999999995</fb>
    <v>1</v>
  </rv>
  <rv s="0">
    <fb>43857</fb>
    <v>0</v>
  </rv>
  <rv s="0">
    <fb>547.6</fb>
    <v>1</v>
  </rv>
  <rv s="0">
    <fb>542.20000000000005</fb>
    <v>1</v>
  </rv>
  <rv s="0">
    <fb>570.79999999999995</fb>
    <v>1</v>
  </rv>
  <rv s="0">
    <fb>555</fb>
    <v>1</v>
  </rv>
  <rv s="0">
    <fb>43864</fb>
    <v>0</v>
  </rv>
  <rv s="0">
    <fb>550</fb>
    <v>1</v>
  </rv>
  <rv s="0">
    <fb>579.9</fb>
    <v>1</v>
  </rv>
  <rv s="0">
    <fb>565.70000000000005</fb>
    <v>1</v>
  </rv>
  <rv s="0">
    <fb>43871</fb>
    <v>0</v>
  </rv>
  <rv s="0">
    <fb>562</fb>
    <v>1</v>
  </rv>
  <rv s="0">
    <fb>559</fb>
    <v>1</v>
  </rv>
  <rv s="0">
    <fb>598</fb>
    <v>1</v>
  </rv>
  <rv s="0">
    <fb>579.4</fb>
    <v>1</v>
  </rv>
  <rv s="0">
    <fb>43878</fb>
    <v>0</v>
  </rv>
  <rv s="0">
    <fb>578</fb>
    <v>1</v>
  </rv>
  <rv s="0">
    <fb>555.6</fb>
    <v>1</v>
  </rv>
  <rv s="0">
    <fb>587</fb>
    <v>1</v>
  </rv>
  <rv s="0">
    <fb>561.6</fb>
    <v>1</v>
  </rv>
  <rv s="0">
    <fb>43885</fb>
    <v>0</v>
  </rv>
  <rv s="0">
    <fb>535.6</fb>
    <v>1</v>
  </rv>
  <rv s="0">
    <fb>484.25</fb>
    <v>1</v>
  </rv>
  <rv s="0">
    <fb>545</fb>
    <v>1</v>
  </rv>
  <rv s="0">
    <fb>505.8</fb>
    <v>1</v>
  </rv>
  <rv s="0">
    <fb>43892</fb>
    <v>0</v>
  </rv>
  <rv s="0">
    <fb>517.29999999999995</fb>
    <v>1</v>
  </rv>
  <rv s="0">
    <fb>475.5</fb>
    <v>1</v>
  </rv>
  <rv s="0">
    <fb>523.5</fb>
    <v>1</v>
  </rv>
  <rv s="0">
    <fb>483.5</fb>
    <v>1</v>
  </rv>
  <rv s="0">
    <fb>43899</fb>
    <v>0</v>
  </rv>
  <rv s="0">
    <fb>441.95</fb>
    <v>1</v>
  </rv>
  <rv s="0">
    <fb>378.4</fb>
    <v>1</v>
  </rv>
  <rv s="0">
    <fb>485.1</fb>
    <v>1</v>
  </rv>
  <rv s="0">
    <fb>405</fb>
    <v>1</v>
  </rv>
  <rv s="0">
    <fb>43906</fb>
    <v>0</v>
  </rv>
  <rv s="0">
    <fb>372.65</fb>
    <v>1</v>
  </rv>
  <rv s="0">
    <fb>348.55</fb>
    <v>1</v>
  </rv>
  <rv s="0">
    <fb>422.8</fb>
    <v>1</v>
  </rv>
  <rv s="0">
    <fb>419.7</fb>
    <v>1</v>
  </rv>
  <rv s="0">
    <fb>43913</fb>
    <v>0</v>
  </rv>
  <rv s="0">
    <fb>395</fb>
    <v>1</v>
  </rv>
  <rv s="0">
    <fb>382.6</fb>
    <v>1</v>
  </rv>
  <rv s="0">
    <fb>493.5</fb>
    <v>1</v>
  </rv>
  <rv s="0">
    <fb>479.5</fb>
    <v>1</v>
  </rv>
  <rv s="0">
    <fb>43920</fb>
    <v>0</v>
  </rv>
  <rv s="0">
    <fb>479.85</fb>
    <v>1</v>
  </rv>
  <rv s="0">
    <fb>444.5</fb>
    <v>1</v>
  </rv>
  <rv s="0">
    <fb>502.6</fb>
    <v>1</v>
  </rv>
  <rv s="0">
    <fb>452.7</fb>
    <v>1</v>
  </rv>
  <rv s="0">
    <fb>43927</fb>
    <v>0</v>
  </rv>
  <rv s="0">
    <fb>469</fb>
    <v>1</v>
  </rv>
  <rv s="0">
    <fb>458.3</fb>
    <v>1</v>
  </rv>
  <rv s="0">
    <fb>498.8</fb>
    <v>1</v>
  </rv>
  <rv s="0">
    <fb>473.7</fb>
    <v>1</v>
  </rv>
  <rv s="0">
    <fb>43935</fb>
    <v>0</v>
  </rv>
  <rv s="0">
    <fb>475.75</fb>
    <v>1</v>
  </rv>
  <rv s="0">
    <fb>470.6</fb>
    <v>1</v>
  </rv>
  <rv s="0">
    <fb>513.1</fb>
    <v>1</v>
  </rv>
  <rv s="0">
    <fb>503.4</fb>
    <v>1</v>
  </rv>
  <rv s="0">
    <fb>43941</fb>
    <v>0</v>
  </rv>
  <rv s="0">
    <fb>508.6</fb>
    <v>1</v>
  </rv>
  <rv s="0">
    <fb>445.45</fb>
    <v>1</v>
  </rv>
  <rv s="0">
    <fb>510.5</fb>
    <v>1</v>
  </rv>
  <rv s="0">
    <fb>451.35</fb>
    <v>1</v>
  </rv>
  <rv s="0">
    <fb>43948</fb>
    <v>0</v>
  </rv>
  <rv s="0">
    <fb>455.8</fb>
    <v>1</v>
  </rv>
  <rv s="0">
    <fb>455.4</fb>
    <v>1</v>
  </rv>
  <rv s="0">
    <fb>482</fb>
    <v>1</v>
  </rv>
  <rv s="0">
    <fb>460.2</fb>
    <v>1</v>
  </rv>
  <rv s="0">
    <fb>43955</fb>
    <v>0</v>
  </rv>
  <rv s="0">
    <fb>458.4</fb>
    <v>1</v>
  </rv>
  <rv s="0">
    <fb>433.5</fb>
    <v>1</v>
  </rv>
  <rv s="0">
    <fb>460.25</fb>
    <v>1</v>
  </rv>
  <rv s="0">
    <fb>447.5</fb>
    <v>1</v>
  </rv>
  <rv s="0">
    <fb>43962</fb>
    <v>0</v>
  </rv>
  <rv s="0">
    <fb>448.8</fb>
    <v>1</v>
  </rv>
  <rv s="0">
    <fb>405.1</fb>
    <v>1</v>
  </rv>
  <rv s="0">
    <fb>452.25</fb>
    <v>1</v>
  </rv>
  <rv s="0">
    <fb>411.35</fb>
    <v>1</v>
  </rv>
  <rv s="0">
    <fb>43969</fb>
    <v>0</v>
  </rv>
  <rv s="0">
    <fb>415.7</fb>
    <v>1</v>
  </rv>
  <rv s="0">
    <fb>443.6</fb>
    <v>1</v>
  </rv>
  <rv s="0">
    <fb>422.9</fb>
    <v>1</v>
  </rv>
  <rv s="0">
    <fb>43976</fb>
    <v>0</v>
  </rv>
  <rv s="0">
    <fb>428</fb>
    <v>1</v>
  </rv>
  <rv s="0">
    <fb>420.65</fb>
    <v>1</v>
  </rv>
  <rv s="0">
    <fb>483.6</fb>
    <v>1</v>
  </rv>
  <rv s="0">
    <fb>469.6</fb>
    <v>1</v>
  </rv>
  <rv s="0">
    <fb>43983</fb>
    <v>0</v>
  </rv>
  <rv s="0">
    <fb>480</fb>
    <v>1</v>
  </rv>
  <rv s="0">
    <fb>469.65</fb>
    <v>1</v>
  </rv>
  <rv s="0">
    <fb>537.70000000000005</fb>
    <v>1</v>
  </rv>
  <rv s="0">
    <fb>536.1</fb>
    <v>1</v>
  </rv>
  <rv s="0">
    <fb>43990</fb>
    <v>0</v>
  </rv>
  <rv s="0">
    <fb>531.1</fb>
    <v>1</v>
  </rv>
  <rv s="0">
    <fb>477</fb>
    <v>1</v>
  </rv>
  <rv s="0">
    <fb>534.5</fb>
    <v>1</v>
  </rv>
  <rv s="0">
    <fb>487.35</fb>
    <v>1</v>
  </rv>
  <rv s="0">
    <fb>43997</fb>
    <v>0</v>
  </rv>
  <rv s="0">
    <fb>473.55</fb>
    <v>1</v>
  </rv>
  <rv s="0">
    <fb>466.45</fb>
    <v>1</v>
  </rv>
  <rv s="0">
    <fb>518.79999999999995</fb>
    <v>1</v>
  </rv>
  <rv s="0">
    <fb>509.9</fb>
    <v>1</v>
  </rv>
  <rv s="0">
    <fb>44004</fb>
    <v>0</v>
  </rv>
  <rv s="0">
    <fb>503</fb>
    <v>1</v>
  </rv>
  <rv s="0">
    <fb>464.05</fb>
    <v>1</v>
  </rv>
  <rv s="0">
    <fb>513.20000000000005</fb>
    <v>1</v>
  </rv>
  <rv s="0">
    <fb>44011</fb>
    <v>0</v>
  </rv>
  <rv s="0">
    <fb>475.55</fb>
    <v>1</v>
  </rv>
  <rv s="0">
    <fb>469.85</fb>
    <v>1</v>
  </rv>
  <rv s="0">
    <fb>498.5</fb>
    <v>1</v>
  </rv>
  <rv s="0">
    <fb>494.8</fb>
    <v>1</v>
  </rv>
  <rv s="0">
    <fb>44018</fb>
    <v>0</v>
  </rv>
  <rv s="0">
    <fb>504.7</fb>
    <v>1</v>
  </rv>
  <rv s="0">
    <fb>491.15</fb>
    <v>1</v>
  </rv>
  <rv s="0">
    <fb>507.4</fb>
    <v>1</v>
  </rv>
  <rv s="0">
    <fb>499.75</fb>
    <v>1</v>
  </rv>
  <rv s="0">
    <fb>44025</fb>
    <v>0</v>
  </rv>
  <rv s="0">
    <fb>505</fb>
    <v>1</v>
  </rv>
  <rv s="0">
    <fb>496.5</fb>
    <v>1</v>
  </rv>
  <rv s="0">
    <fb>525.79999999999995</fb>
    <v>1</v>
  </rv>
  <rv s="0">
    <fb>515.4</fb>
    <v>1</v>
  </rv>
  <rv s="0">
    <fb>44032</fb>
    <v>0</v>
  </rv>
  <rv s="0">
    <fb>513.9</fb>
    <v>1</v>
  </rv>
  <rv s="0">
    <fb>488.05</fb>
    <v>1</v>
  </rv>
  <rv s="0">
    <fb>527.4</fb>
    <v>1</v>
  </rv>
  <rv s="0">
    <fb>495</fb>
    <v>1</v>
  </rv>
  <rv s="0">
    <fb>44039</fb>
    <v>0</v>
  </rv>
  <rv s="0">
    <fb>493.15</fb>
    <v>1</v>
  </rv>
  <rv s="0">
    <fb>481.25</fb>
    <v>1</v>
  </rv>
  <rv s="0">
    <fb>512</fb>
    <v>1</v>
  </rv>
  <rv s="0">
    <fb>481.75</fb>
    <v>1</v>
  </rv>
  <rv s="0">
    <fb>44046</fb>
    <v>0</v>
  </rv>
  <rv s="0">
    <fb>482.75</fb>
    <v>1</v>
  </rv>
  <rv s="0">
    <fb>474.6</fb>
    <v>1</v>
  </rv>
  <rv s="0">
    <fb>495.6</fb>
    <v>1</v>
  </rv>
  <rv s="0">
    <fb>485.35</fb>
    <v>1</v>
  </rv>
  <rv s="0">
    <fb>44053</fb>
    <v>0</v>
  </rv>
  <rv s="0">
    <fb>487.95</fb>
    <v>1</v>
  </rv>
  <rv s="0">
    <fb>479.2</fb>
    <v>1</v>
  </rv>
  <rv s="0">
    <fb>511.1</fb>
    <v>1</v>
  </rv>
  <rv s="0">
    <fb>496.6</fb>
    <v>1</v>
  </rv>
  <rv s="0">
    <fb>44060</fb>
    <v>0</v>
  </rv>
  <rv s="0">
    <fb>496.05</fb>
    <v>1</v>
  </rv>
  <rv s="0">
    <fb>487.9</fb>
    <v>1</v>
  </rv>
  <rv s="0">
    <fb>506.8</fb>
    <v>1</v>
  </rv>
  <rv s="0">
    <fb>495.5</fb>
    <v>1</v>
  </rv>
  <rv s="0">
    <fb>44067</fb>
    <v>0</v>
  </rv>
  <rv s="0">
    <fb>500</fb>
    <v>1</v>
  </rv>
  <rv s="0">
    <fb>498.4</fb>
    <v>1</v>
  </rv>
  <rv s="0">
    <fb>523.1</fb>
    <v>1</v>
  </rv>
  <rv s="0">
    <fb>516.29999999999995</fb>
    <v>1</v>
  </rv>
  <rv s="0">
    <fb>44074</fb>
    <v>0</v>
  </rv>
  <rv s="0">
    <fb>518</fb>
    <v>1</v>
  </rv>
  <rv s="0">
    <fb>512.4</fb>
    <v>1</v>
  </rv>
  <rv s="0">
    <fb>571.29999999999995</fb>
    <v>1</v>
  </rv>
  <rv s="0">
    <fb>44081</fb>
    <v>0</v>
  </rv>
  <rv s="0">
    <fb>558.6</fb>
    <v>1</v>
  </rv>
  <rv s="0">
    <fb>576</fb>
    <v>1</v>
  </rv>
  <rv s="0">
    <fb>570.6</fb>
    <v>1</v>
  </rv>
  <rv s="0">
    <fb>44088</fb>
    <v>0</v>
  </rv>
  <rv s="0">
    <fb>577</fb>
    <v>1</v>
  </rv>
  <rv s="0">
    <fb>572.70000000000005</fb>
    <v>1</v>
  </rv>
  <rv s="0">
    <fb>602.79999999999995</fb>
    <v>1</v>
  </rv>
  <rv s="0">
    <fb>587.70000000000005</fb>
    <v>1</v>
  </rv>
  <rv s="0">
    <fb>44095</fb>
    <v>0</v>
  </rv>
  <rv s="0">
    <fb>584.9</fb>
    <v>1</v>
  </rv>
  <rv s="0">
    <fb>556.5</fb>
    <v>1</v>
  </rv>
  <rv s="0">
    <fb>586.5</fb>
    <v>1</v>
  </rv>
  <rv s="0">
    <fb>566</fb>
    <v>1</v>
  </rv>
  <rv s="0">
    <fb>44102</fb>
    <v>0</v>
  </rv>
  <rv s="0">
    <fb>572.9</fb>
    <v>1</v>
  </rv>
  <rv s="0">
    <fb>567.6</fb>
    <v>1</v>
  </rv>
  <rv s="0">
    <fb>584.79999999999995</fb>
    <v>1</v>
  </rv>
  <rv s="0">
    <fb>577.79999999999995</fb>
    <v>1</v>
  </rv>
  <rv s="0">
    <fb>44109</fb>
    <v>0</v>
  </rv>
  <rv s="0">
    <fb>582</fb>
    <v>1</v>
  </rv>
  <rv s="0">
    <fb>588</fb>
    <v>1</v>
  </rv>
  <rv s="0">
    <fb>581.79999999999995</fb>
    <v>1</v>
  </rv>
  <rv s="0">
    <fb>44116</fb>
    <v>0</v>
  </rv>
  <rv s="0">
    <fb>582.70000000000005</fb>
    <v>1</v>
  </rv>
  <rv s="0">
    <fb>563.70000000000005</fb>
    <v>1</v>
  </rv>
  <rv s="0">
    <fb>595.5</fb>
    <v>1</v>
  </rv>
  <rv s="0">
    <fb>589.4</fb>
    <v>1</v>
  </rv>
  <rv s="0">
    <fb>44123</fb>
    <v>0</v>
  </rv>
  <rv s="0">
    <fb>589.5</fb>
    <v>1</v>
  </rv>
  <rv s="0">
    <fb>553.5</fb>
    <v>1</v>
  </rv>
  <rv s="0">
    <fb>594.79999999999995</fb>
    <v>1</v>
  </rv>
  <rv s="0">
    <fb>556</fb>
    <v>1</v>
  </rv>
  <rv s="0">
    <fb>44130</fb>
    <v>0</v>
  </rv>
  <rv s="0">
    <fb>548.20000000000005</fb>
    <v>1</v>
  </rv>
  <rv s="0">
    <fb>510.4</fb>
    <v>1</v>
  </rv>
  <rv s="0">
    <fb>556.6</fb>
    <v>1</v>
  </rv>
  <rv s="0">
    <fb>518.5</fb>
    <v>1</v>
  </rv>
  <rv s="0">
    <fb>44137</fb>
    <v>0</v>
  </rv>
  <rv s="0">
    <fb>520</fb>
    <v>1</v>
  </rv>
  <rv s="0">
    <fb>512.9</fb>
    <v>1</v>
  </rv>
  <rv s="0">
    <fb>570.5</fb>
    <v>1</v>
  </rv>
  <rv s="0">
    <fb>567.5</fb>
    <v>1</v>
  </rv>
  <rv s="0">
    <fb>44144</fb>
    <v>0</v>
  </rv>
  <rv s="0">
    <fb>576.4</fb>
    <v>1</v>
  </rv>
  <rv s="0">
    <fb>572.20000000000005</fb>
    <v>1</v>
  </rv>
  <rv s="0">
    <fb>626.9</fb>
    <v>1</v>
  </rv>
  <rv s="0">
    <fb>609</fb>
    <v>1</v>
  </rv>
  <rv s="0">
    <fb>44151</fb>
    <v>0</v>
  </rv>
  <rv s="0">
    <fb>615.9</fb>
    <v>1</v>
  </rv>
  <rv s="0">
    <fb>610</fb>
    <v>1</v>
  </rv>
  <rv s="0">
    <fb>628.20000000000005</fb>
    <v>1</v>
  </rv>
  <rv s="0">
    <fb>613.70000000000005</fb>
    <v>1</v>
  </rv>
  <rv s="0">
    <fb>44158</fb>
    <v>0</v>
  </rv>
  <rv s="0">
    <fb>617.4</fb>
    <v>1</v>
  </rv>
  <rv s="0">
    <fb>599.20000000000005</fb>
    <v>1</v>
  </rv>
  <rv s="0">
    <fb>619.5</fb>
    <v>1</v>
  </rv>
  <rv s="0">
    <fb>606.20000000000005</fb>
    <v>1</v>
  </rv>
  <rv s="0">
    <fb>44165</fb>
    <v>0</v>
  </rv>
  <rv s="0">
    <fb>603.1</fb>
    <v>1</v>
  </rv>
  <rv s="0">
    <fb>597.70000000000005</fb>
    <v>1</v>
  </rv>
  <rv s="0">
    <fb>609.70000000000005</fb>
    <v>1</v>
  </rv>
  <rv s="0">
    <fb>601.9</fb>
    <v>1</v>
  </rv>
  <rv s="0">
    <fb>44172</fb>
    <v>0</v>
  </rv>
  <rv s="0">
    <fb>600.70000000000005</fb>
    <v>1</v>
  </rv>
  <rv s="0">
    <fb>573.5</fb>
    <v>1</v>
  </rv>
  <rv s="0">
    <fb>44179</fb>
    <v>0</v>
  </rv>
  <rv s="0">
    <fb>574.6</fb>
    <v>1</v>
  </rv>
  <rv s="0">
    <fb>539</fb>
    <v>1</v>
  </rv>
  <rv s="0">
    <fb>580</fb>
    <v>1</v>
  </rv>
  <rv s="0">
    <fb>558</fb>
    <v>1</v>
  </rv>
  <rv s="0">
    <fb>44186</fb>
    <v>0</v>
  </rv>
  <rv s="0">
    <fb>549.4</fb>
    <v>1</v>
  </rv>
  <rv s="0">
    <fb>540.79999999999995</fb>
    <v>1</v>
  </rv>
  <rv s="0">
    <fb>560.79999999999995</fb>
    <v>1</v>
  </rv>
  <rv s="0">
    <fb>552.70000000000005</fb>
    <v>1</v>
  </rv>
  <rv s="0">
    <fb>44193</fb>
    <v>0</v>
  </rv>
  <rv s="0">
    <fb>558.79999999999995</fb>
    <v>1</v>
  </rv>
  <rv s="0">
    <fb>558.1</fb>
    <v>1</v>
  </rv>
  <rv s="0">
    <fb>595.20000000000005</fb>
    <v>1</v>
  </rv>
  <rv s="0">
    <fb>594.4</fb>
    <v>1</v>
  </rv>
  <rv s="0">
    <fb>44200</fb>
    <v>0</v>
  </rv>
  <rv s="0">
    <fb>598.5</fb>
    <v>1</v>
  </rv>
  <rv s="0">
    <fb>567.70000000000005</fb>
    <v>1</v>
  </rv>
  <rv s="0">
    <fb>586.29999999999995</fb>
    <v>1</v>
  </rv>
  <rv s="0">
    <fb>44207</fb>
    <v>0</v>
  </rv>
  <rv s="0">
    <fb>556.1</fb>
    <v>1</v>
  </rv>
  <rv s="0">
    <fb>589.1</fb>
    <v>1</v>
  </rv>
  <rv s="0">
    <fb>561.79999999999995</fb>
    <v>1</v>
  </rv>
  <rv s="0">
    <fb>44214</fb>
    <v>0</v>
  </rv>
  <rv s="0">
    <fb>561</fb>
    <v>1</v>
  </rv>
  <rv s="0">
    <fb>541</fb>
    <v>1</v>
  </rv>
  <rv s="0">
    <fb>567.4</fb>
    <v>1</v>
  </rv>
  <rv s="0">
    <fb>544</fb>
    <v>1</v>
  </rv>
  <rv s="0">
    <fb>44221</fb>
    <v>0</v>
  </rv>
  <rv s="0">
    <fb>530.70000000000005</fb>
    <v>1</v>
  </rv>
  <rv s="0">
    <fb>560.29999999999995</fb>
    <v>1</v>
  </rv>
  <rv s="0">
    <fb>541.6</fb>
    <v>1</v>
  </rv>
  <rv s="0">
    <fb>44228</fb>
    <v>0</v>
  </rv>
  <rv s="0">
    <fb>543.29999999999995</fb>
    <v>1</v>
  </rv>
  <rv s="0">
    <fb>537.4</fb>
    <v>1</v>
  </rv>
  <rv s="0">
    <fb>560.5</fb>
    <v>1</v>
  </rv>
  <rv s="0">
    <fb>549</fb>
    <v>1</v>
  </rv>
  <rv s="0">
    <fb>44235</fb>
    <v>0</v>
  </rv>
  <rv s="0">
    <fb>553.1</fb>
    <v>1</v>
  </rv>
  <rv s="0">
    <fb>541.4</fb>
    <v>1</v>
  </rv>
  <rv s="0">
    <fb>558.9</fb>
    <v>1</v>
  </rv>
  <rv s="0">
    <fb>547.9</fb>
    <v>1</v>
  </rv>
  <rv s="0">
    <fb>44242</fb>
    <v>0</v>
  </rv>
  <rv s="0">
    <fb>550.6</fb>
    <v>1</v>
  </rv>
  <rv s="0">
    <fb>513.29999999999995</fb>
    <v>1</v>
  </rv>
  <rv s="0">
    <fb>573.20000000000005</fb>
    <v>1</v>
  </rv>
  <rv s="0">
    <fb>528</fb>
    <v>1</v>
  </rv>
  <rv s="0">
    <fb>44249</fb>
    <v>0</v>
  </rv>
  <rv s="0">
    <fb>529</fb>
    <v>1</v>
  </rv>
  <rv s="0">
    <fb>518.4</fb>
    <v>1</v>
  </rv>
  <rv s="0">
    <fb>533.20000000000005</fb>
    <v>1</v>
  </rv>
  <rv s="0">
    <fb>524.9</fb>
    <v>1</v>
  </rv>
  <rv s="0">
    <fb>44256</fb>
    <v>0</v>
  </rv>
  <rv s="0">
    <fb>534</fb>
    <v>1</v>
  </rv>
  <rv s="0">
    <fb>532.4</fb>
    <v>1</v>
  </rv>
  <rv s="0">
    <fb>563.5</fb>
    <v>1</v>
  </rv>
  <rv s="0">
    <fb>44263</fb>
    <v>0</v>
  </rv>
  <rv s="0">
    <fb>541.1</fb>
    <v>1</v>
  </rv>
  <rv s="0">
    <fb>538</fb>
    <v>1</v>
  </rv>
  <rv s="0">
    <fb>600.1</fb>
    <v>1</v>
  </rv>
  <rv s="0">
    <fb>596.4</fb>
    <v>1</v>
  </rv>
  <rv s="0">
    <fb>44270</fb>
    <v>0</v>
  </rv>
  <rv s="0">
    <fb>599.4</fb>
    <v>1</v>
  </rv>
  <rv s="0">
    <fb>585.6</fb>
    <v>1</v>
  </rv>
  <rv s="0">
    <fb>593.6</fb>
    <v>1</v>
  </rv>
  <rv s="0">
    <fb>44277</fb>
    <v>0</v>
  </rv>
  <rv s="0">
    <fb>591</fb>
    <v>1</v>
  </rv>
  <rv s="0">
    <fb>558.29999999999995</fb>
    <v>1</v>
  </rv>
  <rv s="0">
    <fb>591.1</fb>
    <v>1</v>
  </rv>
  <rv s="0">
    <fb>564.9</fb>
    <v>1</v>
  </rv>
  <rv s="0">
    <fb>44284</fb>
    <v>0</v>
  </rv>
  <rv s="0">
    <fb>567.20000000000005</fb>
    <v>1</v>
  </rv>
  <rv s="0">
    <fb>567</fb>
    <v>1</v>
  </rv>
  <rv s="0">
    <fb>602.9</fb>
    <v>1</v>
  </rv>
  <rv s="0">
    <fb>44292</fb>
    <v>0</v>
  </rv>
  <rv s="0">
    <fb>608</fb>
    <v>1</v>
  </rv>
  <rv s="0">
    <fb>611.9</fb>
    <v>1</v>
  </rv>
  <rv s="0">
    <fb>44298</fb>
    <v>0</v>
  </rv>
  <rv s="0">
    <fb>612.20000000000005</fb>
    <v>1</v>
  </rv>
  <rv s="0">
    <fb>604.1</fb>
    <v>1</v>
  </rv>
  <rv s="0">
    <fb>644</fb>
    <v>1</v>
  </rv>
  <rv s="0">
    <fb>635</fb>
    <v>1</v>
  </rv>
  <rv s="0">
    <fb>44305</fb>
    <v>0</v>
  </rv>
  <rv s="0">
    <fb>636.29999999999995</fb>
    <v>1</v>
  </rv>
  <rv s="0">
    <fb>622</fb>
    <v>1</v>
  </rv>
  <rv s="0">
    <fb>660.8</fb>
    <v>1</v>
  </rv>
  <rv s="0">
    <fb>648.79999999999995</fb>
    <v>1</v>
  </rv>
  <rv s="0">
    <fb>44312</fb>
    <v>0</v>
  </rv>
  <rv s="0">
    <fb>648.6</fb>
    <v>1</v>
  </rv>
  <rv s="0">
    <fb>643.4</fb>
    <v>1</v>
  </rv>
  <rv s="0">
    <fb>676.4</fb>
    <v>1</v>
  </rv>
  <rv s="0">
    <fb>666.5</fb>
    <v>1</v>
  </rv>
  <rv s="0">
    <fb>44319</fb>
    <v>0</v>
  </rv>
  <rv s="0">
    <fb>669.1</fb>
    <v>1</v>
  </rv>
  <rv s="0">
    <fb>665.5</fb>
    <v>1</v>
  </rv>
  <rv s="0">
    <fb>695.2</fb>
    <v>1</v>
  </rv>
  <rv s="0">
    <fb>695.1</fb>
    <v>1</v>
  </rv>
  <rv s="0">
    <fb>44326</fb>
    <v>0</v>
  </rv>
  <rv s="0">
    <fb>697</fb>
    <v>1</v>
  </rv>
  <rv s="0">
    <fb>683.9</fb>
    <v>1</v>
  </rv>
  <rv s="0">
    <fb>708.6</fb>
    <v>1</v>
  </rv>
  <rv s="0">
    <fb>706.9</fb>
    <v>1</v>
  </rv>
  <rv s="0">
    <fb>44333</fb>
    <v>0</v>
  </rv>
  <rv s="0">
    <fb>710</fb>
    <v>1</v>
  </rv>
  <rv s="0">
    <fb>695.4</fb>
    <v>1</v>
  </rv>
  <rv s="0">
    <fb>721.4</fb>
    <v>1</v>
  </rv>
  <rv s="0">
    <fb>719.8</fb>
    <v>1</v>
  </rv>
  <rv s="0">
    <fb>44340</fb>
    <v>0</v>
  </rv>
  <rv s="0">
    <fb>722.3</fb>
    <v>1</v>
  </rv>
  <rv s="0">
    <fb>717.6</fb>
    <v>1</v>
  </rv>
  <rv s="0">
    <fb>749.5</fb>
    <v>1</v>
  </rv>
  <rv s="0">
    <fb>748.8</fb>
    <v>1</v>
  </rv>
  <rv s="0">
    <fb>44347</fb>
    <v>0</v>
  </rv>
  <rv s="0">
    <fb>749.2</fb>
    <v>1</v>
  </rv>
  <rv s="0">
    <fb>734.5</fb>
    <v>1</v>
  </rv>
  <rv s="0">
    <fb>752.9</fb>
    <v>1</v>
  </rv>
  <rv s="0">
    <fb>735.7</fb>
    <v>1</v>
  </rv>
  <rv s="0">
    <fb>44354</fb>
    <v>0</v>
  </rv>
  <rv s="0">
    <fb>737.7</fb>
    <v>1</v>
  </rv>
  <rv s="0">
    <fb>728.1</fb>
    <v>1</v>
  </rv>
  <rv s="0">
    <fb>750.4</fb>
    <v>1</v>
  </rv>
  <rv s="0">
    <fb>742.9</fb>
    <v>1</v>
  </rv>
  <rv s="0">
    <fb>44361</fb>
    <v>0</v>
  </rv>
  <rv s="0">
    <fb>747.3</fb>
    <v>1</v>
  </rv>
  <rv s="0">
    <fb>740.2</fb>
    <v>1</v>
  </rv>
  <rv s="0">
    <fb>769.5</fb>
    <v>1</v>
  </rv>
  <rv s="0">
    <fb>750</fb>
    <v>1</v>
  </rv>
  <rv s="0">
    <fb>44368</fb>
    <v>0</v>
  </rv>
  <rv s="0">
    <fb>748.5</fb>
    <v>1</v>
  </rv>
  <rv s="0">
    <fb>735.1</fb>
    <v>1</v>
  </rv>
  <rv s="0">
    <fb>765</fb>
    <v>1</v>
  </rv>
  <rv s="0">
    <fb>759.2</fb>
    <v>1</v>
  </rv>
  <rv s="0">
    <fb>44375</fb>
    <v>0</v>
  </rv>
  <rv s="0">
    <fb>757</fb>
    <v>1</v>
  </rv>
  <rv s="0">
    <fb>729.8</fb>
    <v>1</v>
  </rv>
  <rv s="0">
    <fb>759.5</fb>
    <v>1</v>
  </rv>
  <rv s="0">
    <fb>734.4</fb>
    <v>1</v>
  </rv>
  <rv s="0">
    <fb>44382</fb>
    <v>0</v>
  </rv>
  <rv s="0">
    <fb>732</fb>
    <v>1</v>
  </rv>
  <rv s="0">
    <fb>704.1</fb>
    <v>1</v>
  </rv>
  <rv s="0">
    <fb>740.6</fb>
    <v>1</v>
  </rv>
  <rv s="0">
    <fb>731.2</fb>
    <v>1</v>
  </rv>
  <rv s="0">
    <fb>44389</fb>
    <v>0</v>
  </rv>
  <rv s="0">
    <fb>730.9</fb>
    <v>1</v>
  </rv>
  <rv s="0">
    <fb>724.3</fb>
    <v>1</v>
  </rv>
  <rv s="0">
    <fb>754.7</fb>
    <v>1</v>
  </rv>
  <rv s="0">
    <fb>731.8</fb>
    <v>1</v>
  </rv>
  <rv s="0">
    <fb>44396</fb>
    <v>0</v>
  </rv>
  <rv s="0">
    <fb>722.2</fb>
    <v>1</v>
  </rv>
  <rv s="0">
    <fb>701.5</fb>
    <v>1</v>
  </rv>
  <rv s="0">
    <fb>749.7</fb>
    <v>1</v>
  </rv>
  <rv s="0">
    <fb>747.6</fb>
    <v>1</v>
  </rv>
  <rv s="0">
    <fb>44403</fb>
    <v>0</v>
  </rv>
  <rv s="0">
    <fb>743.7</fb>
    <v>1</v>
  </rv>
  <rv s="0">
    <fb>717.2</fb>
    <v>1</v>
  </rv>
  <rv s="0">
    <fb>762.2</fb>
    <v>1</v>
  </rv>
  <rv s="0">
    <fb>756.2</fb>
    <v>1</v>
  </rv>
  <rv s="0">
    <fb>44410</fb>
    <v>0</v>
  </rv>
  <rv s="0">
    <fb>763.3</fb>
    <v>1</v>
  </rv>
  <rv s="0">
    <fb>786.8</fb>
    <v>1</v>
  </rv>
  <rv s="0">
    <fb>782.5</fb>
    <v>1</v>
  </rv>
  <rv s="0">
    <fb>44417</fb>
    <v>0</v>
  </rv>
  <rv s="0">
    <fb>784.2</fb>
    <v>1</v>
  </rv>
  <rv s="0">
    <fb>781.8</fb>
    <v>1</v>
  </rv>
  <rv s="0">
    <fb>798</fb>
    <v>1</v>
  </rv>
  <rv s="0">
    <fb>788.9</fb>
    <v>1</v>
  </rv>
  <rv s="0">
    <fb>44424</fb>
    <v>0</v>
  </rv>
  <rv s="0">
    <fb>781.2</fb>
    <v>1</v>
  </rv>
  <rv s="0">
    <fb>646</fb>
    <v>1</v>
  </rv>
  <rv s="0">
    <fb>652.5</fb>
    <v>1</v>
  </rv>
  <rv s="0">
    <fb>44431</fb>
    <v>0</v>
  </rv>
  <rv s="0">
    <fb>672</fb>
    <v>1</v>
  </rv>
  <rv s="0">
    <fb>660.4</fb>
    <v>1</v>
  </rv>
  <rv s="0">
    <fb>683.3</fb>
    <v>1</v>
  </rv>
  <rv s="0">
    <fb>668.6</fb>
    <v>1</v>
  </rv>
  <rv s="0">
    <fb>44438</fb>
    <v>0</v>
  </rv>
  <rv s="0">
    <fb>669.4</fb>
    <v>1</v>
  </rv>
  <rv s="0">
    <fb>667.5</fb>
    <v>1</v>
  </rv>
  <rv s="0">
    <fb>698</fb>
    <v>1</v>
  </rv>
  <rv s="0">
    <fb>44445</fb>
    <v>0</v>
  </rv>
  <rv s="0">
    <fb>684</fb>
    <v>1</v>
  </rv>
  <rv s="0">
    <fb>683.6</fb>
    <v>1</v>
  </rv>
  <rv s="0">
    <fb>709.2</fb>
    <v>1</v>
  </rv>
  <rv s="0">
    <fb>696.4</fb>
    <v>1</v>
  </rv>
  <rv s="0">
    <fb>44452</fb>
    <v>0</v>
  </rv>
  <rv s="0">
    <fb>697.6</fb>
    <v>1</v>
  </rv>
  <rv s="0">
    <fb>700.4</fb>
    <v>1</v>
  </rv>
  <rv s="0">
    <fb>637.20000000000005</fb>
    <v>1</v>
  </rv>
  <rv s="0">
    <fb>44459</fb>
    <v>0</v>
  </rv>
  <rv s="0">
    <fb>622.29999999999995</fb>
    <v>1</v>
  </rv>
  <rv s="0">
    <fb>616.4</fb>
    <v>1</v>
  </rv>
  <rv s="0">
    <fb>658.6</fb>
    <v>1</v>
  </rv>
  <rv s="0">
    <fb>633.79999999999995</fb>
    <v>1</v>
  </rv>
  <rv s="0">
    <fb>44466</fb>
    <v>0</v>
  </rv>
  <rv s="0">
    <fb>639</fb>
    <v>1</v>
  </rv>
  <rv s="0">
    <fb>642</fb>
    <v>1</v>
  </rv>
  <rv s="0">
    <fb>627.29999999999995</fb>
    <v>1</v>
  </rv>
  <rv s="0">
    <fb>44473</fb>
    <v>0</v>
  </rv>
  <rv s="0">
    <fb>606.5</fb>
    <v>1</v>
  </rv>
  <rv s="0">
    <fb>605.1</fb>
    <v>1</v>
  </rv>
  <rv s="0">
    <fb>640.6</fb>
    <v>1</v>
  </rv>
  <rv s="0">
    <fb>627</fb>
    <v>1</v>
  </rv>
  <rv s="0">
    <fb>44480</fb>
    <v>0</v>
  </rv>
  <rv s="0">
    <fb>628</fb>
    <v>1</v>
  </rv>
  <rv s="0">
    <fb>678.2</fb>
    <v>1</v>
  </rv>
  <rv s="0">
    <fb>668.8</fb>
    <v>1</v>
  </rv>
  <rv s="0">
    <fb>44487</fb>
    <v>0</v>
  </rv>
  <rv s="0">
    <fb>663.1</fb>
    <v>1</v>
  </rv>
  <rv s="0">
    <fb>612.70000000000005</fb>
    <v>1</v>
  </rv>
  <rv s="0">
    <fb>646.1</fb>
    <v>1</v>
  </rv>
  <rv s="0">
    <fb>44494</fb>
    <v>0</v>
  </rv>
  <rv s="0">
    <fb>648.70000000000005</fb>
    <v>1</v>
  </rv>
  <rv s="0">
    <fb>637.9</fb>
    <v>1</v>
  </rv>
  <rv s="0">
    <fb>653.5</fb>
    <v>1</v>
  </rv>
  <rv s="0">
    <fb>648.20000000000005</fb>
    <v>1</v>
  </rv>
  <rv s="0">
    <fb>44501</fb>
    <v>0</v>
  </rv>
  <rv s="0">
    <fb>653.9</fb>
    <v>1</v>
  </rv>
  <rv s="0">
    <fb>640.20000000000005</fb>
    <v>1</v>
  </rv>
  <rv s="0">
    <fb>670.8</fb>
    <v>1</v>
  </rv>
  <rv s="0">
    <fb>659.9</fb>
    <v>1</v>
  </rv>
  <rv s="0">
    <fb>44508</fb>
    <v>0</v>
  </rv>
  <rv s="0">
    <fb>659.6</fb>
    <v>1</v>
  </rv>
  <rv s="0">
    <fb>653.4</fb>
    <v>1</v>
  </rv>
  <rv s="0">
    <fb>689.8</fb>
    <v>1</v>
  </rv>
  <rv s="0">
    <fb>677.8</fb>
    <v>1</v>
  </rv>
  <rv s="0">
    <fb>44515</fb>
    <v>0</v>
  </rv>
  <rv s="0">
    <fb>677.5</fb>
    <v>1</v>
  </rv>
  <rv s="0">
    <fb>676.3</fb>
    <v>1</v>
  </rv>
  <rv s="0">
    <fb>730.1</fb>
    <v>1</v>
  </rv>
  <rv s="0">
    <fb>716.9</fb>
    <v>1</v>
  </rv>
  <rv s="0">
    <fb>44522</fb>
    <v>0</v>
  </rv>
  <rv s="0">
    <fb>718.2</fb>
    <v>1</v>
  </rv>
  <rv s="0">
    <fb>662.8</fb>
    <v>1</v>
  </rv>
  <rv s="0">
    <fb>723</fb>
    <v>1</v>
  </rv>
  <rv s="0">
    <fb>44529</fb>
    <v>0</v>
  </rv>
  <rv s="0">
    <fb>669</fb>
    <v>1</v>
  </rv>
  <rv s="0">
    <fb>668.2</fb>
    <v>1</v>
  </rv>
  <rv s="0">
    <fb>708.8</fb>
    <v>1</v>
  </rv>
  <rv s="0">
    <fb>44536</fb>
    <v>0</v>
  </rv>
  <rv s="0">
    <fb>687.7</fb>
    <v>1</v>
  </rv>
  <rv s="0">
    <fb>675.5</fb>
    <v>1</v>
  </rv>
  <rv s="0">
    <fb>740</fb>
    <v>1</v>
  </rv>
  <rv s="0">
    <fb>700.5</fb>
    <v>1</v>
  </rv>
  <rv s="0">
    <fb>44543</fb>
    <v>0</v>
  </rv>
  <rv s="0">
    <fb>702.3</fb>
    <v>1</v>
  </rv>
  <rv s="0">
    <fb>679.3</fb>
    <v>1</v>
  </rv>
  <rv s="0">
    <fb>712.5</fb>
    <v>1</v>
  </rv>
  <rv s="0">
    <fb>44550</fb>
    <v>0</v>
  </rv>
  <rv s="0">
    <fb>670.1</fb>
    <v>1</v>
  </rv>
  <rv s="0">
    <fb>667</fb>
    <v>1</v>
  </rv>
  <rv s="0">
    <fb>694.8</fb>
    <v>1</v>
  </rv>
  <rv s="0">
    <fb>687</fb>
    <v>1</v>
  </rv>
  <rv s="0">
    <fb>44557</fb>
    <v>0</v>
  </rv>
  <rv s="0">
    <fb>686</fb>
    <v>1</v>
  </rv>
  <rv s="0">
    <fb>682</fb>
    <v>1</v>
  </rv>
  <rv s="0">
    <fb>711</fb>
    <v>1</v>
  </rv>
  <rv s="0">
    <fb>44564</fb>
    <v>0</v>
  </rv>
  <rv s="0">
    <fb>709</fb>
    <v>1</v>
  </rv>
  <rv s="0">
    <fb>706.3</fb>
    <v>1</v>
  </rv>
  <rv s="0">
    <fb>740.8</fb>
    <v>1</v>
  </rv>
  <rv s="0">
    <fb>717.4</fb>
    <v>1</v>
  </rv>
  <rv s="0">
    <fb>44571</fb>
    <v>0</v>
  </rv>
  <rv s="0">
    <fb>734.8</fb>
    <v>1</v>
  </rv>
  <rv s="0">
    <fb>657.7</fb>
    <v>1</v>
  </rv>
  <rv s="0">
    <fb>738.3</fb>
    <v>1</v>
  </rv>
  <rv s="0">
    <fb>44578</fb>
    <v>0</v>
  </rv>
  <rv s="0">
    <fb>670.3</fb>
    <v>1</v>
  </rv>
  <rv s="0">
    <fb>659</fb>
    <v>1</v>
  </rv>
  <rv s="0">
    <fb>695.6</fb>
    <v>1</v>
  </rv>
  <rv s="0">
    <fb>44585</fb>
    <v>0</v>
  </rv>
  <rv s="0">
    <fb>665</fb>
    <v>1</v>
  </rv>
  <rv s="0">
    <fb>632.1</fb>
    <v>1</v>
  </rv>
  <rv s="0">
    <fb>675.4</fb>
    <v>1</v>
  </rv>
  <rv s="0">
    <fb>647.79999999999995</fb>
    <v>1</v>
  </rv>
  <rv s="0">
    <fb>44592</fb>
    <v>0</v>
  </rv>
  <rv s="0">
    <fb>656.5</fb>
    <v>1</v>
  </rv>
  <rv s="0">
    <fb>647.9</fb>
    <v>1</v>
  </rv>
  <rv s="0">
    <fb>693.2</fb>
    <v>1</v>
  </rv>
  <rv s="0">
    <fb>652.20000000000005</fb>
    <v>1</v>
  </rv>
  <rv s="0">
    <fb>44599</fb>
    <v>0</v>
  </rv>
  <rv s="0">
    <fb>655</fb>
    <v>1</v>
  </rv>
  <rv s="0">
    <fb>656.8</fb>
    <v>1</v>
  </rv>
  <rv s="0">
    <fb>619.79999999999995</fb>
    <v>1</v>
  </rv>
  <rv s="0">
    <fb>44606</fb>
    <v>0</v>
  </rv>
  <rv s="0">
    <fb>600.29999999999995</fb>
    <v>1</v>
  </rv>
  <rv s="0">
    <fb>594.70000000000005</fb>
    <v>1</v>
  </rv>
  <rv s="0">
    <fb>682.4</fb>
    <v>1</v>
  </rv>
  <rv s="0">
    <fb>666.6</fb>
    <v>1</v>
  </rv>
  <rv s="0">
    <fb>44613</fb>
    <v>0</v>
  </rv>
  <rv s="0">
    <fb>674</fb>
    <v>1</v>
  </rv>
  <rv s="0">
    <fb>602</fb>
    <v>1</v>
  </rv>
  <rv s="0">
    <fb>675</fb>
    <v>1</v>
  </rv>
  <rv s="0">
    <fb>638.6</fb>
    <v>1</v>
  </rv>
  <rv s="0">
    <fb>44620</fb>
    <v>0</v>
  </rv>
  <rv s="0">
    <fb>627.9</fb>
    <v>1</v>
  </rv>
  <rv s="0">
    <fb>557.70000000000005</fb>
    <v>1</v>
  </rv>
  <rv s="0">
    <fb>639.70000000000005</fb>
    <v>1</v>
  </rv>
  <rv s="0">
    <fb>44627</fb>
    <v>0</v>
  </rv>
  <rv s="0">
    <fb>527.20000000000005</fb>
    <v>1</v>
  </rv>
  <rv s="0">
    <fb>523.79999999999995</fb>
    <v>1</v>
  </rv>
  <rv s="0">
    <fb>586</fb>
    <v>1</v>
  </rv>
  <rv s="0">
    <fb>557.1</fb>
    <v>1</v>
  </rv>
  <rv s="0">
    <fb>44634</fb>
    <v>0</v>
  </rv>
  <rv s="0">
    <fb>561.70000000000005</fb>
    <v>1</v>
  </rv>
  <rv s="0">
    <fb>537.9</fb>
    <v>1</v>
  </rv>
  <rv s="0">
    <fb>604.5</fb>
    <v>1</v>
  </rv>
  <rv s="0">
    <fb>44641</fb>
    <v>0</v>
  </rv>
  <rv s="0">
    <fb>599</fb>
    <v>1</v>
  </rv>
  <rv s="0">
    <fb>607.9</fb>
    <v>1</v>
  </rv>
  <rv s="0">
    <fb>582.29999999999995</fb>
    <v>1</v>
  </rv>
  <rv s="0">
    <fb>44648</fb>
    <v>0</v>
  </rv>
  <rv s="0">
    <fb>582.79999999999995</fb>
    <v>1</v>
  </rv>
  <rv s="0">
    <fb>570</fb>
    <v>1</v>
  </rv>
  <rv s="0">
    <fb>608.29999999999995</fb>
    <v>1</v>
  </rv>
  <rv s="0">
    <fb>575.29999999999995</fb>
    <v>1</v>
  </rv>
  <rv s="0">
    <fb>44655</fb>
    <v>0</v>
  </rv>
  <rv s="0">
    <fb>577.4</fb>
    <v>1</v>
  </rv>
  <rv s="0">
    <fb>545.79999999999995</fb>
    <v>1</v>
  </rv>
  <rv s="0">
    <fb>585.79999999999995</fb>
    <v>1</v>
  </rv>
  <rv s="0">
    <fb>551.29999999999995</fb>
    <v>1</v>
  </rv>
  <rv s="0">
    <fb>44662</fb>
    <v>0</v>
  </rv>
  <rv s="0">
    <fb>547.5</fb>
    <v>1</v>
  </rv>
  <rv s="0">
    <fb>549.29999999999995</fb>
    <v>1</v>
  </rv>
  <rv s="0">
    <fb>533.79999999999995</fb>
    <v>1</v>
  </rv>
  <rv s="0">
    <fb>44670</fb>
    <v>0</v>
  </rv>
  <rv s="0">
    <fb>529.79999999999995</fb>
    <v>1</v>
  </rv>
  <rv s="0">
    <fb>514.4</fb>
    <v>1</v>
  </rv>
  <rv s="0">
    <fb>560</fb>
    <v>1</v>
  </rv>
  <rv s="0">
    <fb>529.20000000000005</fb>
    <v>1</v>
  </rv>
  <rv s="0">
    <fb>44676</fb>
    <v>0</v>
  </rv>
  <rv s="0">
    <fb>497</fb>
    <v>1</v>
  </rv>
  <rv s="0">
    <fb>527</fb>
    <v>1</v>
  </rv>
  <rv s="0">
    <fb>44683</fb>
    <v>0</v>
  </rv>
  <rv s="0">
    <fb>504.6</fb>
    <v>1</v>
  </rv>
  <rv s="0">
    <fb>451.7</fb>
    <v>1</v>
  </rv>
  <rv s="0">
    <fb>506.6</fb>
    <v>1</v>
  </rv>
  <rv s="0">
    <fb>457.9</fb>
    <v>1</v>
  </rv>
  <rv s="0">
    <fb>44690</fb>
    <v>0</v>
  </rv>
  <rv s="0">
    <fb>454.45</fb>
    <v>1</v>
  </rv>
  <rv s="0">
    <fb>432.75</fb>
    <v>1</v>
  </rv>
  <rv s="0">
    <fb>463.65</fb>
    <v>1</v>
  </rv>
  <rv s="0">
    <fb>460.1</fb>
    <v>1</v>
  </rv>
  <rv s="0">
    <fb>44697</fb>
    <v>0</v>
  </rv>
  <rv s="0">
    <fb>458.35</fb>
    <v>1</v>
  </rv>
  <rv s="0">
    <fb>445.3</fb>
    <v>1</v>
  </rv>
  <rv s="0">
    <fb>450.35</fb>
    <v>1</v>
  </rv>
  <rv s="0">
    <fb>44704</fb>
    <v>0</v>
  </rv>
  <rv s="0">
    <fb>457.95</fb>
    <v>1</v>
  </rv>
  <rv s="0">
    <fb>440.7</fb>
    <v>1</v>
  </rv>
  <rv s="0">
    <fb>489</fb>
    <v>1</v>
  </rv>
  <rv s="0">
    <fb>44711</fb>
    <v>0</v>
  </rv>
  <rv s="0">
    <fb>495.1</fb>
    <v>1</v>
  </rv>
  <rv s="0">
    <fb>525.70000000000005</fb>
    <v>1</v>
  </rv>
  <rv s="0">
    <fb>521</fb>
    <v>1</v>
  </rv>
  <rv s="0">
    <fb>44718</fb>
    <v>0</v>
  </rv>
  <rv s="0">
    <fb>527.9</fb>
    <v>1</v>
  </rv>
  <rv s="0">
    <fb>508.5</fb>
    <v>1</v>
  </rv>
  <rv s="0">
    <fb>531.6</fb>
    <v>1</v>
  </rv>
  <rv s="0">
    <fb>44725</fb>
    <v>0</v>
  </rv>
  <rv s="0">
    <fb>480.1</fb>
    <v>1</v>
  </rv>
  <rv s="0">
    <fb>510</fb>
    <v>1</v>
  </rv>
  <rv s="0">
    <fb>481.85</fb>
    <v>1</v>
  </rv>
  <rv s="0">
    <fb>44732</fb>
    <v>0</v>
  </rv>
  <rv s="0">
    <fb>476.85</fb>
    <v>1</v>
  </rv>
  <rv s="0">
    <fb>506.1</fb>
    <v>1</v>
  </rv>
  <rv s="0">
    <fb>502.5</fb>
    <v>1</v>
  </rv>
  <rv s="0">
    <fb>44739</fb>
    <v>0</v>
  </rv>
  <rv s="0">
    <fb>480.4</fb>
    <v>1</v>
  </rv>
  <rv s="0">
    <fb>487.25</fb>
    <v>1</v>
  </rv>
  <rv s="0">
    <fb>44746</fb>
    <v>0</v>
  </rv>
  <rv s="0">
    <fb>490.65</fb>
    <v>1</v>
  </rv>
  <rv s="0">
    <fb>474.5</fb>
    <v>1</v>
  </rv>
  <rv s="0">
    <fb>501</fb>
    <v>1</v>
  </rv>
  <rv s="0">
    <fb>44753</fb>
    <v>0</v>
  </rv>
  <rv s="0">
    <fb>485.8</fb>
    <v>1</v>
  </rv>
  <rv s="0">
    <fb>477.9</fb>
    <v>1</v>
  </rv>
  <rv s="0">
    <fb>508.4</fb>
    <v>1</v>
  </rv>
  <rv s="0">
    <fb>496.9</fb>
    <v>1</v>
  </rv>
  <rv s="0">
    <fb>44760</fb>
    <v>0</v>
  </rv>
  <rv s="0">
    <fb>501.6</fb>
    <v>1</v>
  </rv>
  <rv s="0">
    <fb>499.7</fb>
    <v>1</v>
  </rv>
  <rv s="0">
    <fb>535.9</fb>
    <v>1</v>
  </rv>
  <rv s="0">
    <fb>531.29999999999995</fb>
    <v>1</v>
  </rv>
  <rv s="0">
    <fb>44767</fb>
    <v>0</v>
  </rv>
  <rv s="0">
    <fb>530.20000000000005</fb>
    <v>1</v>
  </rv>
  <rv s="0">
    <fb>511.4</fb>
    <v>1</v>
  </rv>
  <rv s="0">
    <fb>564.6</fb>
    <v>1</v>
  </rv>
  <rv s="0">
    <fb>556.9</fb>
    <v>1</v>
  </rv>
  <rv s="0">
    <fb>44774</fb>
    <v>0</v>
  </rv>
  <rv s="0">
    <fb>557</fb>
    <v>1</v>
  </rv>
  <rv s="0">
    <fb>539.1</fb>
    <v>1</v>
  </rv>
  <rv s="0">
    <fb>543.6</fb>
    <v>1</v>
  </rv>
  <rv s="0">
    <fb>44781</fb>
    <v>0</v>
  </rv>
  <rv s="0">
    <fb>547.70000000000005</fb>
    <v>1</v>
  </rv>
  <rv s="0">
    <fb>537.1</fb>
    <v>1</v>
  </rv>
  <rv s="0">
    <fb>565.9</fb>
    <v>1</v>
  </rv>
  <rv s="0">
    <fb>44788</fb>
    <v>0</v>
  </rv>
  <rv s="0">
    <fb>44795</fb>
    <v>0</v>
  </rv>
  <rv s="0">
    <fb>524.1</fb>
    <v>1</v>
  </rv>
  <rv s="0">
    <fb>555.29999999999995</fb>
    <v>1</v>
  </rv>
  <rv s="0">
    <fb>528.9</fb>
    <v>1</v>
  </rv>
  <rv s="0">
    <fb>44802</fb>
    <v>0</v>
  </rv>
  <rv s="0">
    <fb>520.5</fb>
    <v>1</v>
  </rv>
  <rv s="0">
    <fb>485.5</fb>
    <v>1</v>
  </rv>
  <rv s="0">
    <fb>527.79999999999995</fb>
    <v>1</v>
  </rv>
  <rv s="0">
    <fb>496.1</fb>
    <v>1</v>
  </rv>
  <rv s="0">
    <fb>44809</fb>
    <v>0</v>
  </rv>
  <rv s="0">
    <fb>486.55</fb>
    <v>1</v>
  </rv>
  <rv s="0">
    <fb>483.9</fb>
    <v>1</v>
  </rv>
  <rv s="0">
    <fb>528.1</fb>
    <v>1</v>
  </rv>
  <rv s="0">
    <fb>522.20000000000005</fb>
    <v>1</v>
  </rv>
  <rv s="0">
    <fb>44816</fb>
    <v>0</v>
  </rv>
  <rv s="0">
    <fb>526.4</fb>
    <v>1</v>
  </rv>
  <rv s="0">
    <fb>492.25</fb>
    <v>1</v>
  </rv>
  <rv s="0">
    <fb>540.4</fb>
    <v>1</v>
  </rv>
  <rv s="0">
    <fb>494.15</fb>
    <v>1</v>
  </rv>
  <rv s="0">
    <fb>44823</fb>
    <v>0</v>
  </rv>
  <rv s="0">
    <fb>492.35</fb>
    <v>1</v>
  </rv>
  <rv s="0">
    <fb>476.7</fb>
    <v>1</v>
  </rv>
  <rv s="0">
    <fb>504.5</fb>
    <v>1</v>
  </rv>
  <rv s="0">
    <fb>477.2</fb>
    <v>1</v>
  </rv>
  <rv s="0">
    <fb>44830</fb>
    <v>0</v>
  </rv>
  <rv s="0">
    <fb>474.25</fb>
    <v>1</v>
  </rv>
  <rv s="0">
    <fb>446.35</fb>
    <v>1</v>
  </rv>
  <rv s="0">
    <fb>458.55</fb>
    <v>1</v>
  </rv>
  <rv s="0">
    <fb>44837</fb>
    <v>0</v>
  </rv>
  <rv s="0">
    <fb>454</fb>
    <v>1</v>
  </rv>
  <rv s="0">
    <fb>446</fb>
    <v>1</v>
  </rv>
  <rv s="0">
    <fb>483.45</fb>
    <v>1</v>
  </rv>
  <rv s="0">
    <fb>449.5</fb>
    <v>1</v>
  </rv>
  <rv s="0">
    <fb>44844</fb>
    <v>0</v>
  </rv>
  <rv s="0">
    <fb>441.75</fb>
    <v>1</v>
  </rv>
  <rv s="0">
    <fb>427.55</fb>
    <v>1</v>
  </rv>
  <rv s="0">
    <fb>460.5</fb>
    <v>1</v>
  </rv>
  <rv s="0">
    <fb>448</fb>
    <v>1</v>
  </rv>
  <rv s="0">
    <fb>44851</fb>
    <v>0</v>
  </rv>
  <rv s="0">
    <fb>447</fb>
    <v>1</v>
  </rv>
  <rv s="0">
    <fb>440.8</fb>
    <v>1</v>
  </rv>
  <rv s="0">
    <fb>474.05</fb>
    <v>1</v>
  </rv>
  <rv s="0">
    <fb>454.1</fb>
    <v>1</v>
  </rv>
  <rv s="0">
    <fb>44858</fb>
    <v>0</v>
  </rv>
  <rv s="0">
    <fb>455.5</fb>
    <v>1</v>
  </rv>
  <rv s="0">
    <fb>450.5</fb>
    <v>1</v>
  </rv>
  <rv s="0">
    <fb>479.9</fb>
    <v>1</v>
  </rv>
  <rv s="0">
    <fb>463.75</fb>
    <v>1</v>
  </rv>
  <rv s="0">
    <fb>44865</fb>
    <v>0</v>
  </rv>
  <rv s="0">
    <fb>465.8</fb>
    <v>1</v>
  </rv>
  <rv s="0">
    <fb>460.95</fb>
    <v>1</v>
  </rv>
  <rv s="0">
    <fb>508.9</fb>
    <v>1</v>
  </rv>
  <rv s="0">
    <fb>44872</fb>
    <v>0</v>
  </rv>
  <rv s="0">
    <fb>559.5</fb>
    <v>1</v>
  </rv>
  <rv s="0">
    <fb>44879</fb>
    <v>0</v>
  </rv>
  <rv s="0">
    <fb>533.4</fb>
    <v>1</v>
  </rv>
  <rv s="0">
    <fb>552.9</fb>
    <v>1</v>
  </rv>
  <rv s="0">
    <fb>551.1</fb>
    <v>1</v>
  </rv>
  <rv s="0">
    <fb>44886</fb>
    <v>0</v>
  </rv>
  <rv s="0">
    <fb>546.5</fb>
    <v>1</v>
  </rv>
  <rv s="0">
    <fb>545.29999999999995</fb>
    <v>1</v>
  </rv>
  <rv s="0">
    <fb>44893</fb>
    <v>0</v>
  </rv>
  <rv s="0">
    <fb>538.20000000000005</fb>
    <v>1</v>
  </rv>
  <rv s="0">
    <fb>574.9</fb>
    <v>1</v>
  </rv>
  <rv s="0">
    <fb>559.70000000000005</fb>
    <v>1</v>
  </rv>
  <rv s="0">
    <fb>44900</fb>
    <v>0</v>
  </rv>
  <rv s="0">
    <fb>518.1</fb>
    <v>1</v>
  </rv>
  <rv s="0">
    <fb>44907</fb>
    <v>0</v>
  </rv>
  <rv s="0">
    <fb>519.9</fb>
    <v>1</v>
  </rv>
  <rv s="0">
    <fb>481.15</fb>
    <v>1</v>
  </rv>
  <rv s="0">
    <fb>533</fb>
    <v>1</v>
  </rv>
  <rv s="0">
    <fb>491.05</fb>
    <v>1</v>
  </rv>
  <rv s="0">
    <fb>44914</fb>
    <v>0</v>
  </rv>
  <rv s="0">
    <fb>489.75</fb>
    <v>1</v>
  </rv>
  <rv s="0">
    <fb>464.4</fb>
    <v>1</v>
  </rv>
  <rv s="0">
    <fb>492.65</fb>
    <v>1</v>
  </rv>
  <rv s="0">
    <fb>471.95</fb>
    <v>1</v>
  </rv>
  <rv s="0">
    <fb>44922</fb>
    <v>0</v>
  </rv>
  <rv s="0">
    <fb>476.45</fb>
    <v>1</v>
  </rv>
  <rv s="0">
    <fb>472.9</fb>
    <v>1</v>
  </rv>
  <rv s="0">
    <fb>484.05</fb>
    <v>1</v>
  </rv>
  <rv s="0">
    <fb>44928</fb>
    <v>0</v>
  </rv>
  <rv s="0">
    <fb>478.05</fb>
    <v>1</v>
  </rv>
  <rv s="0">
    <fb>527.70000000000005</fb>
    <v>1</v>
  </rv>
  <rv s="0">
    <fb>527.6</fb>
    <v>1</v>
  </rv>
  <rv s="0">
    <fb>44935</fb>
    <v>0</v>
  </rv>
  <rv s="0">
    <fb>516.6</fb>
    <v>1</v>
  </rv>
  <rv s="0">
    <fb>564.70000000000005</fb>
    <v>1</v>
  </rv>
  <rv s="0">
    <fb>563.6</fb>
    <v>1</v>
  </rv>
  <rv s="0">
    <fb>44942</fb>
    <v>0</v>
  </rv>
  <rv s="0">
    <fb>560.70000000000005</fb>
    <v>1</v>
  </rv>
  <rv s="0">
    <fb>562.9</fb>
    <v>1</v>
  </rv>
  <rv s="0">
    <fb>44949</fb>
    <v>0</v>
  </rv>
  <rv s="0">
    <fb>534.79999999999995</fb>
    <v>1</v>
  </rv>
  <rv s="0">
    <fb>530.9</fb>
    <v>1</v>
  </rv>
  <rv s="0">
    <fb>561.5</fb>
    <v>1</v>
  </rv>
  <rv s="0">
    <fb>44956</fb>
    <v>0</v>
  </rv>
  <rv s="0">
    <fb>555.79999999999995</fb>
    <v>1</v>
  </rv>
  <rv s="0">
    <fb>550.5</fb>
    <v>1</v>
  </rv>
  <rv s="0">
    <fb>598.6</fb>
    <v>1</v>
  </rv>
  <rv s="0">
    <fb>44963</fb>
    <v>0</v>
  </rv>
  <rv s="0">
    <fb>592.5</fb>
    <v>1</v>
  </rv>
  <rv s="0">
    <fb>594.1</fb>
    <v>1</v>
  </rv>
  <rv s="0">
    <fb>44970</fb>
    <v>0</v>
  </rv>
  <rv s="0">
    <fb>601.1</fb>
    <v>1</v>
  </rv>
  <rv s="0">
    <fb>590</fb>
    <v>1</v>
  </rv>
  <rv s="0">
    <fb>44977</fb>
    <v>0</v>
  </rv>
  <rv s="0">
    <fb>552.4</fb>
    <v>1</v>
  </rv>
  <rv s="0">
    <fb>592.4</fb>
    <v>1</v>
  </rv>
  <rv s="0">
    <fb>553.79999999999995</fb>
    <v>1</v>
  </rv>
  <rv s="0">
    <fb>44984</fb>
    <v>0</v>
  </rv>
  <rv s="0">
    <fb>556.29999999999995</fb>
    <v>1</v>
  </rv>
  <rv s="0">
    <fb>552.6</fb>
    <v>1</v>
  </rv>
  <rv s="0">
    <fb>580.79999999999995</fb>
    <v>1</v>
  </rv>
  <rv s="0">
    <fb>44991</fb>
    <v>0</v>
  </rv>
  <rv s="0">
    <fb>585.20000000000005</fb>
    <v>1</v>
  </rv>
  <rv s="0">
    <fb>562.4</fb>
    <v>1</v>
  </rv>
  <rv s="0">
    <fb>586.4</fb>
    <v>1</v>
  </rv>
  <rv s="0">
    <fb>573.6</fb>
    <v>1</v>
  </rv>
  <rv s="0">
    <fb>44998</fb>
    <v>0</v>
  </rv>
  <rv s="0">
    <fb>572.5</fb>
    <v>1</v>
  </rv>
  <rv s="0">
    <fb>535.5</fb>
    <v>1</v>
  </rv>
  <rv s="0">
    <fb>574</fb>
    <v>1</v>
  </rv>
  <rv s="0">
    <fb>547.1</fb>
    <v>1</v>
  </rv>
  <rv s="0">
    <fb>45005</fb>
    <v>0</v>
  </rv>
  <rv s="0">
    <fb>545.20000000000005</fb>
    <v>1</v>
  </rv>
  <rv s="0">
    <fb>536.6</fb>
    <v>1</v>
  </rv>
  <rv s="0">
    <fb>581.9</fb>
    <v>1</v>
  </rv>
  <rv s="0">
    <fb>580.5</fb>
    <v>1</v>
  </rv>
  <rv s="0">
    <fb>45012</fb>
    <v>0</v>
  </rv>
  <rv s="0">
    <fb>585.5</fb>
    <v>1</v>
  </rv>
  <rv s="0">
    <fb>571.20000000000005</fb>
    <v>1</v>
  </rv>
  <rv s="0">
    <fb>603.6</fb>
    <v>1</v>
  </rv>
  <rv s="0">
    <fb>600</fb>
    <v>1</v>
  </rv>
  <rv s="0">
    <fb>45019</fb>
    <v>0</v>
  </rv>
  <rv s="0">
    <fb>599.6</fb>
    <v>1</v>
  </rv>
  <rv s="0">
    <fb>549.79999999999995</fb>
    <v>1</v>
  </rv>
  <rv s="0">
    <fb>602.6</fb>
    <v>1</v>
  </rv>
  <rv s="0">
    <fb>555.4</fb>
    <v>1</v>
  </rv>
  <rv s="0">
    <fb>45027</fb>
    <v>0</v>
  </rv>
  <rv s="0">
    <fb>559.1</fb>
    <v>1</v>
  </rv>
  <rv s="0">
    <fb>552.5</fb>
    <v>1</v>
  </rv>
  <rv s="0">
    <fb>581.29999999999995</fb>
    <v>1</v>
  </rv>
  <rv s="0">
    <fb>45033</fb>
    <v>0</v>
  </rv>
  <rv s="0">
    <fb>579.6</fb>
    <v>1</v>
  </rv>
  <rv s="0">
    <fb>565.1</fb>
    <v>1</v>
  </rv>
  <rv s="0">
    <fb>580.4</fb>
    <v>1</v>
  </rv>
  <rv s="0">
    <fb>45040</fb>
    <v>0</v>
  </rv>
  <rv s="0">
    <fb>578.70000000000005</fb>
    <v>1</v>
  </rv>
  <rv s="0">
    <fb>563.79999999999995</fb>
    <v>1</v>
  </rv>
  <rv s="0">
    <fb>588.9</fb>
    <v>1</v>
  </rv>
  <rv s="0">
    <fb>579.70000000000005</fb>
    <v>1</v>
  </rv>
  <rv s="0">
    <fb>45048</fb>
    <v>0</v>
  </rv>
  <rv s="0">
    <fb>572.29999999999995</fb>
    <v>1</v>
  </rv>
  <rv s="0">
    <fb>577.9</fb>
    <v>1</v>
  </rv>
  <rv s="0">
    <fb>561.4</fb>
    <v>1</v>
  </rv>
  <rv s="0">
    <fb>45054</fb>
    <v>0</v>
  </rv>
  <rv s="0">
    <fb>565.79999999999995</fb>
    <v>1</v>
  </rv>
  <rv s="0">
    <fb>545.4</fb>
    <v>1</v>
  </rv>
  <rv s="0">
    <fb>45061</fb>
    <v>0</v>
  </rv>
  <rv s="0">
    <fb>535.1</fb>
    <v>1</v>
  </rv>
  <rv s="0">
    <fb>45068</fb>
    <v>0</v>
  </rv>
  <rv s="0">
    <fb>534.9</fb>
    <v>1</v>
  </rv>
  <rv s="0">
    <fb>504.1</fb>
    <v>1</v>
  </rv>
  <rv s="0">
    <fb>543.4</fb>
    <v>1</v>
  </rv>
  <rv s="0">
    <fb>517.70000000000005</fb>
    <v>1</v>
  </rv>
  <rv s="0">
    <fb>45075</fb>
    <v>0</v>
  </rv>
  <rv s="0">
    <fb>520.70000000000005</fb>
    <v>1</v>
  </rv>
  <rv s="0">
    <fb>488.45</fb>
    <v>1</v>
  </rv>
  <rv s="0">
    <fb>520.9</fb>
    <v>1</v>
  </rv>
  <rv s="0">
    <fb>506.7</fb>
    <v>1</v>
  </rv>
  <rv s="0">
    <fb>45082</fb>
    <v>0</v>
  </rv>
  <rv s="0">
    <fb>496</fb>
    <v>1</v>
  </rv>
  <rv s="0">
    <fb>507.9</fb>
    <v>1</v>
  </rv>
  <rv s="0">
    <fb>45089</fb>
    <v>0</v>
  </rv>
  <rv s="0">
    <fb>509.2</fb>
    <v>1</v>
  </rv>
  <rv s="0">
    <fb>507.1</fb>
    <v>1</v>
  </rv>
  <rv s="0">
    <fb>532.20000000000005</fb>
    <v>1</v>
  </rv>
  <rv s="0">
    <fb>45096</fb>
    <v>0</v>
  </rv>
  <rv s="0">
    <fb>524.79999999999995</fb>
    <v>1</v>
  </rv>
  <rv s="0">
    <fb>498</fb>
    <v>1</v>
  </rv>
  <rv s="0">
    <fb>526.79999999999995</fb>
    <v>1</v>
  </rv>
  <rv s="0">
    <fb>502.2</fb>
    <v>1</v>
  </rv>
  <rv s="0">
    <fb>45103</fb>
    <v>0</v>
  </rv>
  <rv s="0">
    <fb>501.1</fb>
    <v>1</v>
  </rv>
  <rv s="0">
    <fb>490.1</fb>
    <v>1</v>
  </rv>
  <rv s="0">
    <fb>515.29999999999995</fb>
    <v>1</v>
  </rv>
  <rv s="0">
    <fb>505.6</fb>
    <v>1</v>
  </rv>
  <rv s="0">
    <fb>45110</fb>
    <v>0</v>
  </rv>
  <rv s="0">
    <fb>509</fb>
    <v>1</v>
  </rv>
  <rv s="0">
    <fb>474.1</fb>
    <v>1</v>
  </rv>
  <rv s="0">
    <fb>477.6</fb>
    <v>1</v>
  </rv>
  <rv s="0">
    <fb>45117</fb>
    <v>0</v>
  </rv>
  <rv s="0">
    <fb>475</fb>
    <v>1</v>
  </rv>
  <rv s="0">
    <fb>474.7</fb>
    <v>1</v>
  </rv>
  <rv s="0">
    <fb>504.3</fb>
    <v>1</v>
  </rv>
  <rv s="0">
    <fb>45124</fb>
    <v>0</v>
  </rv>
  <rv s="0">
    <fb>486.6</fb>
    <v>1</v>
  </rv>
  <rv s="0">
    <fb>544.79999999999995</fb>
    <v>1</v>
  </rv>
  <rv s="0">
    <fb>541.29999999999995</fb>
    <v>1</v>
  </rv>
  <rv s="0">
    <fb>45131</fb>
    <v>0</v>
  </rv>
  <rv s="0">
    <fb>512.70000000000005</fb>
    <v>1</v>
  </rv>
  <rv s="0">
    <fb>546.79999999999995</fb>
    <v>1</v>
  </rv>
  <rv s="0">
    <fb>531.20000000000005</fb>
    <v>1</v>
  </rv>
  <rv s="0">
    <fb>45138</fb>
    <v>0</v>
  </rv>
  <rv s="0">
    <fb>529.4</fb>
    <v>1</v>
  </rv>
  <rv s="0">
    <fb>502.9</fb>
    <v>1</v>
  </rv>
  <rv s="0">
    <fb>514.5</fb>
    <v>1</v>
  </rv>
  <rv s="0">
    <fb>45145</fb>
    <v>0</v>
  </rv>
  <rv s="0">
    <fb>510.3</fb>
    <v>1</v>
  </rv>
  <rv s="0">
    <fb>533.9</fb>
    <v>1</v>
  </rv>
  <rv s="0">
    <fb>517.1</fb>
    <v>1</v>
  </rv>
  <rv s="0">
    <fb>45152</fb>
    <v>0</v>
  </rv>
  <rv s="0">
    <fb>487.75</fb>
    <v>1</v>
  </rv>
  <rv s="0">
    <fb>517</fb>
    <v>1</v>
  </rv>
  <rv s="0">
    <fb>492.6</fb>
    <v>1</v>
  </rv>
  <rv s="0">
    <fb>45159</fb>
    <v>0</v>
  </rv>
  <rv s="0">
    <fb>492.4</fb>
    <v>1</v>
  </rv>
  <rv s="0">
    <fb>485.75</fb>
    <v>1</v>
  </rv>
  <rv s="0">
    <fb>487.6</fb>
    <v>1</v>
  </rv>
  <rv s="0">
    <fb>45166</fb>
    <v>0</v>
  </rv>
  <rv s="0">
    <fb>491.95</fb>
    <v>1</v>
  </rv>
  <rv s="0">
    <fb>487.65</fb>
    <v>1</v>
  </rv>
  <rv s="0">
    <fb>488.8</fb>
    <v>1</v>
  </rv>
  <rv s="0">
    <fb>45173</fb>
    <v>0</v>
  </rv>
  <rv s="0">
    <fb>493.6</fb>
    <v>1</v>
  </rv>
  <rv s="0">
    <fb>459</fb>
    <v>1</v>
  </rv>
  <rv s="0">
    <fb>469.7</fb>
    <v>1</v>
  </rv>
  <rv s="0">
    <fb>45180</fb>
    <v>0</v>
  </rv>
  <rv s="0">
    <fb>472</fb>
    <v>1</v>
  </rv>
  <rv s="0">
    <fb>452.5</fb>
    <v>1</v>
  </rv>
  <rv s="0">
    <fb>476.15</fb>
    <v>1</v>
  </rv>
  <rv s="0">
    <fb>469.1</fb>
    <v>1</v>
  </rv>
  <rv s="0">
    <fb>45187</fb>
    <v>0</v>
  </rv>
  <rv s="0">
    <fb>468.45</fb>
    <v>1</v>
  </rv>
  <rv s="0">
    <fb>448.35</fb>
    <v>1</v>
  </rv>
  <rv s="0">
    <fb>472.7</fb>
    <v>1</v>
  </rv>
  <rv s="0">
    <fb>460.45</fb>
    <v>1</v>
  </rv>
  <rv s="0">
    <fb>45194</fb>
    <v>0</v>
  </rv>
  <rv s="0">
    <fb>451</fb>
    <v>1</v>
  </rv>
  <rv s="0">
    <fb>423</fb>
    <v>1</v>
  </rv>
  <rv s="0">
    <fb>454.6</fb>
    <v>1</v>
  </rv>
  <rv s="0">
    <fb>431.9</fb>
    <v>1</v>
  </rv>
  <rv s="0">
    <fb>45201</fb>
    <v>0</v>
  </rv>
  <rv s="0">
    <fb>433</fb>
    <v>1</v>
  </rv>
  <rv s="0">
    <fb>412.95</fb>
    <v>1</v>
  </rv>
  <rv s="0">
    <fb>437.6</fb>
    <v>1</v>
  </rv>
  <rv s="0">
    <fb>425.35</fb>
    <v>1</v>
  </rv>
  <rv s="0">
    <fb>45208</fb>
    <v>0</v>
  </rv>
  <rv s="0">
    <fb>421.85</fb>
    <v>1</v>
  </rv>
  <rv s="0">
    <fb>404.75</fb>
    <v>1</v>
  </rv>
  <rv s="0">
    <fb>435.2</fb>
    <v>1</v>
  </rv>
  <rv s="0">
    <fb>406.8</fb>
    <v>1</v>
  </rv>
  <rv s="0">
    <fb>45215</fb>
    <v>0</v>
  </rv>
  <rv s="0">
    <fb>406.75</fb>
    <v>1</v>
  </rv>
  <rv s="0">
    <fb>401.3</fb>
    <v>1</v>
  </rv>
  <rv s="0">
    <fb>415.85</fb>
    <v>1</v>
  </rv>
  <rv s="0">
    <fb>402.8</fb>
    <v>1</v>
  </rv>
  <rv s="0">
    <fb>45222</fb>
    <v>0</v>
  </rv>
  <rv s="0">
    <fb>379.65</fb>
    <v>1</v>
  </rv>
  <rv s="0">
    <fb>408.65</fb>
    <v>1</v>
  </rv>
  <rv s="0">
    <fb>383.5</fb>
    <v>1</v>
  </rv>
  <rv s="0">
    <fb>45229</fb>
    <v>0</v>
  </rv>
  <rv s="0">
    <fb>385.55</fb>
    <v>1</v>
  </rv>
  <rv s="0">
    <fb>376.7</fb>
    <v>1</v>
  </rv>
  <rv s="0">
    <fb>407.25</fb>
    <v>1</v>
  </rv>
  <rv s="0">
    <fb>45236</fb>
    <v>0</v>
  </rv>
  <rv s="0">
    <fb>408.3</fb>
    <v>1</v>
  </rv>
  <rv s="0">
    <fb>386.1</fb>
    <v>1</v>
  </rv>
  <rv s="0">
    <fb>409.3</fb>
    <v>1</v>
  </rv>
  <rv s="0">
    <fb>393.1</fb>
    <v>1</v>
  </rv>
  <rv s="0">
    <fb>45243</fb>
    <v>0</v>
  </rv>
  <rv s="0">
    <fb>396</fb>
    <v>1</v>
  </rv>
  <rv s="0">
    <fb>392.25</fb>
    <v>1</v>
  </rv>
  <rv s="0">
    <fb>421.05</fb>
    <v>1</v>
  </rv>
  <rv s="0">
    <fb>404.3</fb>
    <v>1</v>
  </rv>
  <rv s="0">
    <fb>45250</fb>
    <v>0</v>
  </rv>
  <rv s="0">
    <fb>404.55</fb>
    <v>1</v>
  </rv>
  <rv s="0">
    <fb>397.25</fb>
    <v>1</v>
  </rv>
  <rv s="0">
    <fb>406.5</fb>
    <v>1</v>
  </rv>
  <rv s="0">
    <fb>406.45</fb>
    <v>1</v>
  </rv>
  <rv s="0">
    <fb>45257</fb>
    <v>0</v>
  </rv>
  <rv s="0">
    <fb>386.5</fb>
    <v>1</v>
  </rv>
  <rv s="0">
    <fb>410.55</fb>
    <v>1</v>
  </rv>
  <rv s="0">
    <fb>392.9</fb>
    <v>1</v>
  </rv>
  <rv s="0">
    <fb>45264</fb>
    <v>0</v>
  </rv>
  <rv s="0">
    <fb>395.3</fb>
    <v>1</v>
  </rv>
  <rv s="0">
    <fb>418.75</fb>
    <v>1</v>
  </rv>
  <rv s="0">
    <fb>413.8</fb>
    <v>1</v>
  </rv>
  <rv s="0">
    <fb>45271</fb>
    <v>0</v>
  </rv>
  <rv s="0">
    <fb>413.2</fb>
    <v>1</v>
  </rv>
  <rv s="0">
    <fb>405.3</fb>
    <v>1</v>
  </rv>
  <rv s="0">
    <fb>430.05</fb>
    <v>1</v>
  </rv>
  <rv s="0">
    <fb>417.85</fb>
    <v>1</v>
  </rv>
  <rv s="0">
    <fb>45278</fb>
    <v>0</v>
  </rv>
  <rv s="0">
    <fb>412.05</fb>
    <v>1</v>
  </rv>
  <rv s="0">
    <fb>396.5</fb>
    <v>1</v>
  </rv>
  <rv s="0">
    <fb>413.6</fb>
    <v>1</v>
  </rv>
  <rv s="0">
    <fb>397.8</fb>
    <v>1</v>
  </rv>
  <rv s="0">
    <fb>45287</fb>
    <v>0</v>
  </rv>
  <rv s="0">
    <fb>398.9</fb>
    <v>1</v>
  </rv>
  <rv s="0">
    <fb>397.3</fb>
    <v>1</v>
  </rv>
  <rv s="0">
    <fb>405.55</fb>
    <v>1</v>
  </rv>
  <rv s="0">
    <fb>399</fb>
    <v>1</v>
  </rv>
  <rv s="0">
    <fb>45293</fb>
    <v>0</v>
  </rv>
  <rv s="0">
    <fb>400.1</fb>
    <v>1</v>
  </rv>
  <rv s="0">
    <fb>371.35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64" formatCode="m/d/yyyy"/>
    </x:dxf>
    <x:dxf>
      <x:numFmt numFmtId="0" formatCode="General"/>
    </x:dxf>
  </dxfs>
  <richProperties>
    <rPr n="NumberFormat" t="s"/>
  </richProperties>
  <richStyles>
    <rSty dxfid="0"/>
    <rSty dxfid="1">
      <rpv i="0">_([$€-x-euro2] * #,##0.00_);_([$€-x-euro2] * (#,##0.00);_([$€-x-euro2] * "-"??_);_(@_)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2DA13B-82C3-47A5-8DBE-797ECB2537FF}" name="Table7" displayName="Table7" ref="A1:A6" totalsRowShown="0">
  <autoFilter ref="A1:A6" xr:uid="{4E2DA13B-82C3-47A5-8DBE-797ECB2537FF}"/>
  <tableColumns count="1">
    <tableColumn id="1" xr3:uid="{E2EDEAE5-EA89-46DF-AC8A-65BFFA04F589}" name="Houses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54EBE4-4BBF-4F9F-AC49-B5F0EB003D05}" name="Table14" displayName="Table14" ref="A1:E28" totalsRowShown="0" headerRowDxfId="30" dataDxfId="31">
  <autoFilter ref="A1:E28" xr:uid="{2A54EBE4-4BBF-4F9F-AC49-B5F0EB003D05}"/>
  <tableColumns count="5">
    <tableColumn id="1" xr3:uid="{8341D374-778E-4173-A06D-CBD0356A76E5}" name="year" dataDxfId="28"/>
    <tableColumn id="2" xr3:uid="{2CFD972E-D8EF-4D88-BBD6-916930ED8855}" name="type" dataDxfId="29"/>
    <tableColumn id="3" xr3:uid="{6730DE05-7E40-4BED-A16C-26D27B49BB50}" name="value" dataDxfId="34"/>
    <tableColumn id="4" xr3:uid="{FF1A3905-DF5C-48AA-A74A-FE21330CA14A}" name="Change 2022/2021" dataDxfId="33"/>
    <tableColumn id="5" xr3:uid="{E51F435B-C2DD-41D3-B79D-87B755A93A74}" name="total change" dataDxfId="32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2FFEAE-E2DA-4D26-857D-3660B742BA46}" name="Table16" displayName="Table16" ref="A1:E13" totalsRowShown="0" headerRowDxfId="21" dataDxfId="22">
  <autoFilter ref="A1:E13" xr:uid="{472FFEAE-E2DA-4D26-857D-3660B742BA46}"/>
  <tableColumns count="5">
    <tableColumn id="1" xr3:uid="{A7E57E4E-A062-4097-8919-5B217B392289}" name="year" dataDxfId="27"/>
    <tableColumn id="2" xr3:uid="{4A34D7EA-237F-4310-B31C-1544BF4907DC}" name="type" dataDxfId="26"/>
    <tableColumn id="3" xr3:uid="{F38AFF05-4909-4464-86AA-D368555D212C}" name="Consumption" dataDxfId="25"/>
    <tableColumn id="4" xr3:uid="{D747CD7F-21BC-4738-BF95-18F87D9F2812}" name="Change 2022/2021" dataDxfId="24"/>
    <tableColumn id="5" xr3:uid="{5F86314B-8E90-411C-A78B-EB8311F3FE50}" name="total ch" dataDxfId="23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EB2EC3-CA6C-42C8-9221-0180918C032F}" name="Table17" displayName="Table17" ref="A1:C10" totalsRowShown="0" headerRowDxfId="16" dataDxfId="17">
  <autoFilter ref="A1:C10" xr:uid="{8CEB2EC3-CA6C-42C8-9221-0180918C032F}"/>
  <tableColumns count="3">
    <tableColumn id="1" xr3:uid="{196438E3-8577-483B-AC8D-FF8080CD641E}" name="year" dataDxfId="20"/>
    <tableColumn id="2" xr3:uid="{D67626F7-5B8B-4626-ABBE-D362F9CFEC0F}" name="type" dataDxfId="19"/>
    <tableColumn id="3" xr3:uid="{D75EF90E-4C22-4241-B0E2-EFF513152F27}" name="industrial" dataDxfId="1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C4E595A-7274-45FA-A24B-7772612F9B17}" name="Table18" displayName="Table18" ref="A1:D13" totalsRowShown="0" headerRowDxfId="10" dataDxfId="11">
  <autoFilter ref="A1:D13" xr:uid="{0C4E595A-7274-45FA-A24B-7772612F9B17}"/>
  <tableColumns count="4">
    <tableColumn id="1" xr3:uid="{2BB08835-7B0F-477C-A587-C94AC0F0AA03}" name="Date" dataDxfId="15"/>
    <tableColumn id="2" xr3:uid="{DED49EBF-AF4F-449D-A8B5-4224D5ECE9F9}" name="Type" dataDxfId="14"/>
    <tableColumn id="3" xr3:uid="{4AB5E767-6A05-415E-BEB6-EC88C0011BE1}" name="2020" dataDxfId="13"/>
    <tableColumn id="4" xr3:uid="{A45FD943-6C35-49CA-95AD-109E13DC7E0D}" name="Change 2022/2021" dataDxfId="12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5AE8DC-712B-4773-B80A-22773AF92EE3}" name="Table19" displayName="Table19" ref="A1:D13" totalsRowShown="0" headerRowDxfId="4" dataDxfId="5">
  <autoFilter ref="A1:D13" xr:uid="{D75AE8DC-712B-4773-B80A-22773AF92EE3}"/>
  <tableColumns count="4">
    <tableColumn id="1" xr3:uid="{6BEC2CAA-ED34-4C1E-B700-6F4DFE7D4F07}" name="year" dataDxfId="9"/>
    <tableColumn id="2" xr3:uid="{4F8D32D9-5F71-416C-A146-61D89B3A5F0B}" name="category" dataDxfId="8"/>
    <tableColumn id="3" xr3:uid="{5E8C3B26-1060-41B9-8388-64182FC45CE7}" name="2020" dataDxfId="7"/>
    <tableColumn id="4" xr3:uid="{B363F313-8034-4807-9E30-8D64418E4E97}" name="Change 2022/2021" dataDxfId="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29ECE2E-8953-4BA5-85AE-A882EBE52047}" name="Table20" displayName="Table20" ref="A1:C7" totalsRowShown="0" headerRowDxfId="0">
  <autoFilter ref="A1:C7" xr:uid="{629ECE2E-8953-4BA5-85AE-A882EBE52047}"/>
  <tableColumns count="3">
    <tableColumn id="1" xr3:uid="{61A9D26D-4ED8-4831-A0AF-8EB9C4B582DE}" name="Date" dataDxfId="3"/>
    <tableColumn id="2" xr3:uid="{435065AA-E5AF-4A58-8110-D1471DD0A67F}" name="gender" dataDxfId="2"/>
    <tableColumn id="3" xr3:uid="{0A63C2E0-F0CC-4F3A-9609-7A716CBBDD25}" name="percent" dataDxfId="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CB9CD-BA7E-461B-9F00-ED4F73624393}" name="Table2" displayName="Table2" ref="A1:E1048576" totalsRowShown="0" headerRowDxfId="61">
  <autoFilter ref="A1:E1048576" xr:uid="{468CB9CD-BA7E-461B-9F00-ED4F73624393}"/>
  <tableColumns count="5">
    <tableColumn id="1" xr3:uid="{3EE3CB0A-6D1C-4B13-B547-82D6462B9307}" name="Date" dataDxfId="68"/>
    <tableColumn id="2" xr3:uid="{E0FD8E8C-D52B-46C2-A48F-905FCB7D0A70}" name="Open"/>
    <tableColumn id="3" xr3:uid="{0DBEBE0D-3E90-4881-BEC6-3042208BC92A}" name="Low"/>
    <tableColumn id="4" xr3:uid="{E8B6B39A-5C09-4858-BCEA-D957C78407CE}" name="High"/>
    <tableColumn id="5" xr3:uid="{C640DB11-3E4E-44A6-A38F-4C7EBAEDB285}" name="Close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A40ED7-04AE-437F-AF43-B68358181F76}" name="Table3" displayName="Table3" ref="A1:G4" totalsRowShown="0" headerRowDxfId="60">
  <autoFilter ref="A1:G4" xr:uid="{D8A40ED7-04AE-437F-AF43-B68358181F76}"/>
  <tableColumns count="7">
    <tableColumn id="1" xr3:uid="{2DE273AF-46C5-4ED8-B16A-3490B2717199}" name="Year" dataDxfId="65"/>
    <tableColumn id="2" xr3:uid="{C8F03DC4-8985-4D91-BDA6-32188FEFD2F6}" name="NP"/>
    <tableColumn id="3" xr3:uid="{D932F385-82C7-43C6-A863-65AC06F41989}" name="#shares"/>
    <tableColumn id="4" xr3:uid="{FE1D864E-909F-4849-9F65-42293539D49B}" name="EPS">
      <calculatedColumnFormula>B2*1000000/C2</calculatedColumnFormula>
    </tableColumn>
    <tableColumn id="5" xr3:uid="{B3254184-4F4C-40E6-81AF-20BB5742CA18}" name="DPS"/>
    <tableColumn id="6" xr3:uid="{4CCC193F-6B32-42FC-84B7-1E2AA8D398A0}" name="avg"/>
    <tableColumn id="7" xr3:uid="{90D55D9F-A370-424C-B0D8-A885BDCA5440}" name="delta (b - e)" dataDxfId="6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9BA336-DDAF-4E29-90AF-6672BFB433EA}" name="Table5" displayName="Table5" ref="A1:H5" totalsRowShown="0" headerRowDxfId="63">
  <autoFilter ref="A1:H5" xr:uid="{539BA336-DDAF-4E29-90AF-6672BFB433EA}"/>
  <tableColumns count="8">
    <tableColumn id="1" xr3:uid="{85D7F35C-7C4C-4868-A917-92A99CB41F39}" name="Region" dataDxfId="62"/>
    <tableColumn id="2" xr3:uid="{F8E0ACD1-3D10-40E1-98AC-D17DA8A64713}" name="30/06/2020"/>
    <tableColumn id="3" xr3:uid="{E46A4B92-874E-4892-A271-AB948BCE4494}" name="31/12/2020"/>
    <tableColumn id="4" xr3:uid="{F3971B54-62F9-4C1B-8841-E038F0AB34C4}" name="30/06/2021"/>
    <tableColumn id="5" xr3:uid="{64C29EEB-874E-4BEB-BC08-22CABA7424C3}" name="31/12/2021"/>
    <tableColumn id="6" xr3:uid="{E62EB0C1-F429-43CE-B5D4-BA326FE49BA6}" name="30/06/2022"/>
    <tableColumn id="7" xr3:uid="{3DD0B61A-1BB9-46F4-8A23-1DE2B3FB2D40}" name="31/12/2022"/>
    <tableColumn id="8" xr3:uid="{178270E2-4685-48FE-BA35-697C7E144512}" name="30/06/202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0881D8-E8ED-4089-A4E1-38DCAEA90483}" name="Table8" displayName="Table8" ref="A1:E16" totalsRowShown="0" headerRowDxfId="53" dataDxfId="54">
  <autoFilter ref="A1:E16" xr:uid="{0B0881D8-E8ED-4089-A4E1-38DCAEA90483}"/>
  <tableColumns count="5">
    <tableColumn id="1" xr3:uid="{E960085D-C60A-4823-B250-E5DE1B2C157E}" name="Category" dataDxfId="59"/>
    <tableColumn id="2" xr3:uid="{D802F0DB-CA49-4280-87EA-1F97AB35A6E8}" name="31.12.2020" dataDxfId="58"/>
    <tableColumn id="3" xr3:uid="{58A9CA51-D3DE-4B20-96F2-78835FECBA91}" name="31.12.2021" dataDxfId="57"/>
    <tableColumn id="4" xr3:uid="{1388CA02-6B6C-4942-A091-672EFA038941}" name="31.12.2022" dataDxfId="56"/>
    <tableColumn id="5" xr3:uid="{58BC0842-4C46-4780-8D41-9B91BD25D3C1}" name="Change 2022/2021" dataDxfId="5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B02B5D-486A-4619-A398-CE34876698D4}" name="Table9" displayName="Table9" ref="A1:B9" totalsRowShown="0" dataDxfId="50">
  <autoFilter ref="A1:B9" xr:uid="{4AB02B5D-486A-4619-A398-CE34876698D4}"/>
  <tableColumns count="2">
    <tableColumn id="1" xr3:uid="{AEB45EB0-4181-4D8D-B549-30E80EC462C3}" name="Category" dataDxfId="52"/>
    <tableColumn id="2" xr3:uid="{8FDFA07A-5BD4-4D13-9F00-5D7149FF8093}" name="31.12.2022" dataDxfId="5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E2BD20-920B-4E5E-B2AE-90018BC45474}" name="Table10" displayName="Table10" ref="A1:E38" totalsRowShown="0" headerRowDxfId="46" dataDxfId="47">
  <autoFilter ref="A1:E38" xr:uid="{87E2BD20-920B-4E5E-B2AE-90018BC45474}"/>
  <tableColumns count="5">
    <tableColumn id="1" xr3:uid="{3BADC4B7-94AE-44C3-B827-69E721D5C4A9}" name="scope" dataDxfId="45"/>
    <tableColumn id="2" xr3:uid="{6434773B-0FEE-4A04-8039-12950AB28C30}" name="Year" dataDxfId="43"/>
    <tableColumn id="3" xr3:uid="{2245F29D-CAAE-46FD-BCD6-4F821272C86D}" name="Category" dataDxfId="44"/>
    <tableColumn id="4" xr3:uid="{E1AC794D-3F05-4EE5-AC58-390CC3A1A60E}" name="Value" dataDxfId="49"/>
    <tableColumn id="5" xr3:uid="{3F60EEBC-A9FB-4085-8F6D-C35D41F711E7}" name="Change" dataDxfId="4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840FD6-B640-4B4A-903C-7B42EA4FE634}" name="Table11" displayName="Table11" ref="A1:B11" totalsRowShown="0" headerRowDxfId="40">
  <autoFilter ref="A1:B11" xr:uid="{B8840FD6-B640-4B4A-903C-7B42EA4FE634}"/>
  <tableColumns count="2">
    <tableColumn id="1" xr3:uid="{2ABBFE72-9982-4CA1-9401-2B797A86ABCB}" name="Raw materials" dataDxfId="42"/>
    <tableColumn id="2" xr3:uid="{E1F50B6A-83E7-494A-AEA7-B939CF44C956}" name="traceability rate 2022" dataDxfId="4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99C7BE-0AD8-4997-88F3-168E23A5884C}" name="Table13" displayName="Table13" ref="A1:C8" totalsRowShown="0" headerRowDxfId="35" dataDxfId="36">
  <autoFilter ref="A1:C8" xr:uid="{0B99C7BE-0AD8-4997-88F3-168E23A5884C}"/>
  <tableColumns count="3">
    <tableColumn id="1" xr3:uid="{B014800A-0D48-476A-BE52-FF6BDABFF9FA}" name="Product life cycle" dataDxfId="39"/>
    <tableColumn id="2" xr3:uid="{EF4E611F-7731-44BE-8B54-772F343B54A5}" name="tons" dataDxfId="38"/>
    <tableColumn id="3" xr3:uid="{FC5B603E-3A9B-484A-B967-4994996C3FB3}" name="percentage" dataDxfId="37">
      <calculatedColumnFormula>B2/$D$2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AE7-EFD9-403E-B5FD-1408307AD42E}">
  <dimension ref="A1:A6"/>
  <sheetViews>
    <sheetView tabSelected="1" workbookViewId="0">
      <selection activeCell="C12" sqref="C12"/>
    </sheetView>
  </sheetViews>
  <sheetFormatPr defaultRowHeight="14.25" x14ac:dyDescent="0.45"/>
  <cols>
    <col min="1" max="1" width="15.53125" customWidth="1"/>
  </cols>
  <sheetData>
    <row r="1" spans="1:1" x14ac:dyDescent="0.45">
      <c r="A1" t="s">
        <v>24</v>
      </c>
    </row>
    <row r="2" spans="1:1" x14ac:dyDescent="0.45">
      <c r="A2" t="s">
        <v>23</v>
      </c>
    </row>
    <row r="3" spans="1:1" x14ac:dyDescent="0.45">
      <c r="A3" t="s">
        <v>25</v>
      </c>
    </row>
    <row r="4" spans="1:1" x14ac:dyDescent="0.45">
      <c r="A4" s="51" t="s">
        <v>32</v>
      </c>
    </row>
    <row r="5" spans="1:1" x14ac:dyDescent="0.45">
      <c r="A5" t="s">
        <v>26</v>
      </c>
    </row>
    <row r="6" spans="1:1" x14ac:dyDescent="0.45">
      <c r="A6" t="s">
        <v>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30D2-FABD-48AD-881F-4059E6B3868A}">
  <dimension ref="A1:D10"/>
  <sheetViews>
    <sheetView workbookViewId="0">
      <selection activeCell="F8" sqref="F8"/>
    </sheetView>
  </sheetViews>
  <sheetFormatPr defaultRowHeight="14.25" x14ac:dyDescent="0.45"/>
  <cols>
    <col min="1" max="1" width="29.86328125" customWidth="1"/>
    <col min="3" max="3" width="11.3984375" customWidth="1"/>
  </cols>
  <sheetData>
    <row r="1" spans="1:4" x14ac:dyDescent="0.45">
      <c r="A1" s="55" t="s">
        <v>93</v>
      </c>
      <c r="B1" s="55" t="s">
        <v>94</v>
      </c>
      <c r="C1" s="55" t="s">
        <v>95</v>
      </c>
      <c r="D1" s="55"/>
    </row>
    <row r="2" spans="1:4" x14ac:dyDescent="0.45">
      <c r="A2" s="55" t="s">
        <v>96</v>
      </c>
      <c r="B2" s="55">
        <v>5</v>
      </c>
      <c r="C2" s="55">
        <f t="shared" ref="C2:C8" si="0">B2/$D$2</f>
        <v>3.6775522212415419E-4</v>
      </c>
      <c r="D2" s="67">
        <v>13596</v>
      </c>
    </row>
    <row r="3" spans="1:4" x14ac:dyDescent="0.45">
      <c r="A3" s="55" t="s">
        <v>97</v>
      </c>
      <c r="B3" s="55">
        <v>2306</v>
      </c>
      <c r="C3" s="55">
        <f t="shared" si="0"/>
        <v>0.16960870844365991</v>
      </c>
      <c r="D3" s="55"/>
    </row>
    <row r="4" spans="1:4" x14ac:dyDescent="0.45">
      <c r="A4" s="55" t="s">
        <v>98</v>
      </c>
      <c r="B4" s="55">
        <v>167</v>
      </c>
      <c r="C4" s="55">
        <f t="shared" si="0"/>
        <v>1.2283024418946749E-2</v>
      </c>
      <c r="D4" s="55"/>
    </row>
    <row r="5" spans="1:4" x14ac:dyDescent="0.45">
      <c r="A5" s="55" t="s">
        <v>99</v>
      </c>
      <c r="B5" s="55">
        <v>1153</v>
      </c>
      <c r="C5" s="55">
        <f t="shared" si="0"/>
        <v>8.4804354221829956E-2</v>
      </c>
      <c r="D5" s="55"/>
    </row>
    <row r="6" spans="1:4" x14ac:dyDescent="0.45">
      <c r="A6" s="55" t="s">
        <v>100</v>
      </c>
      <c r="B6" s="55">
        <v>2204</v>
      </c>
      <c r="C6" s="55">
        <f t="shared" si="0"/>
        <v>0.16210650191232714</v>
      </c>
      <c r="D6" s="55"/>
    </row>
    <row r="7" spans="1:4" x14ac:dyDescent="0.45">
      <c r="A7" s="55" t="s">
        <v>101</v>
      </c>
      <c r="B7" s="55">
        <v>1563</v>
      </c>
      <c r="C7" s="55">
        <f t="shared" si="0"/>
        <v>0.11496028243601059</v>
      </c>
      <c r="D7" s="55"/>
    </row>
    <row r="8" spans="1:4" x14ac:dyDescent="0.45">
      <c r="A8" s="55" t="s">
        <v>102</v>
      </c>
      <c r="B8" s="55">
        <v>6198</v>
      </c>
      <c r="C8" s="55">
        <f t="shared" si="0"/>
        <v>0.45586937334510153</v>
      </c>
      <c r="D8" s="55"/>
    </row>
    <row r="9" spans="1:4" x14ac:dyDescent="0.45">
      <c r="A9" s="55"/>
      <c r="B9" s="55"/>
      <c r="C9" s="55"/>
      <c r="D9" s="55"/>
    </row>
    <row r="10" spans="1:4" x14ac:dyDescent="0.45">
      <c r="A10" s="55"/>
      <c r="B10" s="55"/>
      <c r="C10" s="55"/>
      <c r="D10" s="5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E998-EB84-430C-AF17-ACF5EFE3C782}">
  <dimension ref="A1:E28"/>
  <sheetViews>
    <sheetView workbookViewId="0">
      <selection activeCell="I9" sqref="I9"/>
    </sheetView>
  </sheetViews>
  <sheetFormatPr defaultRowHeight="14.25" x14ac:dyDescent="0.45"/>
  <cols>
    <col min="1" max="1" width="9.6640625" style="49" bestFit="1" customWidth="1"/>
    <col min="2" max="2" width="35.53125" bestFit="1" customWidth="1"/>
    <col min="3" max="3" width="7.33203125" bestFit="1" customWidth="1"/>
    <col min="4" max="4" width="18.265625" bestFit="1" customWidth="1"/>
    <col min="5" max="5" width="13" bestFit="1" customWidth="1"/>
  </cols>
  <sheetData>
    <row r="1" spans="1:5" s="48" customFormat="1" x14ac:dyDescent="0.45">
      <c r="A1" s="57" t="s">
        <v>103</v>
      </c>
      <c r="B1" s="57" t="s">
        <v>104</v>
      </c>
      <c r="C1" s="57" t="s">
        <v>105</v>
      </c>
      <c r="D1" s="57" t="s">
        <v>45</v>
      </c>
      <c r="E1" s="57" t="s">
        <v>106</v>
      </c>
    </row>
    <row r="2" spans="1:5" x14ac:dyDescent="0.45">
      <c r="A2" s="63">
        <v>44196</v>
      </c>
      <c r="B2" s="55" t="s">
        <v>107</v>
      </c>
      <c r="C2" s="55">
        <f>226280-C3</f>
        <v>20411</v>
      </c>
      <c r="D2" s="59">
        <f>(C20-C11)/C11</f>
        <v>-0.25085979165628269</v>
      </c>
      <c r="E2" s="59">
        <v>7.0000000000000007E-2</v>
      </c>
    </row>
    <row r="3" spans="1:5" x14ac:dyDescent="0.45">
      <c r="A3" s="63">
        <v>44196</v>
      </c>
      <c r="B3" s="68" t="s">
        <v>108</v>
      </c>
      <c r="C3" s="55">
        <v>205869</v>
      </c>
      <c r="D3" s="59">
        <v>0.15</v>
      </c>
      <c r="E3" s="55"/>
    </row>
    <row r="4" spans="1:5" x14ac:dyDescent="0.45">
      <c r="A4" s="63">
        <v>44196</v>
      </c>
      <c r="B4" s="55" t="s">
        <v>48</v>
      </c>
      <c r="C4" s="55">
        <v>49029</v>
      </c>
      <c r="D4" s="59">
        <v>-0.11</v>
      </c>
      <c r="E4" s="55"/>
    </row>
    <row r="5" spans="1:5" x14ac:dyDescent="0.45">
      <c r="A5" s="63">
        <v>44196</v>
      </c>
      <c r="B5" s="55" t="s">
        <v>49</v>
      </c>
      <c r="C5" s="55">
        <v>1728</v>
      </c>
      <c r="D5" s="59">
        <v>-0.44</v>
      </c>
      <c r="E5" s="55"/>
    </row>
    <row r="6" spans="1:5" x14ac:dyDescent="0.45">
      <c r="A6" s="63">
        <v>44196</v>
      </c>
      <c r="B6" s="55" t="s">
        <v>56</v>
      </c>
      <c r="C6" s="55">
        <v>3978</v>
      </c>
      <c r="D6" s="59">
        <v>0.19</v>
      </c>
      <c r="E6" s="55"/>
    </row>
    <row r="7" spans="1:5" x14ac:dyDescent="0.45">
      <c r="A7" s="63">
        <v>44196</v>
      </c>
      <c r="B7" s="55" t="s">
        <v>50</v>
      </c>
      <c r="C7" s="55">
        <v>75</v>
      </c>
      <c r="D7" s="59">
        <v>0.19</v>
      </c>
      <c r="E7" s="55"/>
    </row>
    <row r="8" spans="1:5" x14ac:dyDescent="0.45">
      <c r="A8" s="63">
        <v>44196</v>
      </c>
      <c r="B8" s="55" t="s">
        <v>51</v>
      </c>
      <c r="C8" s="55">
        <v>133</v>
      </c>
      <c r="D8" s="59">
        <v>0.63</v>
      </c>
      <c r="E8" s="55"/>
    </row>
    <row r="9" spans="1:5" x14ac:dyDescent="0.45">
      <c r="A9" s="63">
        <v>44196</v>
      </c>
      <c r="B9" s="55" t="s">
        <v>109</v>
      </c>
      <c r="C9" s="55">
        <v>618</v>
      </c>
      <c r="D9" s="59">
        <v>-0.12</v>
      </c>
      <c r="E9" s="55"/>
    </row>
    <row r="10" spans="1:5" x14ac:dyDescent="0.45">
      <c r="A10" s="63">
        <v>44196</v>
      </c>
      <c r="B10" s="55" t="s">
        <v>52</v>
      </c>
      <c r="C10" s="60"/>
      <c r="D10" s="59">
        <v>-0.05</v>
      </c>
      <c r="E10" s="55"/>
    </row>
    <row r="11" spans="1:5" x14ac:dyDescent="0.45">
      <c r="A11" s="63">
        <v>44561</v>
      </c>
      <c r="B11" s="55" t="s">
        <v>107</v>
      </c>
      <c r="C11" s="55">
        <f>254325-C12</f>
        <v>20063</v>
      </c>
      <c r="D11" s="55"/>
      <c r="E11" s="55"/>
    </row>
    <row r="12" spans="1:5" x14ac:dyDescent="0.45">
      <c r="A12" s="63">
        <v>44561</v>
      </c>
      <c r="B12" s="68" t="s">
        <v>108</v>
      </c>
      <c r="C12" s="55">
        <v>234262</v>
      </c>
      <c r="D12" s="55"/>
      <c r="E12" s="55"/>
    </row>
    <row r="13" spans="1:5" x14ac:dyDescent="0.45">
      <c r="A13" s="63">
        <v>44561</v>
      </c>
      <c r="B13" s="55" t="s">
        <v>48</v>
      </c>
      <c r="C13" s="55">
        <v>63403</v>
      </c>
      <c r="D13" s="55"/>
      <c r="E13" s="55"/>
    </row>
    <row r="14" spans="1:5" x14ac:dyDescent="0.45">
      <c r="A14" s="63">
        <v>44561</v>
      </c>
      <c r="B14" s="55" t="s">
        <v>49</v>
      </c>
      <c r="C14" s="55">
        <v>1834</v>
      </c>
      <c r="D14" s="55"/>
      <c r="E14" s="55"/>
    </row>
    <row r="15" spans="1:5" x14ac:dyDescent="0.45">
      <c r="A15" s="63">
        <v>44561</v>
      </c>
      <c r="B15" s="55" t="s">
        <v>56</v>
      </c>
      <c r="C15" s="55">
        <v>4486</v>
      </c>
      <c r="D15" s="55"/>
      <c r="E15" s="55"/>
    </row>
    <row r="16" spans="1:5" x14ac:dyDescent="0.45">
      <c r="A16" s="63">
        <v>44561</v>
      </c>
      <c r="B16" s="55" t="s">
        <v>50</v>
      </c>
      <c r="C16" s="55">
        <v>72</v>
      </c>
      <c r="D16" s="55"/>
      <c r="E16" s="55"/>
    </row>
    <row r="17" spans="1:5" x14ac:dyDescent="0.45">
      <c r="A17" s="63">
        <v>44561</v>
      </c>
      <c r="B17" s="55" t="s">
        <v>51</v>
      </c>
      <c r="C17" s="55">
        <v>190</v>
      </c>
      <c r="D17" s="55"/>
      <c r="E17" s="55"/>
    </row>
    <row r="18" spans="1:5" x14ac:dyDescent="0.45">
      <c r="A18" s="63">
        <v>44561</v>
      </c>
      <c r="B18" s="55" t="s">
        <v>109</v>
      </c>
      <c r="C18" s="55">
        <v>860</v>
      </c>
      <c r="D18" s="55"/>
      <c r="E18" s="55"/>
    </row>
    <row r="19" spans="1:5" x14ac:dyDescent="0.45">
      <c r="A19" s="63">
        <v>44561</v>
      </c>
      <c r="B19" s="55" t="s">
        <v>52</v>
      </c>
      <c r="C19" s="55">
        <v>638</v>
      </c>
      <c r="D19" s="55"/>
      <c r="E19" s="55"/>
    </row>
    <row r="20" spans="1:5" x14ac:dyDescent="0.45">
      <c r="A20" s="63">
        <v>44926</v>
      </c>
      <c r="B20" s="55" t="s">
        <v>107</v>
      </c>
      <c r="C20" s="55">
        <f>285056-C21</f>
        <v>15030</v>
      </c>
      <c r="D20" s="55"/>
      <c r="E20" s="55"/>
    </row>
    <row r="21" spans="1:5" x14ac:dyDescent="0.45">
      <c r="A21" s="63">
        <v>44926</v>
      </c>
      <c r="B21" s="68" t="s">
        <v>108</v>
      </c>
      <c r="C21" s="55">
        <v>270026</v>
      </c>
      <c r="D21" s="55"/>
      <c r="E21" s="55"/>
    </row>
    <row r="22" spans="1:5" x14ac:dyDescent="0.45">
      <c r="A22" s="63">
        <v>44926</v>
      </c>
      <c r="B22" s="55" t="s">
        <v>48</v>
      </c>
      <c r="C22" s="55">
        <v>56493</v>
      </c>
      <c r="D22" s="55"/>
      <c r="E22" s="55"/>
    </row>
    <row r="23" spans="1:5" x14ac:dyDescent="0.45">
      <c r="A23" s="63">
        <v>44926</v>
      </c>
      <c r="B23" s="55" t="s">
        <v>49</v>
      </c>
      <c r="C23" s="55">
        <v>1026</v>
      </c>
      <c r="D23" s="55"/>
      <c r="E23" s="55"/>
    </row>
    <row r="24" spans="1:5" x14ac:dyDescent="0.45">
      <c r="A24" s="63">
        <v>44926</v>
      </c>
      <c r="B24" s="55" t="s">
        <v>56</v>
      </c>
      <c r="C24" s="55">
        <v>5315</v>
      </c>
      <c r="D24" s="55"/>
      <c r="E24" s="55"/>
    </row>
    <row r="25" spans="1:5" x14ac:dyDescent="0.45">
      <c r="A25" s="63">
        <v>44926</v>
      </c>
      <c r="B25" s="55" t="s">
        <v>50</v>
      </c>
      <c r="C25" s="55">
        <v>86</v>
      </c>
      <c r="D25" s="55"/>
      <c r="E25" s="55"/>
    </row>
    <row r="26" spans="1:5" x14ac:dyDescent="0.45">
      <c r="A26" s="63">
        <v>44926</v>
      </c>
      <c r="B26" s="55" t="s">
        <v>51</v>
      </c>
      <c r="C26" s="55">
        <v>309</v>
      </c>
      <c r="D26" s="55"/>
      <c r="E26" s="55"/>
    </row>
    <row r="27" spans="1:5" x14ac:dyDescent="0.45">
      <c r="A27" s="63">
        <v>44926</v>
      </c>
      <c r="B27" s="55" t="s">
        <v>109</v>
      </c>
      <c r="C27" s="55">
        <v>754</v>
      </c>
      <c r="D27" s="55"/>
      <c r="E27" s="55"/>
    </row>
    <row r="28" spans="1:5" x14ac:dyDescent="0.45">
      <c r="A28" s="63">
        <v>44926</v>
      </c>
      <c r="B28" s="55" t="s">
        <v>52</v>
      </c>
      <c r="C28" s="55">
        <v>607</v>
      </c>
      <c r="D28" s="55"/>
      <c r="E28" s="5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813C-C33A-491C-8505-F449AF4755BB}">
  <dimension ref="A1:F13"/>
  <sheetViews>
    <sheetView workbookViewId="0">
      <selection activeCell="H7" sqref="H7"/>
    </sheetView>
  </sheetViews>
  <sheetFormatPr defaultRowHeight="14.25" x14ac:dyDescent="0.45"/>
  <cols>
    <col min="1" max="1" width="9.6640625" bestFit="1" customWidth="1"/>
    <col min="2" max="2" width="30.73046875" bestFit="1" customWidth="1"/>
    <col min="3" max="3" width="13.33203125" bestFit="1" customWidth="1"/>
    <col min="4" max="4" width="18" bestFit="1" customWidth="1"/>
    <col min="5" max="5" width="8.9296875" bestFit="1" customWidth="1"/>
  </cols>
  <sheetData>
    <row r="1" spans="1:6" x14ac:dyDescent="0.45">
      <c r="A1" s="55" t="s">
        <v>103</v>
      </c>
      <c r="B1" s="55" t="s">
        <v>104</v>
      </c>
      <c r="C1" s="55" t="s">
        <v>134</v>
      </c>
      <c r="D1" s="55" t="s">
        <v>45</v>
      </c>
      <c r="E1" s="55" t="s">
        <v>110</v>
      </c>
      <c r="F1" s="55"/>
    </row>
    <row r="2" spans="1:6" x14ac:dyDescent="0.45">
      <c r="A2" s="69">
        <v>44196</v>
      </c>
      <c r="B2" s="55" t="s">
        <v>111</v>
      </c>
      <c r="C2" s="55">
        <v>250870</v>
      </c>
      <c r="D2" s="59">
        <v>-0.01</v>
      </c>
      <c r="E2" s="59">
        <v>0.08</v>
      </c>
      <c r="F2" s="55"/>
    </row>
    <row r="3" spans="1:6" x14ac:dyDescent="0.45">
      <c r="A3" s="69">
        <v>44196</v>
      </c>
      <c r="B3" s="55" t="s">
        <v>112</v>
      </c>
      <c r="C3" s="55">
        <v>198379</v>
      </c>
      <c r="D3" s="59">
        <v>-0.16</v>
      </c>
      <c r="E3" s="55"/>
      <c r="F3" s="55"/>
    </row>
    <row r="4" spans="1:6" x14ac:dyDescent="0.45">
      <c r="A4" s="69">
        <v>44196</v>
      </c>
      <c r="B4" s="55" t="s">
        <v>113</v>
      </c>
      <c r="C4" s="55">
        <v>52491</v>
      </c>
      <c r="D4" s="59">
        <v>0.6</v>
      </c>
      <c r="E4" s="55"/>
      <c r="F4" s="55"/>
    </row>
    <row r="5" spans="1:6" x14ac:dyDescent="0.45">
      <c r="A5" s="69">
        <v>44196</v>
      </c>
      <c r="B5" s="55" t="s">
        <v>114</v>
      </c>
      <c r="C5" s="55">
        <v>832116</v>
      </c>
      <c r="D5" s="59">
        <v>0.14000000000000001</v>
      </c>
      <c r="E5" s="55"/>
      <c r="F5" s="55"/>
    </row>
    <row r="6" spans="1:6" x14ac:dyDescent="0.45">
      <c r="A6" s="69">
        <v>44561</v>
      </c>
      <c r="B6" s="55" t="s">
        <v>111</v>
      </c>
      <c r="C6" s="55">
        <v>335010</v>
      </c>
      <c r="D6" s="59"/>
      <c r="E6" s="55"/>
      <c r="F6" s="55"/>
    </row>
    <row r="7" spans="1:6" x14ac:dyDescent="0.45">
      <c r="A7" s="69">
        <v>44561</v>
      </c>
      <c r="B7" s="55" t="s">
        <v>112</v>
      </c>
      <c r="C7" s="55">
        <v>270113</v>
      </c>
      <c r="D7" s="55"/>
      <c r="E7" s="55"/>
      <c r="F7" s="55"/>
    </row>
    <row r="8" spans="1:6" x14ac:dyDescent="0.45">
      <c r="A8" s="69">
        <v>44561</v>
      </c>
      <c r="B8" s="55" t="s">
        <v>113</v>
      </c>
      <c r="C8" s="55">
        <v>64897</v>
      </c>
      <c r="D8" s="55"/>
      <c r="E8" s="55"/>
      <c r="F8" s="55"/>
    </row>
    <row r="9" spans="1:6" x14ac:dyDescent="0.45">
      <c r="A9" s="69">
        <v>44561</v>
      </c>
      <c r="B9" s="55" t="s">
        <v>114</v>
      </c>
      <c r="C9" s="55">
        <v>618083</v>
      </c>
      <c r="D9" s="55"/>
      <c r="E9" s="55"/>
      <c r="F9" s="55"/>
    </row>
    <row r="10" spans="1:6" x14ac:dyDescent="0.45">
      <c r="A10" s="69">
        <v>44926</v>
      </c>
      <c r="B10" s="55" t="s">
        <v>111</v>
      </c>
      <c r="C10" s="55">
        <v>330099</v>
      </c>
      <c r="D10" s="55"/>
      <c r="E10" s="55"/>
      <c r="F10" s="55"/>
    </row>
    <row r="11" spans="1:6" x14ac:dyDescent="0.45">
      <c r="A11" s="69">
        <v>44926</v>
      </c>
      <c r="B11" s="55" t="s">
        <v>112</v>
      </c>
      <c r="C11" s="55">
        <v>226564</v>
      </c>
      <c r="D11" s="55"/>
      <c r="E11" s="55"/>
      <c r="F11" s="55"/>
    </row>
    <row r="12" spans="1:6" x14ac:dyDescent="0.45">
      <c r="A12" s="69">
        <v>44926</v>
      </c>
      <c r="B12" s="55" t="s">
        <v>113</v>
      </c>
      <c r="C12" s="55">
        <v>103535</v>
      </c>
      <c r="D12" s="55"/>
      <c r="E12" s="55"/>
      <c r="F12" s="55"/>
    </row>
    <row r="13" spans="1:6" x14ac:dyDescent="0.45">
      <c r="A13" s="69">
        <v>44926</v>
      </c>
      <c r="B13" s="55" t="s">
        <v>114</v>
      </c>
      <c r="C13" s="55">
        <v>703102</v>
      </c>
      <c r="D13" s="55"/>
      <c r="E13" s="55"/>
      <c r="F13" s="5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11D8-07C2-4A63-8006-85C1CC860B45}">
  <dimension ref="A1:D14"/>
  <sheetViews>
    <sheetView workbookViewId="0">
      <selection activeCell="F9" sqref="F9"/>
    </sheetView>
  </sheetViews>
  <sheetFormatPr defaultRowHeight="14.25" x14ac:dyDescent="0.45"/>
  <cols>
    <col min="1" max="1" width="9.6640625" bestFit="1" customWidth="1"/>
    <col min="2" max="2" width="25.3984375" bestFit="1" customWidth="1"/>
    <col min="3" max="3" width="10.59765625" bestFit="1" customWidth="1"/>
  </cols>
  <sheetData>
    <row r="1" spans="1:4" s="48" customFormat="1" x14ac:dyDescent="0.45">
      <c r="A1" s="57" t="s">
        <v>103</v>
      </c>
      <c r="B1" s="57" t="s">
        <v>104</v>
      </c>
      <c r="C1" s="57" t="s">
        <v>115</v>
      </c>
      <c r="D1" s="57"/>
    </row>
    <row r="2" spans="1:4" x14ac:dyDescent="0.45">
      <c r="A2" s="69">
        <v>44196</v>
      </c>
      <c r="B2" s="55" t="s">
        <v>116</v>
      </c>
      <c r="C2" s="55">
        <v>198379</v>
      </c>
      <c r="D2" s="55"/>
    </row>
    <row r="3" spans="1:4" x14ac:dyDescent="0.45">
      <c r="A3" s="69">
        <v>44196</v>
      </c>
      <c r="B3" s="55" t="s">
        <v>117</v>
      </c>
      <c r="C3" s="55">
        <v>52491</v>
      </c>
      <c r="D3" s="55"/>
    </row>
    <row r="4" spans="1:4" x14ac:dyDescent="0.45">
      <c r="A4" s="69">
        <v>44196</v>
      </c>
      <c r="B4" s="55" t="s">
        <v>114</v>
      </c>
      <c r="C4" s="55">
        <v>832116</v>
      </c>
      <c r="D4" s="55"/>
    </row>
    <row r="5" spans="1:4" x14ac:dyDescent="0.45">
      <c r="A5" s="69">
        <v>44561</v>
      </c>
      <c r="B5" s="55" t="s">
        <v>116</v>
      </c>
      <c r="C5" s="55">
        <v>270113</v>
      </c>
      <c r="D5" s="55"/>
    </row>
    <row r="6" spans="1:4" x14ac:dyDescent="0.45">
      <c r="A6" s="69">
        <v>44561</v>
      </c>
      <c r="B6" s="55" t="s">
        <v>117</v>
      </c>
      <c r="C6" s="55">
        <v>64897</v>
      </c>
      <c r="D6" s="55"/>
    </row>
    <row r="7" spans="1:4" x14ac:dyDescent="0.45">
      <c r="A7" s="69">
        <v>44561</v>
      </c>
      <c r="B7" s="55" t="s">
        <v>114</v>
      </c>
      <c r="C7" s="55">
        <v>618083</v>
      </c>
      <c r="D7" s="55"/>
    </row>
    <row r="8" spans="1:4" x14ac:dyDescent="0.45">
      <c r="A8" s="69">
        <v>44926</v>
      </c>
      <c r="B8" s="55" t="s">
        <v>116</v>
      </c>
      <c r="C8" s="55">
        <v>226564</v>
      </c>
      <c r="D8" s="55"/>
    </row>
    <row r="9" spans="1:4" x14ac:dyDescent="0.45">
      <c r="A9" s="69">
        <v>44926</v>
      </c>
      <c r="B9" s="55" t="s">
        <v>117</v>
      </c>
      <c r="C9" s="55">
        <v>103535</v>
      </c>
      <c r="D9" s="55"/>
    </row>
    <row r="10" spans="1:4" x14ac:dyDescent="0.45">
      <c r="A10" s="69">
        <v>44926</v>
      </c>
      <c r="B10" s="55" t="s">
        <v>114</v>
      </c>
      <c r="C10" s="55">
        <v>703102</v>
      </c>
      <c r="D10" s="55"/>
    </row>
    <row r="11" spans="1:4" x14ac:dyDescent="0.45">
      <c r="A11" s="55"/>
      <c r="B11" s="55"/>
      <c r="C11" s="55"/>
      <c r="D11" s="55"/>
    </row>
    <row r="12" spans="1:4" x14ac:dyDescent="0.45">
      <c r="A12" s="55"/>
      <c r="B12" s="55"/>
      <c r="C12" s="55"/>
      <c r="D12" s="55"/>
    </row>
    <row r="13" spans="1:4" x14ac:dyDescent="0.45">
      <c r="A13" s="55"/>
      <c r="B13" s="55"/>
      <c r="C13" s="55"/>
      <c r="D13" s="55"/>
    </row>
    <row r="14" spans="1:4" x14ac:dyDescent="0.45">
      <c r="A14" s="55"/>
      <c r="B14" s="55"/>
      <c r="C14" s="55"/>
      <c r="D14" s="5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80E3-4C86-4DCD-B681-ED6209630BFD}">
  <dimension ref="A1:F21"/>
  <sheetViews>
    <sheetView workbookViewId="0">
      <selection activeCell="I8" sqref="I8"/>
    </sheetView>
  </sheetViews>
  <sheetFormatPr defaultRowHeight="14.25" x14ac:dyDescent="0.45"/>
  <cols>
    <col min="1" max="1" width="9.6640625" bestFit="1" customWidth="1"/>
    <col min="2" max="2" width="29.1328125" bestFit="1" customWidth="1"/>
    <col min="3" max="3" width="8.73046875" bestFit="1" customWidth="1"/>
    <col min="4" max="4" width="18.265625" bestFit="1" customWidth="1"/>
  </cols>
  <sheetData>
    <row r="1" spans="1:6" s="48" customFormat="1" x14ac:dyDescent="0.45">
      <c r="A1" s="57" t="s">
        <v>17</v>
      </c>
      <c r="B1" s="57" t="s">
        <v>118</v>
      </c>
      <c r="C1" s="57" t="s">
        <v>135</v>
      </c>
      <c r="D1" s="57" t="s">
        <v>45</v>
      </c>
      <c r="E1" s="57"/>
      <c r="F1" s="57"/>
    </row>
    <row r="2" spans="1:6" x14ac:dyDescent="0.45">
      <c r="A2" s="69">
        <v>44196</v>
      </c>
      <c r="B2" s="55" t="s">
        <v>119</v>
      </c>
      <c r="C2" s="55">
        <f>16837-C3</f>
        <v>4714.3600000000006</v>
      </c>
      <c r="D2" s="59">
        <v>0.11</v>
      </c>
      <c r="E2" s="55"/>
      <c r="F2" s="55"/>
    </row>
    <row r="3" spans="1:6" x14ac:dyDescent="0.45">
      <c r="A3" s="69">
        <v>44196</v>
      </c>
      <c r="B3" s="55" t="s">
        <v>120</v>
      </c>
      <c r="C3" s="55">
        <v>12122.64</v>
      </c>
      <c r="D3" s="55"/>
      <c r="E3" s="55"/>
      <c r="F3" s="55"/>
    </row>
    <row r="4" spans="1:6" x14ac:dyDescent="0.45">
      <c r="A4" s="69">
        <v>44196</v>
      </c>
      <c r="B4" s="55" t="s">
        <v>121</v>
      </c>
      <c r="C4" s="55">
        <f>573-C5</f>
        <v>338.07000000000005</v>
      </c>
      <c r="D4" s="59">
        <v>-0.12</v>
      </c>
      <c r="E4" s="55"/>
      <c r="F4" s="55"/>
    </row>
    <row r="5" spans="1:6" x14ac:dyDescent="0.45">
      <c r="A5" s="69">
        <v>44196</v>
      </c>
      <c r="B5" s="55" t="s">
        <v>122</v>
      </c>
      <c r="C5" s="55">
        <v>234.92999999999998</v>
      </c>
      <c r="D5" s="55"/>
      <c r="E5" s="55"/>
      <c r="F5" s="55"/>
    </row>
    <row r="6" spans="1:6" x14ac:dyDescent="0.45">
      <c r="A6" s="69">
        <v>44561</v>
      </c>
      <c r="B6" s="55" t="s">
        <v>119</v>
      </c>
      <c r="C6" s="55">
        <f>20452-C7</f>
        <v>4703.9599999999991</v>
      </c>
      <c r="D6" s="59"/>
      <c r="E6" s="55"/>
      <c r="F6" s="55"/>
    </row>
    <row r="7" spans="1:6" x14ac:dyDescent="0.45">
      <c r="A7" s="69">
        <v>44561</v>
      </c>
      <c r="B7" s="55" t="s">
        <v>120</v>
      </c>
      <c r="C7" s="55">
        <v>15748.04</v>
      </c>
      <c r="D7" s="55"/>
      <c r="E7" s="55"/>
      <c r="F7" s="55"/>
    </row>
    <row r="8" spans="1:6" x14ac:dyDescent="0.45">
      <c r="A8" s="69">
        <v>44561</v>
      </c>
      <c r="B8" s="55" t="s">
        <v>121</v>
      </c>
      <c r="C8" s="55">
        <f>645-C9</f>
        <v>348.3</v>
      </c>
      <c r="D8" s="55"/>
      <c r="E8" s="55"/>
      <c r="F8" s="55"/>
    </row>
    <row r="9" spans="1:6" x14ac:dyDescent="0.45">
      <c r="A9" s="69">
        <v>44561</v>
      </c>
      <c r="B9" s="55" t="s">
        <v>122</v>
      </c>
      <c r="C9" s="55">
        <v>296.7</v>
      </c>
      <c r="D9" s="55"/>
      <c r="E9" s="55"/>
      <c r="F9" s="55"/>
    </row>
    <row r="10" spans="1:6" x14ac:dyDescent="0.45">
      <c r="A10" s="69">
        <v>44926</v>
      </c>
      <c r="B10" s="55" t="s">
        <v>119</v>
      </c>
      <c r="C10" s="55">
        <f>22702-C11</f>
        <v>7945.6999999999989</v>
      </c>
      <c r="D10" s="55"/>
      <c r="E10" s="55"/>
      <c r="F10" s="55"/>
    </row>
    <row r="11" spans="1:6" x14ac:dyDescent="0.45">
      <c r="A11" s="69">
        <v>44926</v>
      </c>
      <c r="B11" s="55" t="s">
        <v>120</v>
      </c>
      <c r="C11" s="55">
        <v>14756.300000000001</v>
      </c>
      <c r="D11" s="55"/>
      <c r="E11" s="55"/>
      <c r="F11" s="57"/>
    </row>
    <row r="12" spans="1:6" x14ac:dyDescent="0.45">
      <c r="A12" s="69">
        <v>44926</v>
      </c>
      <c r="B12" s="55" t="s">
        <v>121</v>
      </c>
      <c r="C12" s="55">
        <f>569-C13</f>
        <v>324.33000000000004</v>
      </c>
      <c r="D12" s="55"/>
      <c r="E12" s="55"/>
      <c r="F12" s="55"/>
    </row>
    <row r="13" spans="1:6" x14ac:dyDescent="0.45">
      <c r="A13" s="69">
        <v>44926</v>
      </c>
      <c r="B13" s="55" t="s">
        <v>122</v>
      </c>
      <c r="C13" s="55">
        <v>244.67</v>
      </c>
      <c r="D13" s="55"/>
      <c r="E13" s="55"/>
      <c r="F13" s="55"/>
    </row>
    <row r="14" spans="1:6" x14ac:dyDescent="0.45">
      <c r="A14" s="55"/>
      <c r="B14" s="55"/>
      <c r="C14" s="55"/>
      <c r="D14" s="55"/>
      <c r="E14" s="55"/>
      <c r="F14" s="55"/>
    </row>
    <row r="15" spans="1:6" x14ac:dyDescent="0.45">
      <c r="A15" s="55"/>
      <c r="B15" s="55"/>
      <c r="C15" s="55"/>
      <c r="D15" s="55"/>
      <c r="E15" s="55"/>
      <c r="F15" s="55"/>
    </row>
    <row r="16" spans="1:6" x14ac:dyDescent="0.45">
      <c r="A16" s="55"/>
      <c r="B16" s="55"/>
      <c r="C16" s="55"/>
      <c r="D16" s="55"/>
      <c r="E16" s="55"/>
      <c r="F16" s="55"/>
    </row>
    <row r="17" spans="1:6" x14ac:dyDescent="0.45">
      <c r="A17" s="55"/>
      <c r="B17" s="55"/>
      <c r="C17" s="55"/>
      <c r="D17" s="55"/>
      <c r="E17" s="55"/>
      <c r="F17" s="55"/>
    </row>
    <row r="18" spans="1:6" x14ac:dyDescent="0.45">
      <c r="A18" s="55"/>
      <c r="B18" s="55"/>
      <c r="C18" s="55"/>
      <c r="D18" s="55"/>
      <c r="E18" s="55"/>
      <c r="F18" s="55"/>
    </row>
    <row r="19" spans="1:6" x14ac:dyDescent="0.45">
      <c r="A19" s="55"/>
      <c r="B19" s="55"/>
      <c r="C19" s="55"/>
      <c r="D19" s="55"/>
      <c r="E19" s="55"/>
      <c r="F19" s="55"/>
    </row>
    <row r="20" spans="1:6" x14ac:dyDescent="0.45">
      <c r="A20" s="55"/>
      <c r="B20" s="55"/>
      <c r="C20" s="55"/>
      <c r="D20" s="55"/>
      <c r="E20" s="55"/>
      <c r="F20" s="55"/>
    </row>
    <row r="21" spans="1:6" x14ac:dyDescent="0.45">
      <c r="A21" s="55"/>
      <c r="B21" s="55"/>
      <c r="C21" s="55"/>
      <c r="D21" s="55"/>
      <c r="E21" s="55"/>
      <c r="F21" s="55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0DAF-6B8C-422A-8E30-4C9077617D11}">
  <dimension ref="A1:E13"/>
  <sheetViews>
    <sheetView workbookViewId="0">
      <selection activeCell="H8" sqref="H8"/>
    </sheetView>
  </sheetViews>
  <sheetFormatPr defaultRowHeight="14.25" x14ac:dyDescent="0.45"/>
  <cols>
    <col min="1" max="1" width="9.6640625" bestFit="1" customWidth="1"/>
    <col min="2" max="2" width="17.265625" bestFit="1" customWidth="1"/>
    <col min="3" max="3" width="6.9296875" bestFit="1" customWidth="1"/>
    <col min="4" max="4" width="18.265625" bestFit="1" customWidth="1"/>
  </cols>
  <sheetData>
    <row r="1" spans="1:5" s="48" customFormat="1" x14ac:dyDescent="0.45">
      <c r="A1" s="57" t="s">
        <v>103</v>
      </c>
      <c r="B1" s="57" t="s">
        <v>123</v>
      </c>
      <c r="C1" s="57" t="s">
        <v>135</v>
      </c>
      <c r="D1" s="61" t="s">
        <v>45</v>
      </c>
      <c r="E1" s="57"/>
    </row>
    <row r="2" spans="1:5" x14ac:dyDescent="0.45">
      <c r="A2" s="69">
        <v>44196</v>
      </c>
      <c r="B2" s="55" t="s">
        <v>124</v>
      </c>
      <c r="C2" s="55">
        <v>22570</v>
      </c>
      <c r="D2" s="59">
        <v>-0.34</v>
      </c>
      <c r="E2" s="55"/>
    </row>
    <row r="3" spans="1:5" x14ac:dyDescent="0.45">
      <c r="A3" s="69">
        <v>44196</v>
      </c>
      <c r="B3" s="55" t="s">
        <v>125</v>
      </c>
      <c r="C3" s="55">
        <v>2961</v>
      </c>
      <c r="D3" s="59">
        <v>-0.83</v>
      </c>
      <c r="E3" s="55"/>
    </row>
    <row r="4" spans="1:5" x14ac:dyDescent="0.45">
      <c r="A4" s="69">
        <v>44196</v>
      </c>
      <c r="B4" s="55" t="s">
        <v>126</v>
      </c>
      <c r="C4" s="55">
        <v>747</v>
      </c>
      <c r="D4" s="59">
        <v>-0.49</v>
      </c>
      <c r="E4" s="55"/>
    </row>
    <row r="5" spans="1:5" x14ac:dyDescent="0.45">
      <c r="A5" s="69">
        <v>44196</v>
      </c>
      <c r="B5" s="55" t="s">
        <v>27</v>
      </c>
      <c r="C5" s="55">
        <v>549</v>
      </c>
      <c r="D5" s="59">
        <f>-90%</f>
        <v>-0.9</v>
      </c>
      <c r="E5" s="55"/>
    </row>
    <row r="6" spans="1:5" x14ac:dyDescent="0.45">
      <c r="A6" s="69">
        <v>44561</v>
      </c>
      <c r="B6" s="55" t="s">
        <v>124</v>
      </c>
      <c r="C6" s="55">
        <v>29849</v>
      </c>
      <c r="D6" s="55"/>
      <c r="E6" s="55"/>
    </row>
    <row r="7" spans="1:5" x14ac:dyDescent="0.45">
      <c r="A7" s="69">
        <v>44561</v>
      </c>
      <c r="B7" s="55" t="s">
        <v>125</v>
      </c>
      <c r="C7" s="55">
        <v>2552</v>
      </c>
      <c r="D7" s="55"/>
      <c r="E7" s="55"/>
    </row>
    <row r="8" spans="1:5" x14ac:dyDescent="0.45">
      <c r="A8" s="69">
        <v>44561</v>
      </c>
      <c r="B8" s="55" t="s">
        <v>126</v>
      </c>
      <c r="C8" s="55">
        <v>1136</v>
      </c>
      <c r="D8" s="55"/>
      <c r="E8" s="55"/>
    </row>
    <row r="9" spans="1:5" x14ac:dyDescent="0.45">
      <c r="A9" s="69">
        <v>44561</v>
      </c>
      <c r="B9" s="55" t="s">
        <v>27</v>
      </c>
      <c r="C9" s="55">
        <v>967</v>
      </c>
      <c r="D9" s="55"/>
      <c r="E9" s="55"/>
    </row>
    <row r="10" spans="1:5" x14ac:dyDescent="0.45">
      <c r="A10" s="69">
        <v>44926</v>
      </c>
      <c r="B10" s="55" t="s">
        <v>124</v>
      </c>
      <c r="C10" s="55">
        <v>19640</v>
      </c>
      <c r="D10" s="55"/>
      <c r="E10" s="55"/>
    </row>
    <row r="11" spans="1:5" x14ac:dyDescent="0.45">
      <c r="A11" s="69">
        <v>44926</v>
      </c>
      <c r="B11" s="55" t="s">
        <v>125</v>
      </c>
      <c r="C11" s="55">
        <v>442</v>
      </c>
      <c r="D11" s="55"/>
      <c r="E11" s="55"/>
    </row>
    <row r="12" spans="1:5" x14ac:dyDescent="0.45">
      <c r="A12" s="69">
        <v>44926</v>
      </c>
      <c r="B12" s="55" t="s">
        <v>126</v>
      </c>
      <c r="C12" s="55">
        <v>581</v>
      </c>
      <c r="D12" s="55"/>
      <c r="E12" s="55"/>
    </row>
    <row r="13" spans="1:5" x14ac:dyDescent="0.45">
      <c r="A13" s="69">
        <v>44926</v>
      </c>
      <c r="B13" s="55" t="s">
        <v>27</v>
      </c>
      <c r="C13" s="55">
        <v>93</v>
      </c>
      <c r="D13" s="55"/>
      <c r="E13" s="55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36B2-DE71-4500-A1A9-0F4BCAA0F846}">
  <dimension ref="A1:F12"/>
  <sheetViews>
    <sheetView workbookViewId="0">
      <selection activeCell="E5" sqref="E5"/>
    </sheetView>
  </sheetViews>
  <sheetFormatPr defaultRowHeight="14.25" x14ac:dyDescent="0.45"/>
  <cols>
    <col min="1" max="1" width="9.6640625" bestFit="1" customWidth="1"/>
    <col min="2" max="2" width="8.6640625" bestFit="1" customWidth="1"/>
    <col min="3" max="3" width="9.19921875" bestFit="1" customWidth="1"/>
  </cols>
  <sheetData>
    <row r="1" spans="1:6" s="48" customFormat="1" x14ac:dyDescent="0.45">
      <c r="A1" s="57" t="s">
        <v>17</v>
      </c>
      <c r="B1" s="57" t="s">
        <v>127</v>
      </c>
      <c r="C1" s="57" t="s">
        <v>128</v>
      </c>
      <c r="D1" s="57"/>
      <c r="E1" s="57"/>
      <c r="F1" s="57"/>
    </row>
    <row r="2" spans="1:6" x14ac:dyDescent="0.45">
      <c r="A2" s="69">
        <v>44196</v>
      </c>
      <c r="B2" s="55" t="s">
        <v>129</v>
      </c>
      <c r="C2" s="70">
        <v>0.63100000000000001</v>
      </c>
      <c r="D2" s="55"/>
      <c r="E2" s="55"/>
      <c r="F2" s="55"/>
    </row>
    <row r="3" spans="1:6" x14ac:dyDescent="0.45">
      <c r="A3" s="69">
        <v>44196</v>
      </c>
      <c r="B3" s="55" t="s">
        <v>130</v>
      </c>
      <c r="C3" s="70">
        <v>0.36899999999999999</v>
      </c>
      <c r="D3" s="55"/>
      <c r="E3" s="55"/>
      <c r="F3" s="55"/>
    </row>
    <row r="4" spans="1:6" x14ac:dyDescent="0.45">
      <c r="A4" s="69">
        <v>44561</v>
      </c>
      <c r="B4" s="55" t="s">
        <v>129</v>
      </c>
      <c r="C4" s="70">
        <v>0.63200000000000001</v>
      </c>
      <c r="D4" s="55"/>
      <c r="E4" s="55"/>
      <c r="F4" s="55"/>
    </row>
    <row r="5" spans="1:6" x14ac:dyDescent="0.45">
      <c r="A5" s="69">
        <v>44561</v>
      </c>
      <c r="B5" s="55" t="s">
        <v>130</v>
      </c>
      <c r="C5" s="70">
        <v>0.36799999999999999</v>
      </c>
      <c r="D5" s="55"/>
      <c r="E5" s="55"/>
      <c r="F5" s="55"/>
    </row>
    <row r="6" spans="1:6" x14ac:dyDescent="0.45">
      <c r="A6" s="69">
        <v>44926</v>
      </c>
      <c r="B6" s="55" t="s">
        <v>129</v>
      </c>
      <c r="C6" s="70">
        <v>0.628</v>
      </c>
      <c r="D6" s="55"/>
      <c r="E6" s="55"/>
      <c r="F6" s="55"/>
    </row>
    <row r="7" spans="1:6" x14ac:dyDescent="0.45">
      <c r="A7" s="69">
        <v>44926</v>
      </c>
      <c r="B7" s="55" t="s">
        <v>130</v>
      </c>
      <c r="C7" s="70">
        <v>0.372</v>
      </c>
      <c r="D7" s="55"/>
      <c r="E7" s="55"/>
      <c r="F7" s="55"/>
    </row>
    <row r="8" spans="1:6" x14ac:dyDescent="0.45">
      <c r="A8" s="55"/>
      <c r="B8" s="55"/>
      <c r="C8" s="55"/>
      <c r="D8" s="55"/>
      <c r="E8" s="55"/>
      <c r="F8" s="55"/>
    </row>
    <row r="9" spans="1:6" x14ac:dyDescent="0.45">
      <c r="A9" s="55"/>
      <c r="B9" s="55"/>
      <c r="C9" s="55"/>
      <c r="D9" s="55"/>
      <c r="E9" s="55"/>
      <c r="F9" s="55"/>
    </row>
    <row r="10" spans="1:6" x14ac:dyDescent="0.45">
      <c r="A10" s="55"/>
      <c r="B10" s="55"/>
      <c r="C10" s="55"/>
      <c r="D10" s="55"/>
      <c r="E10" s="55"/>
      <c r="F10" s="55"/>
    </row>
    <row r="11" spans="1:6" x14ac:dyDescent="0.45">
      <c r="A11" s="55"/>
      <c r="B11" s="55"/>
      <c r="C11" s="55"/>
      <c r="D11" s="55"/>
      <c r="E11" s="55"/>
      <c r="F11" s="55"/>
    </row>
    <row r="12" spans="1:6" x14ac:dyDescent="0.45">
      <c r="A12" s="55"/>
      <c r="B12" s="55"/>
      <c r="C12" s="55"/>
      <c r="D12" s="55"/>
      <c r="E12" s="55"/>
      <c r="F12" s="55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FD41-02FA-4609-B74F-7DC86B4C5981}">
  <dimension ref="A1:B2"/>
  <sheetViews>
    <sheetView workbookViewId="0">
      <selection activeCell="F9" sqref="F9"/>
    </sheetView>
  </sheetViews>
  <sheetFormatPr defaultRowHeight="14.25" x14ac:dyDescent="0.45"/>
  <sheetData>
    <row r="1" spans="1:2" x14ac:dyDescent="0.45">
      <c r="A1" t="s">
        <v>129</v>
      </c>
      <c r="B1" s="54">
        <v>0.45</v>
      </c>
    </row>
    <row r="2" spans="1:2" x14ac:dyDescent="0.45">
      <c r="A2" t="s">
        <v>130</v>
      </c>
      <c r="B2" s="54">
        <v>0.55000000000000004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0589-8FF8-423A-AC1D-819D5F9C9C5F}">
  <dimension ref="A1:D1"/>
  <sheetViews>
    <sheetView workbookViewId="0">
      <selection activeCell="B23" sqref="B23"/>
    </sheetView>
  </sheetViews>
  <sheetFormatPr defaultRowHeight="14.25" x14ac:dyDescent="0.45"/>
  <cols>
    <col min="1" max="1" width="66.6640625" bestFit="1" customWidth="1"/>
    <col min="4" max="4" width="5.59765625" bestFit="1" customWidth="1"/>
  </cols>
  <sheetData>
    <row r="1" spans="1:4" ht="14.65" thickBot="1" x14ac:dyDescent="0.5">
      <c r="A1" s="71" t="s">
        <v>136</v>
      </c>
      <c r="B1" s="72"/>
      <c r="C1" s="72"/>
      <c r="D1" s="73">
        <v>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2E24-1233-4B45-8394-DE48AF24A638}">
  <dimension ref="A1:M76"/>
  <sheetViews>
    <sheetView workbookViewId="0">
      <selection sqref="A1:XFD1048576"/>
    </sheetView>
  </sheetViews>
  <sheetFormatPr defaultRowHeight="14.25" x14ac:dyDescent="0.45"/>
  <cols>
    <col min="1" max="1" width="10.19921875" bestFit="1" customWidth="1"/>
    <col min="2" max="2" width="13.46484375" bestFit="1" customWidth="1"/>
    <col min="3" max="3" width="15.1328125" bestFit="1" customWidth="1"/>
    <col min="4" max="5" width="7.1328125" bestFit="1" customWidth="1"/>
    <col min="6" max="6" width="11.73046875" bestFit="1" customWidth="1"/>
    <col min="7" max="7" width="8.73046875" bestFit="1" customWidth="1"/>
    <col min="8" max="8" width="8.796875" bestFit="1" customWidth="1"/>
    <col min="9" max="9" width="10.59765625" bestFit="1" customWidth="1"/>
    <col min="10" max="10" width="6.46484375" bestFit="1" customWidth="1"/>
    <col min="11" max="11" width="8.73046875" bestFit="1" customWidth="1"/>
    <col min="12" max="12" width="7.86328125" bestFit="1" customWidth="1"/>
    <col min="13" max="13" width="2.73046875" bestFit="1" customWidth="1"/>
  </cols>
  <sheetData>
    <row r="1" spans="1:13" x14ac:dyDescent="0.45">
      <c r="A1" s="53" t="s">
        <v>17</v>
      </c>
      <c r="B1" s="53" t="s">
        <v>18</v>
      </c>
      <c r="C1" s="53" t="s">
        <v>28</v>
      </c>
      <c r="D1" s="53" t="s">
        <v>1</v>
      </c>
      <c r="E1" s="53" t="s">
        <v>2</v>
      </c>
      <c r="F1" s="53" t="s">
        <v>3</v>
      </c>
      <c r="G1" s="53" t="s">
        <v>4</v>
      </c>
      <c r="H1" s="53" t="s">
        <v>29</v>
      </c>
      <c r="I1" s="53" t="s">
        <v>5</v>
      </c>
      <c r="J1" s="53" t="s">
        <v>0</v>
      </c>
      <c r="K1" s="53" t="s">
        <v>30</v>
      </c>
      <c r="L1" s="53" t="s">
        <v>31</v>
      </c>
      <c r="M1" s="48"/>
    </row>
    <row r="2" spans="1:13" ht="15.75" x14ac:dyDescent="0.5">
      <c r="A2" s="2" t="s">
        <v>10</v>
      </c>
      <c r="B2" s="3" t="s">
        <v>23</v>
      </c>
      <c r="C2" s="3" t="s">
        <v>23</v>
      </c>
      <c r="D2" s="4">
        <v>3135.2</v>
      </c>
      <c r="E2" s="4">
        <v>2104.6</v>
      </c>
      <c r="F2" s="5">
        <f>D2/K2</f>
        <v>0.23932459046426768</v>
      </c>
      <c r="G2" s="3"/>
      <c r="H2" s="6"/>
      <c r="I2" s="4">
        <v>38553</v>
      </c>
      <c r="J2" s="3"/>
      <c r="K2" s="4">
        <v>13100.2</v>
      </c>
      <c r="L2" s="3">
        <v>1430</v>
      </c>
    </row>
    <row r="3" spans="1:13" x14ac:dyDescent="0.45">
      <c r="A3" s="2" t="s">
        <v>10</v>
      </c>
      <c r="B3" s="3" t="s">
        <v>19</v>
      </c>
      <c r="C3" s="3" t="s">
        <v>23</v>
      </c>
      <c r="D3" s="3"/>
      <c r="E3" s="3"/>
      <c r="F3" s="7"/>
      <c r="G3" s="3">
        <f>$K$2*H3</f>
        <v>3668.0560000000005</v>
      </c>
      <c r="H3" s="8">
        <v>0.28000000000000003</v>
      </c>
      <c r="I3" s="3"/>
      <c r="J3" s="3">
        <v>313</v>
      </c>
      <c r="K3" s="3">
        <f>G3</f>
        <v>3668.0560000000005</v>
      </c>
      <c r="L3" s="3">
        <f>J3</f>
        <v>313</v>
      </c>
    </row>
    <row r="4" spans="1:13" x14ac:dyDescent="0.45">
      <c r="A4" s="2" t="s">
        <v>10</v>
      </c>
      <c r="B4" s="3" t="s">
        <v>20</v>
      </c>
      <c r="C4" s="3" t="s">
        <v>23</v>
      </c>
      <c r="D4" s="3"/>
      <c r="E4" s="9"/>
      <c r="F4" s="5"/>
      <c r="G4" s="3">
        <f>$K$2*H4</f>
        <v>2751.0419999999999</v>
      </c>
      <c r="H4" s="8">
        <v>0.21</v>
      </c>
      <c r="I4" s="3"/>
      <c r="J4" s="3">
        <v>229</v>
      </c>
      <c r="K4" s="3">
        <f t="shared" ref="K4:K6" si="0">G4</f>
        <v>2751.0419999999999</v>
      </c>
      <c r="L4" s="3">
        <f t="shared" ref="L4:L6" si="1">J4</f>
        <v>229</v>
      </c>
    </row>
    <row r="5" spans="1:13" x14ac:dyDescent="0.45">
      <c r="A5" s="2" t="s">
        <v>10</v>
      </c>
      <c r="B5" s="3" t="s">
        <v>21</v>
      </c>
      <c r="C5" s="3" t="s">
        <v>23</v>
      </c>
      <c r="D5" s="3"/>
      <c r="E5" s="3"/>
      <c r="F5" s="7"/>
      <c r="G5" s="3">
        <f>$K$2*H5</f>
        <v>917.01400000000012</v>
      </c>
      <c r="H5" s="8">
        <v>7.0000000000000007E-2</v>
      </c>
      <c r="I5" s="3"/>
      <c r="J5" s="3">
        <v>228</v>
      </c>
      <c r="K5" s="3">
        <f t="shared" si="0"/>
        <v>917.01400000000012</v>
      </c>
      <c r="L5" s="3">
        <f t="shared" si="1"/>
        <v>228</v>
      </c>
    </row>
    <row r="6" spans="1:13" x14ac:dyDescent="0.45">
      <c r="A6" s="2" t="s">
        <v>10</v>
      </c>
      <c r="B6" s="3" t="s">
        <v>22</v>
      </c>
      <c r="C6" s="3" t="s">
        <v>23</v>
      </c>
      <c r="D6" s="3"/>
      <c r="E6" s="3"/>
      <c r="F6" s="7"/>
      <c r="G6" s="3">
        <f>$K$2*H6</f>
        <v>5764.0880000000006</v>
      </c>
      <c r="H6" s="8">
        <v>0.44</v>
      </c>
      <c r="I6" s="3"/>
      <c r="J6" s="3">
        <v>663</v>
      </c>
      <c r="K6" s="3">
        <f t="shared" si="0"/>
        <v>5764.0880000000006</v>
      </c>
      <c r="L6" s="3">
        <f t="shared" si="1"/>
        <v>663</v>
      </c>
    </row>
    <row r="7" spans="1:13" ht="15.75" x14ac:dyDescent="0.5">
      <c r="A7" s="10" t="s">
        <v>11</v>
      </c>
      <c r="B7" s="11" t="s">
        <v>23</v>
      </c>
      <c r="C7" s="11" t="s">
        <v>23</v>
      </c>
      <c r="D7" s="11">
        <v>5017.2</v>
      </c>
      <c r="E7" s="11">
        <v>3948</v>
      </c>
      <c r="F7" s="12">
        <v>0.28433795026409447</v>
      </c>
      <c r="G7" s="11"/>
      <c r="H7" s="13"/>
      <c r="I7" s="14">
        <v>42811</v>
      </c>
      <c r="J7" s="11"/>
      <c r="K7" s="14">
        <v>17645.2</v>
      </c>
      <c r="L7" s="11">
        <v>1565</v>
      </c>
    </row>
    <row r="8" spans="1:13" x14ac:dyDescent="0.45">
      <c r="A8" s="10" t="s">
        <v>11</v>
      </c>
      <c r="B8" s="11" t="s">
        <v>19</v>
      </c>
      <c r="C8" s="11" t="s">
        <v>23</v>
      </c>
      <c r="D8" s="11"/>
      <c r="E8" s="11"/>
      <c r="F8" s="12"/>
      <c r="G8" s="11">
        <f>$K$7*H8</f>
        <v>4058.3960000000002</v>
      </c>
      <c r="H8" s="15">
        <v>0.23</v>
      </c>
      <c r="I8" s="11"/>
      <c r="J8" s="11">
        <v>331</v>
      </c>
      <c r="K8" s="11">
        <f>G8</f>
        <v>4058.3960000000002</v>
      </c>
      <c r="L8" s="11">
        <f>J8</f>
        <v>331</v>
      </c>
    </row>
    <row r="9" spans="1:13" x14ac:dyDescent="0.45">
      <c r="A9" s="10" t="s">
        <v>11</v>
      </c>
      <c r="B9" s="11" t="s">
        <v>20</v>
      </c>
      <c r="C9" s="11" t="s">
        <v>23</v>
      </c>
      <c r="D9" s="11"/>
      <c r="E9" s="11"/>
      <c r="F9" s="12"/>
      <c r="G9" s="11">
        <f>$K$7*H9</f>
        <v>4587.7520000000004</v>
      </c>
      <c r="H9" s="15">
        <v>0.26</v>
      </c>
      <c r="I9" s="11"/>
      <c r="J9" s="11">
        <v>251</v>
      </c>
      <c r="K9" s="11">
        <f t="shared" ref="K9:K11" si="2">G9</f>
        <v>4587.7520000000004</v>
      </c>
      <c r="L9" s="11">
        <f t="shared" ref="L9:L11" si="3">J9</f>
        <v>251</v>
      </c>
    </row>
    <row r="10" spans="1:13" x14ac:dyDescent="0.45">
      <c r="A10" s="10" t="s">
        <v>11</v>
      </c>
      <c r="B10" s="11" t="s">
        <v>21</v>
      </c>
      <c r="C10" s="11" t="s">
        <v>23</v>
      </c>
      <c r="D10" s="11"/>
      <c r="E10" s="11"/>
      <c r="F10" s="12"/>
      <c r="G10" s="11">
        <f>$K$7*H10</f>
        <v>1058.712</v>
      </c>
      <c r="H10" s="15">
        <v>0.06</v>
      </c>
      <c r="I10" s="11"/>
      <c r="J10" s="11">
        <v>233</v>
      </c>
      <c r="K10" s="11">
        <f t="shared" si="2"/>
        <v>1058.712</v>
      </c>
      <c r="L10" s="11">
        <f t="shared" si="3"/>
        <v>233</v>
      </c>
    </row>
    <row r="11" spans="1:13" x14ac:dyDescent="0.45">
      <c r="A11" s="10" t="s">
        <v>11</v>
      </c>
      <c r="B11" s="11" t="s">
        <v>22</v>
      </c>
      <c r="C11" s="11" t="s">
        <v>23</v>
      </c>
      <c r="D11" s="11"/>
      <c r="E11" s="11"/>
      <c r="F11" s="12"/>
      <c r="G11" s="11">
        <f>$K$7*H11</f>
        <v>7940.34</v>
      </c>
      <c r="H11" s="15">
        <v>0.45</v>
      </c>
      <c r="I11" s="11"/>
      <c r="J11" s="11">
        <v>750</v>
      </c>
      <c r="K11" s="11">
        <f t="shared" si="2"/>
        <v>7940.34</v>
      </c>
      <c r="L11" s="11">
        <f t="shared" si="3"/>
        <v>750</v>
      </c>
    </row>
    <row r="12" spans="1:13" ht="15.75" x14ac:dyDescent="0.5">
      <c r="A12" s="2" t="s">
        <v>12</v>
      </c>
      <c r="B12" s="3" t="s">
        <v>23</v>
      </c>
      <c r="C12" s="3" t="s">
        <v>23</v>
      </c>
      <c r="D12" s="3">
        <v>5589</v>
      </c>
      <c r="E12" s="3">
        <v>3208</v>
      </c>
      <c r="F12" s="5">
        <f>D12/K12</f>
        <v>0.27463023930028008</v>
      </c>
      <c r="G12" s="3"/>
      <c r="H12" s="6"/>
      <c r="I12" s="3">
        <v>47227</v>
      </c>
      <c r="J12" s="3"/>
      <c r="K12" s="4">
        <v>20351</v>
      </c>
      <c r="L12" s="3">
        <v>1659</v>
      </c>
    </row>
    <row r="13" spans="1:13" x14ac:dyDescent="0.45">
      <c r="A13" s="2" t="s">
        <v>12</v>
      </c>
      <c r="B13" s="3" t="s">
        <v>19</v>
      </c>
      <c r="C13" s="3" t="s">
        <v>23</v>
      </c>
      <c r="D13" s="3"/>
      <c r="E13" s="3"/>
      <c r="F13" s="7"/>
      <c r="G13" s="3">
        <f>$K$12*H13</f>
        <v>5494.77</v>
      </c>
      <c r="H13" s="8">
        <v>0.27</v>
      </c>
      <c r="I13" s="3"/>
      <c r="J13" s="3">
        <v>343</v>
      </c>
      <c r="K13" s="3">
        <f>G13</f>
        <v>5494.77</v>
      </c>
      <c r="L13" s="3">
        <f>J13</f>
        <v>343</v>
      </c>
    </row>
    <row r="14" spans="1:13" x14ac:dyDescent="0.45">
      <c r="A14" s="2" t="s">
        <v>12</v>
      </c>
      <c r="B14" s="3" t="s">
        <v>20</v>
      </c>
      <c r="C14" s="3" t="s">
        <v>23</v>
      </c>
      <c r="D14" s="3"/>
      <c r="E14" s="3"/>
      <c r="F14" s="7"/>
      <c r="G14" s="3">
        <f>$K$12*H14</f>
        <v>5494.77</v>
      </c>
      <c r="H14" s="8">
        <v>0.27</v>
      </c>
      <c r="I14" s="3"/>
      <c r="J14" s="3">
        <v>278</v>
      </c>
      <c r="K14" s="3">
        <f t="shared" ref="K14:K16" si="4">G14</f>
        <v>5494.77</v>
      </c>
      <c r="L14" s="3">
        <f t="shared" ref="L14:L16" si="5">J14</f>
        <v>278</v>
      </c>
    </row>
    <row r="15" spans="1:13" x14ac:dyDescent="0.45">
      <c r="A15" s="2" t="s">
        <v>12</v>
      </c>
      <c r="B15" s="3" t="s">
        <v>21</v>
      </c>
      <c r="C15" s="3" t="s">
        <v>23</v>
      </c>
      <c r="D15" s="3"/>
      <c r="E15" s="3"/>
      <c r="F15" s="7"/>
      <c r="G15" s="3">
        <f>$K$12*H15</f>
        <v>1221.06</v>
      </c>
      <c r="H15" s="8">
        <v>0.06</v>
      </c>
      <c r="I15" s="3"/>
      <c r="J15" s="3">
        <v>239</v>
      </c>
      <c r="K15" s="3">
        <f t="shared" si="4"/>
        <v>1221.06</v>
      </c>
      <c r="L15" s="3">
        <f t="shared" si="5"/>
        <v>239</v>
      </c>
    </row>
    <row r="16" spans="1:13" ht="14.65" thickBot="1" x14ac:dyDescent="0.5">
      <c r="A16" s="16" t="s">
        <v>12</v>
      </c>
      <c r="B16" s="17" t="s">
        <v>22</v>
      </c>
      <c r="C16" s="17" t="s">
        <v>23</v>
      </c>
      <c r="D16" s="17"/>
      <c r="E16" s="17"/>
      <c r="F16" s="18"/>
      <c r="G16" s="17">
        <f>$K$12*H16</f>
        <v>8140.4000000000005</v>
      </c>
      <c r="H16" s="19">
        <v>0.4</v>
      </c>
      <c r="I16" s="17"/>
      <c r="J16" s="17">
        <f>662+137</f>
        <v>799</v>
      </c>
      <c r="K16" s="17">
        <f t="shared" si="4"/>
        <v>8140.4000000000005</v>
      </c>
      <c r="L16" s="17">
        <f t="shared" si="5"/>
        <v>799</v>
      </c>
    </row>
    <row r="17" spans="1:12" ht="15.75" x14ac:dyDescent="0.5">
      <c r="A17" s="34" t="s">
        <v>10</v>
      </c>
      <c r="B17" s="35" t="s">
        <v>23</v>
      </c>
      <c r="C17" s="35" t="s">
        <v>25</v>
      </c>
      <c r="D17" s="36">
        <v>2614.5</v>
      </c>
      <c r="E17" s="35"/>
      <c r="F17" s="37">
        <v>0.35138295298766226</v>
      </c>
      <c r="G17" s="35"/>
      <c r="H17" s="38"/>
      <c r="I17" s="36">
        <v>17953</v>
      </c>
      <c r="J17" s="35"/>
      <c r="K17" s="36">
        <v>7440.6</v>
      </c>
      <c r="L17" s="36">
        <v>483</v>
      </c>
    </row>
    <row r="18" spans="1:12" ht="15.75" x14ac:dyDescent="0.5">
      <c r="A18" s="20" t="s">
        <v>10</v>
      </c>
      <c r="B18" s="21" t="s">
        <v>19</v>
      </c>
      <c r="C18" s="21" t="s">
        <v>25</v>
      </c>
      <c r="D18" s="22"/>
      <c r="E18" s="22"/>
      <c r="F18" s="24"/>
      <c r="G18" s="21">
        <f>$K$17*H18</f>
        <v>1636.932</v>
      </c>
      <c r="H18" s="25">
        <v>0.22</v>
      </c>
      <c r="I18" s="21"/>
      <c r="J18" s="26">
        <v>105</v>
      </c>
      <c r="K18" s="21">
        <f>G18</f>
        <v>1636.932</v>
      </c>
      <c r="L18" s="21">
        <f>J18</f>
        <v>105</v>
      </c>
    </row>
    <row r="19" spans="1:12" x14ac:dyDescent="0.45">
      <c r="A19" s="20" t="s">
        <v>10</v>
      </c>
      <c r="B19" s="21" t="s">
        <v>20</v>
      </c>
      <c r="C19" s="21" t="s">
        <v>25</v>
      </c>
      <c r="D19" s="21"/>
      <c r="E19" s="21"/>
      <c r="F19" s="24"/>
      <c r="G19" s="21">
        <f>$K$17*H19</f>
        <v>1636.932</v>
      </c>
      <c r="H19" s="25">
        <v>0.22</v>
      </c>
      <c r="I19" s="21"/>
      <c r="J19" s="26">
        <v>99</v>
      </c>
      <c r="K19" s="21">
        <f t="shared" ref="K19:K21" si="6">G19</f>
        <v>1636.932</v>
      </c>
      <c r="L19" s="21">
        <f t="shared" ref="L19:L21" si="7">J19</f>
        <v>99</v>
      </c>
    </row>
    <row r="20" spans="1:12" x14ac:dyDescent="0.45">
      <c r="A20" s="20" t="s">
        <v>10</v>
      </c>
      <c r="B20" s="21" t="s">
        <v>21</v>
      </c>
      <c r="C20" s="21" t="s">
        <v>25</v>
      </c>
      <c r="D20" s="21"/>
      <c r="E20" s="21"/>
      <c r="F20" s="24"/>
      <c r="G20" s="21">
        <f>$K$17*H20</f>
        <v>520.8420000000001</v>
      </c>
      <c r="H20" s="25">
        <v>7.0000000000000007E-2</v>
      </c>
      <c r="I20" s="21"/>
      <c r="J20" s="26">
        <v>67</v>
      </c>
      <c r="K20" s="21">
        <f t="shared" si="6"/>
        <v>520.8420000000001</v>
      </c>
      <c r="L20" s="21">
        <f t="shared" si="7"/>
        <v>67</v>
      </c>
    </row>
    <row r="21" spans="1:12" x14ac:dyDescent="0.45">
      <c r="A21" s="20" t="s">
        <v>10</v>
      </c>
      <c r="B21" s="21" t="s">
        <v>22</v>
      </c>
      <c r="C21" s="21" t="s">
        <v>25</v>
      </c>
      <c r="D21" s="21"/>
      <c r="E21" s="21"/>
      <c r="F21" s="24"/>
      <c r="G21" s="21">
        <f>$K$17*H21</f>
        <v>3645.8940000000002</v>
      </c>
      <c r="H21" s="25">
        <v>0.49</v>
      </c>
      <c r="I21" s="21"/>
      <c r="J21" s="26">
        <v>212</v>
      </c>
      <c r="K21" s="21">
        <f t="shared" si="6"/>
        <v>3645.8940000000002</v>
      </c>
      <c r="L21" s="21">
        <f t="shared" si="7"/>
        <v>212</v>
      </c>
    </row>
    <row r="22" spans="1:12" ht="15.75" x14ac:dyDescent="0.5">
      <c r="A22" s="27" t="s">
        <v>11</v>
      </c>
      <c r="B22" s="28" t="s">
        <v>23</v>
      </c>
      <c r="C22" s="28" t="s">
        <v>25</v>
      </c>
      <c r="D22" s="28">
        <v>3714.6</v>
      </c>
      <c r="E22" s="28"/>
      <c r="F22" s="28">
        <v>0.38173241940622143</v>
      </c>
      <c r="G22" s="28"/>
      <c r="H22" s="29"/>
      <c r="I22" s="30">
        <v>18933</v>
      </c>
      <c r="J22" s="28"/>
      <c r="K22" s="30">
        <v>9730.9</v>
      </c>
      <c r="L22" s="28">
        <v>501</v>
      </c>
    </row>
    <row r="23" spans="1:12" x14ac:dyDescent="0.45">
      <c r="A23" s="27" t="s">
        <v>11</v>
      </c>
      <c r="B23" s="28" t="s">
        <v>19</v>
      </c>
      <c r="C23" s="28" t="s">
        <v>25</v>
      </c>
      <c r="D23" s="28"/>
      <c r="E23" s="28"/>
      <c r="F23" s="31"/>
      <c r="G23" s="28">
        <f>K$22*H23</f>
        <v>1654.2530000000002</v>
      </c>
      <c r="H23" s="32">
        <v>0.17</v>
      </c>
      <c r="I23" s="28"/>
      <c r="J23" s="28">
        <v>107</v>
      </c>
      <c r="K23" s="28">
        <f>G23</f>
        <v>1654.2530000000002</v>
      </c>
      <c r="L23" s="28">
        <f>J23</f>
        <v>107</v>
      </c>
    </row>
    <row r="24" spans="1:12" x14ac:dyDescent="0.45">
      <c r="A24" s="27" t="s">
        <v>11</v>
      </c>
      <c r="B24" s="28" t="s">
        <v>20</v>
      </c>
      <c r="C24" s="28" t="s">
        <v>25</v>
      </c>
      <c r="D24" s="28"/>
      <c r="E24" s="28"/>
      <c r="F24" s="31"/>
      <c r="G24" s="28">
        <f>K$22*H24</f>
        <v>2627.3429999999998</v>
      </c>
      <c r="H24" s="32">
        <v>0.27</v>
      </c>
      <c r="I24" s="28"/>
      <c r="J24" s="28">
        <v>97</v>
      </c>
      <c r="K24" s="28">
        <f t="shared" ref="K24:K26" si="8">G24</f>
        <v>2627.3429999999998</v>
      </c>
      <c r="L24" s="28">
        <f t="shared" ref="L24:L26" si="9">J24</f>
        <v>97</v>
      </c>
    </row>
    <row r="25" spans="1:12" x14ac:dyDescent="0.45">
      <c r="A25" s="27" t="s">
        <v>11</v>
      </c>
      <c r="B25" s="28" t="s">
        <v>21</v>
      </c>
      <c r="C25" s="28" t="s">
        <v>25</v>
      </c>
      <c r="D25" s="28"/>
      <c r="E25" s="28"/>
      <c r="F25" s="31"/>
      <c r="G25" s="28">
        <f>K$22*H25</f>
        <v>583.85399999999993</v>
      </c>
      <c r="H25" s="32">
        <v>0.06</v>
      </c>
      <c r="I25" s="28"/>
      <c r="J25" s="28">
        <v>71</v>
      </c>
      <c r="K25" s="28">
        <f t="shared" si="8"/>
        <v>583.85399999999993</v>
      </c>
      <c r="L25" s="28">
        <f t="shared" si="9"/>
        <v>71</v>
      </c>
    </row>
    <row r="26" spans="1:12" x14ac:dyDescent="0.45">
      <c r="A26" s="27" t="s">
        <v>11</v>
      </c>
      <c r="B26" s="28" t="s">
        <v>22</v>
      </c>
      <c r="C26" s="28" t="s">
        <v>25</v>
      </c>
      <c r="D26" s="28"/>
      <c r="E26" s="28"/>
      <c r="F26" s="31"/>
      <c r="G26" s="28">
        <f>K$22*H26</f>
        <v>4865.45</v>
      </c>
      <c r="H26" s="32">
        <v>0.5</v>
      </c>
      <c r="I26" s="28"/>
      <c r="J26" s="28">
        <v>226</v>
      </c>
      <c r="K26" s="28">
        <f t="shared" si="8"/>
        <v>4865.45</v>
      </c>
      <c r="L26" s="28">
        <f t="shared" si="9"/>
        <v>226</v>
      </c>
    </row>
    <row r="27" spans="1:12" ht="15.75" x14ac:dyDescent="0.5">
      <c r="A27" s="20" t="s">
        <v>12</v>
      </c>
      <c r="B27" s="21" t="s">
        <v>23</v>
      </c>
      <c r="C27" s="21" t="s">
        <v>25</v>
      </c>
      <c r="D27" s="22">
        <v>3732</v>
      </c>
      <c r="E27" s="21"/>
      <c r="F27" s="33">
        <v>0.35586917135501095</v>
      </c>
      <c r="G27" s="21"/>
      <c r="H27" s="25"/>
      <c r="I27" s="21">
        <v>20711</v>
      </c>
      <c r="J27" s="21"/>
      <c r="K27" s="22">
        <v>10487</v>
      </c>
      <c r="L27" s="21">
        <v>528</v>
      </c>
    </row>
    <row r="28" spans="1:12" x14ac:dyDescent="0.45">
      <c r="A28" s="20" t="s">
        <v>12</v>
      </c>
      <c r="B28" s="21" t="s">
        <v>19</v>
      </c>
      <c r="C28" s="21" t="s">
        <v>25</v>
      </c>
      <c r="D28" s="21"/>
      <c r="E28" s="21"/>
      <c r="F28" s="33"/>
      <c r="G28" s="21">
        <f>K$27*H28</f>
        <v>2307.14</v>
      </c>
      <c r="H28" s="25">
        <v>0.22</v>
      </c>
      <c r="I28" s="21"/>
      <c r="J28" s="21">
        <v>103</v>
      </c>
      <c r="K28" s="21">
        <f>G28</f>
        <v>2307.14</v>
      </c>
      <c r="L28" s="21">
        <f>J28</f>
        <v>103</v>
      </c>
    </row>
    <row r="29" spans="1:12" x14ac:dyDescent="0.45">
      <c r="A29" s="20" t="s">
        <v>12</v>
      </c>
      <c r="B29" s="21" t="s">
        <v>20</v>
      </c>
      <c r="C29" s="21" t="s">
        <v>25</v>
      </c>
      <c r="D29" s="21"/>
      <c r="E29" s="21"/>
      <c r="F29" s="33"/>
      <c r="G29" s="21">
        <f>K$27*H29</f>
        <v>3041.2299999999996</v>
      </c>
      <c r="H29" s="25">
        <v>0.28999999999999998</v>
      </c>
      <c r="I29" s="21"/>
      <c r="J29" s="21">
        <v>107</v>
      </c>
      <c r="K29" s="21">
        <f t="shared" ref="K29:K31" si="10">G29</f>
        <v>3041.2299999999996</v>
      </c>
      <c r="L29" s="21">
        <f t="shared" ref="L29:L31" si="11">J29</f>
        <v>107</v>
      </c>
    </row>
    <row r="30" spans="1:12" x14ac:dyDescent="0.45">
      <c r="A30" s="20" t="s">
        <v>12</v>
      </c>
      <c r="B30" s="21" t="s">
        <v>21</v>
      </c>
      <c r="C30" s="21" t="s">
        <v>25</v>
      </c>
      <c r="D30" s="21"/>
      <c r="E30" s="21"/>
      <c r="F30" s="33"/>
      <c r="G30" s="21">
        <f>K$27*H30</f>
        <v>629.22</v>
      </c>
      <c r="H30" s="25">
        <v>0.06</v>
      </c>
      <c r="I30" s="21"/>
      <c r="J30" s="21">
        <v>73</v>
      </c>
      <c r="K30" s="21">
        <f t="shared" si="10"/>
        <v>629.22</v>
      </c>
      <c r="L30" s="21">
        <f t="shared" si="11"/>
        <v>73</v>
      </c>
    </row>
    <row r="31" spans="1:12" ht="14.65" thickBot="1" x14ac:dyDescent="0.5">
      <c r="A31" s="39" t="s">
        <v>12</v>
      </c>
      <c r="B31" s="40" t="s">
        <v>22</v>
      </c>
      <c r="C31" s="40" t="s">
        <v>25</v>
      </c>
      <c r="D31" s="40"/>
      <c r="E31" s="40"/>
      <c r="F31" s="40"/>
      <c r="G31" s="40">
        <f>K$27*H31</f>
        <v>4509.41</v>
      </c>
      <c r="H31" s="41">
        <v>0.43</v>
      </c>
      <c r="I31" s="40"/>
      <c r="J31" s="40">
        <f>181+64</f>
        <v>245</v>
      </c>
      <c r="K31" s="40">
        <f t="shared" si="10"/>
        <v>4509.41</v>
      </c>
      <c r="L31" s="40">
        <f t="shared" si="11"/>
        <v>245</v>
      </c>
    </row>
    <row r="32" spans="1:12" ht="15.75" x14ac:dyDescent="0.5">
      <c r="A32" s="2" t="s">
        <v>10</v>
      </c>
      <c r="B32" s="3" t="s">
        <v>23</v>
      </c>
      <c r="C32" s="3" t="s">
        <v>32</v>
      </c>
      <c r="D32" s="4">
        <v>400</v>
      </c>
      <c r="E32" s="42"/>
      <c r="F32" s="3">
        <v>0.22930520522815867</v>
      </c>
      <c r="G32" s="3"/>
      <c r="H32" s="8"/>
      <c r="I32" s="3">
        <v>3810</v>
      </c>
      <c r="J32" s="3"/>
      <c r="K32" s="4">
        <v>1744.4</v>
      </c>
      <c r="L32" s="4">
        <v>239</v>
      </c>
    </row>
    <row r="33" spans="1:12" x14ac:dyDescent="0.45">
      <c r="A33" s="2" t="s">
        <v>10</v>
      </c>
      <c r="B33" s="3" t="s">
        <v>19</v>
      </c>
      <c r="C33" s="3" t="s">
        <v>32</v>
      </c>
      <c r="D33" s="3"/>
      <c r="E33" s="42"/>
      <c r="F33" s="3"/>
      <c r="G33" s="3">
        <f>K33</f>
        <v>558.20800000000008</v>
      </c>
      <c r="H33" s="8">
        <v>0.32</v>
      </c>
      <c r="I33" s="3"/>
      <c r="J33" s="42">
        <v>47</v>
      </c>
      <c r="K33" s="3">
        <f>K32*H33</f>
        <v>558.20800000000008</v>
      </c>
      <c r="L33" s="3">
        <f>J33</f>
        <v>47</v>
      </c>
    </row>
    <row r="34" spans="1:12" x14ac:dyDescent="0.45">
      <c r="A34" s="2" t="s">
        <v>10</v>
      </c>
      <c r="B34" s="3" t="s">
        <v>20</v>
      </c>
      <c r="C34" s="3" t="s">
        <v>32</v>
      </c>
      <c r="D34" s="3"/>
      <c r="E34" s="42"/>
      <c r="F34" s="3"/>
      <c r="G34" s="3">
        <f t="shared" ref="G34:G36" si="12">K34</f>
        <v>436.1</v>
      </c>
      <c r="H34" s="8">
        <v>0.25</v>
      </c>
      <c r="I34" s="3"/>
      <c r="J34" s="42">
        <v>47</v>
      </c>
      <c r="K34" s="3">
        <f>K32*H34</f>
        <v>436.1</v>
      </c>
      <c r="L34" s="3">
        <f t="shared" ref="L34:L36" si="13">J34</f>
        <v>47</v>
      </c>
    </row>
    <row r="35" spans="1:12" x14ac:dyDescent="0.45">
      <c r="A35" s="2" t="s">
        <v>10</v>
      </c>
      <c r="B35" s="3" t="s">
        <v>21</v>
      </c>
      <c r="C35" s="3" t="s">
        <v>32</v>
      </c>
      <c r="D35" s="3"/>
      <c r="E35" s="42"/>
      <c r="F35" s="3"/>
      <c r="G35" s="3">
        <f t="shared" si="12"/>
        <v>122.10800000000002</v>
      </c>
      <c r="H35" s="8">
        <v>7.0000000000000007E-2</v>
      </c>
      <c r="I35" s="3"/>
      <c r="J35" s="42">
        <v>32</v>
      </c>
      <c r="K35" s="3">
        <f>K32*H35</f>
        <v>122.10800000000002</v>
      </c>
      <c r="L35" s="3">
        <f t="shared" si="13"/>
        <v>32</v>
      </c>
    </row>
    <row r="36" spans="1:12" x14ac:dyDescent="0.45">
      <c r="A36" s="2" t="s">
        <v>10</v>
      </c>
      <c r="B36" s="3" t="s">
        <v>22</v>
      </c>
      <c r="C36" s="3" t="s">
        <v>32</v>
      </c>
      <c r="D36" s="3"/>
      <c r="E36" s="3"/>
      <c r="F36" s="3"/>
      <c r="G36" s="3">
        <f t="shared" si="12"/>
        <v>627.98400000000004</v>
      </c>
      <c r="H36" s="8">
        <v>0.36</v>
      </c>
      <c r="I36" s="3"/>
      <c r="J36" s="42">
        <v>113</v>
      </c>
      <c r="K36" s="3">
        <f>K32*H36</f>
        <v>627.98400000000004</v>
      </c>
      <c r="L36" s="3">
        <f t="shared" si="13"/>
        <v>113</v>
      </c>
    </row>
    <row r="37" spans="1:12" ht="15.75" x14ac:dyDescent="0.5">
      <c r="A37" s="10" t="s">
        <v>11</v>
      </c>
      <c r="B37" s="11" t="s">
        <v>23</v>
      </c>
      <c r="C37" s="11" t="s">
        <v>32</v>
      </c>
      <c r="D37" s="14">
        <v>714.6</v>
      </c>
      <c r="E37" s="11"/>
      <c r="F37" s="11">
        <v>0.28345894486314954</v>
      </c>
      <c r="G37" s="11"/>
      <c r="H37" s="15"/>
      <c r="I37" s="14">
        <v>4581</v>
      </c>
      <c r="J37" s="11"/>
      <c r="K37" s="14">
        <v>2521</v>
      </c>
      <c r="L37" s="14">
        <v>268</v>
      </c>
    </row>
    <row r="38" spans="1:12" x14ac:dyDescent="0.45">
      <c r="A38" s="10" t="s">
        <v>11</v>
      </c>
      <c r="B38" s="11" t="s">
        <v>19</v>
      </c>
      <c r="C38" s="11" t="s">
        <v>32</v>
      </c>
      <c r="D38" s="11"/>
      <c r="E38" s="11"/>
      <c r="F38" s="11"/>
      <c r="G38" s="11">
        <f>K38</f>
        <v>680.67000000000007</v>
      </c>
      <c r="H38" s="15">
        <v>0.27</v>
      </c>
      <c r="I38" s="11"/>
      <c r="J38" s="43">
        <v>52</v>
      </c>
      <c r="K38" s="11">
        <f>K37*H38</f>
        <v>680.67000000000007</v>
      </c>
      <c r="L38" s="11">
        <f>J38</f>
        <v>52</v>
      </c>
    </row>
    <row r="39" spans="1:12" x14ac:dyDescent="0.45">
      <c r="A39" s="10" t="s">
        <v>11</v>
      </c>
      <c r="B39" s="11" t="s">
        <v>20</v>
      </c>
      <c r="C39" s="11" t="s">
        <v>32</v>
      </c>
      <c r="D39" s="11"/>
      <c r="E39" s="11"/>
      <c r="F39" s="11"/>
      <c r="G39" s="11">
        <f t="shared" ref="G39:G41" si="14">K39</f>
        <v>857.1400000000001</v>
      </c>
      <c r="H39" s="15">
        <v>0.34</v>
      </c>
      <c r="I39" s="11"/>
      <c r="J39" s="43">
        <v>55</v>
      </c>
      <c r="K39" s="11">
        <f>K37*H39</f>
        <v>857.1400000000001</v>
      </c>
      <c r="L39" s="11">
        <f t="shared" ref="L39:L41" si="15">J39</f>
        <v>55</v>
      </c>
    </row>
    <row r="40" spans="1:12" x14ac:dyDescent="0.45">
      <c r="A40" s="10" t="s">
        <v>11</v>
      </c>
      <c r="B40" s="11" t="s">
        <v>21</v>
      </c>
      <c r="C40" s="11" t="s">
        <v>32</v>
      </c>
      <c r="D40" s="11"/>
      <c r="E40" s="11"/>
      <c r="F40" s="11"/>
      <c r="G40" s="11">
        <f t="shared" si="14"/>
        <v>126.05000000000001</v>
      </c>
      <c r="H40" s="15">
        <v>0.05</v>
      </c>
      <c r="I40" s="11"/>
      <c r="J40" s="43">
        <v>33</v>
      </c>
      <c r="K40" s="11">
        <f>K37*H40</f>
        <v>126.05000000000001</v>
      </c>
      <c r="L40" s="11">
        <f t="shared" si="15"/>
        <v>33</v>
      </c>
    </row>
    <row r="41" spans="1:12" x14ac:dyDescent="0.45">
      <c r="A41" s="10" t="s">
        <v>11</v>
      </c>
      <c r="B41" s="11" t="s">
        <v>22</v>
      </c>
      <c r="C41" s="11" t="s">
        <v>32</v>
      </c>
      <c r="D41" s="11"/>
      <c r="E41" s="11"/>
      <c r="F41" s="11"/>
      <c r="G41" s="11">
        <f t="shared" si="14"/>
        <v>857.1400000000001</v>
      </c>
      <c r="H41" s="15">
        <v>0.34</v>
      </c>
      <c r="I41" s="11"/>
      <c r="J41" s="43">
        <v>128</v>
      </c>
      <c r="K41" s="11">
        <f>K37*H41</f>
        <v>857.1400000000001</v>
      </c>
      <c r="L41" s="11">
        <f t="shared" si="15"/>
        <v>128</v>
      </c>
    </row>
    <row r="42" spans="1:12" ht="15.75" x14ac:dyDescent="0.5">
      <c r="A42" s="2" t="s">
        <v>12</v>
      </c>
      <c r="B42" s="3" t="s">
        <v>23</v>
      </c>
      <c r="C42" s="3" t="s">
        <v>32</v>
      </c>
      <c r="D42" s="4">
        <v>1019</v>
      </c>
      <c r="E42" s="3"/>
      <c r="F42" s="3">
        <v>0.30878787878787878</v>
      </c>
      <c r="G42" s="3"/>
      <c r="H42" s="6"/>
      <c r="I42" s="4">
        <v>4555</v>
      </c>
      <c r="J42" s="3"/>
      <c r="K42" s="4">
        <v>3300</v>
      </c>
      <c r="L42" s="4">
        <v>280</v>
      </c>
    </row>
    <row r="43" spans="1:12" x14ac:dyDescent="0.45">
      <c r="A43" s="2" t="s">
        <v>12</v>
      </c>
      <c r="B43" s="3" t="s">
        <v>19</v>
      </c>
      <c r="C43" s="3" t="s">
        <v>32</v>
      </c>
      <c r="D43" s="3"/>
      <c r="E43" s="3"/>
      <c r="F43" s="3"/>
      <c r="G43" s="3">
        <f>K43</f>
        <v>1023</v>
      </c>
      <c r="H43" s="8">
        <v>0.31</v>
      </c>
      <c r="I43" s="3"/>
      <c r="J43" s="42">
        <v>57</v>
      </c>
      <c r="K43" s="3">
        <f>K42*H43</f>
        <v>1023</v>
      </c>
      <c r="L43" s="3">
        <f>J43</f>
        <v>57</v>
      </c>
    </row>
    <row r="44" spans="1:12" x14ac:dyDescent="0.45">
      <c r="A44" s="2" t="s">
        <v>12</v>
      </c>
      <c r="B44" s="3" t="s">
        <v>20</v>
      </c>
      <c r="C44" s="3" t="s">
        <v>32</v>
      </c>
      <c r="D44" s="3"/>
      <c r="E44" s="3"/>
      <c r="F44" s="3"/>
      <c r="G44" s="3">
        <f t="shared" ref="G44:G46" si="16">K44</f>
        <v>1089</v>
      </c>
      <c r="H44" s="8">
        <v>0.33</v>
      </c>
      <c r="I44" s="3"/>
      <c r="J44" s="42">
        <v>57</v>
      </c>
      <c r="K44" s="3">
        <f>K42*H44</f>
        <v>1089</v>
      </c>
      <c r="L44" s="3">
        <f t="shared" ref="L44:L46" si="17">J44</f>
        <v>57</v>
      </c>
    </row>
    <row r="45" spans="1:12" x14ac:dyDescent="0.45">
      <c r="A45" s="2" t="s">
        <v>12</v>
      </c>
      <c r="B45" s="3" t="s">
        <v>21</v>
      </c>
      <c r="C45" s="3" t="s">
        <v>32</v>
      </c>
      <c r="D45" s="3"/>
      <c r="E45" s="3"/>
      <c r="F45" s="3"/>
      <c r="G45" s="3">
        <f t="shared" si="16"/>
        <v>132</v>
      </c>
      <c r="H45" s="8">
        <v>0.04</v>
      </c>
      <c r="I45" s="3"/>
      <c r="J45" s="42">
        <v>34</v>
      </c>
      <c r="K45" s="3">
        <f>K42*H45</f>
        <v>132</v>
      </c>
      <c r="L45" s="3">
        <f t="shared" si="17"/>
        <v>34</v>
      </c>
    </row>
    <row r="46" spans="1:12" ht="14.65" thickBot="1" x14ac:dyDescent="0.5">
      <c r="A46" s="16" t="s">
        <v>12</v>
      </c>
      <c r="B46" s="17" t="s">
        <v>22</v>
      </c>
      <c r="C46" s="17" t="s">
        <v>32</v>
      </c>
      <c r="D46" s="17"/>
      <c r="E46" s="17"/>
      <c r="F46" s="17"/>
      <c r="G46" s="17">
        <f t="shared" si="16"/>
        <v>1056</v>
      </c>
      <c r="H46" s="19">
        <v>0.32</v>
      </c>
      <c r="I46" s="17"/>
      <c r="J46" s="44">
        <f>109+23</f>
        <v>132</v>
      </c>
      <c r="K46" s="17">
        <f>K42*H46</f>
        <v>1056</v>
      </c>
      <c r="L46" s="17">
        <f t="shared" si="17"/>
        <v>132</v>
      </c>
    </row>
    <row r="47" spans="1:12" ht="15.75" x14ac:dyDescent="0.5">
      <c r="A47" s="20" t="s">
        <v>10</v>
      </c>
      <c r="B47" s="21" t="s">
        <v>23</v>
      </c>
      <c r="C47" s="21" t="s">
        <v>26</v>
      </c>
      <c r="D47" s="22">
        <v>172</v>
      </c>
      <c r="E47" s="21"/>
      <c r="F47" s="21">
        <v>0.14211352557217219</v>
      </c>
      <c r="G47" s="21"/>
      <c r="H47" s="23"/>
      <c r="I47" s="22">
        <v>3810</v>
      </c>
      <c r="J47" s="21"/>
      <c r="K47" s="22">
        <v>1210.3</v>
      </c>
      <c r="L47" s="22">
        <v>261</v>
      </c>
    </row>
    <row r="48" spans="1:12" x14ac:dyDescent="0.45">
      <c r="A48" s="20" t="s">
        <v>10</v>
      </c>
      <c r="B48" s="21" t="s">
        <v>19</v>
      </c>
      <c r="C48" s="21" t="s">
        <v>26</v>
      </c>
      <c r="D48" s="21"/>
      <c r="E48" s="21"/>
      <c r="F48" s="21"/>
      <c r="G48" s="21">
        <f>K48</f>
        <v>326.78100000000001</v>
      </c>
      <c r="H48" s="25">
        <v>0.27</v>
      </c>
      <c r="I48" s="21"/>
      <c r="J48" s="21">
        <f>L48</f>
        <v>54</v>
      </c>
      <c r="K48" s="21">
        <f>K47*H48</f>
        <v>326.78100000000001</v>
      </c>
      <c r="L48" s="26">
        <v>54</v>
      </c>
    </row>
    <row r="49" spans="1:12" x14ac:dyDescent="0.45">
      <c r="A49" s="20" t="s">
        <v>10</v>
      </c>
      <c r="B49" s="21" t="s">
        <v>20</v>
      </c>
      <c r="C49" s="21" t="s">
        <v>26</v>
      </c>
      <c r="D49" s="21"/>
      <c r="E49" s="21"/>
      <c r="F49" s="21"/>
      <c r="G49" s="21">
        <f t="shared" ref="G49:G51" si="18">K49</f>
        <v>157.339</v>
      </c>
      <c r="H49" s="25">
        <v>0.13</v>
      </c>
      <c r="I49" s="21"/>
      <c r="J49" s="21">
        <f t="shared" ref="J49:J51" si="19">L49</f>
        <v>35</v>
      </c>
      <c r="K49" s="21">
        <f>K47*H49</f>
        <v>157.339</v>
      </c>
      <c r="L49" s="26">
        <v>35</v>
      </c>
    </row>
    <row r="50" spans="1:12" x14ac:dyDescent="0.45">
      <c r="A50" s="20" t="s">
        <v>10</v>
      </c>
      <c r="B50" s="21" t="s">
        <v>21</v>
      </c>
      <c r="C50" s="21" t="s">
        <v>26</v>
      </c>
      <c r="D50" s="21"/>
      <c r="E50" s="21"/>
      <c r="F50" s="21"/>
      <c r="G50" s="21">
        <f t="shared" si="18"/>
        <v>133.13300000000001</v>
      </c>
      <c r="H50" s="25">
        <v>0.11</v>
      </c>
      <c r="I50" s="21"/>
      <c r="J50" s="21">
        <f t="shared" si="19"/>
        <v>50</v>
      </c>
      <c r="K50" s="21">
        <f>K47*H50</f>
        <v>133.13300000000001</v>
      </c>
      <c r="L50" s="26">
        <v>50</v>
      </c>
    </row>
    <row r="51" spans="1:12" x14ac:dyDescent="0.45">
      <c r="A51" s="20" t="s">
        <v>10</v>
      </c>
      <c r="B51" s="21" t="s">
        <v>22</v>
      </c>
      <c r="C51" s="21" t="s">
        <v>26</v>
      </c>
      <c r="D51" s="21"/>
      <c r="E51" s="21"/>
      <c r="F51" s="21"/>
      <c r="G51" s="21">
        <f t="shared" si="18"/>
        <v>593.04699999999991</v>
      </c>
      <c r="H51" s="25">
        <v>0.49</v>
      </c>
      <c r="I51" s="21"/>
      <c r="J51" s="21">
        <f t="shared" si="19"/>
        <v>122</v>
      </c>
      <c r="K51" s="21">
        <f>K47*H51</f>
        <v>593.04699999999991</v>
      </c>
      <c r="L51" s="26">
        <v>122</v>
      </c>
    </row>
    <row r="52" spans="1:12" ht="15.75" x14ac:dyDescent="0.5">
      <c r="A52" s="27" t="s">
        <v>11</v>
      </c>
      <c r="B52" s="28" t="s">
        <v>23</v>
      </c>
      <c r="C52" s="28" t="s">
        <v>26</v>
      </c>
      <c r="D52" s="30">
        <v>286.5</v>
      </c>
      <c r="E52" s="28"/>
      <c r="F52" s="28">
        <v>0.19064413095554963</v>
      </c>
      <c r="G52" s="28"/>
      <c r="H52" s="29"/>
      <c r="I52" s="30">
        <v>4581</v>
      </c>
      <c r="J52" s="28"/>
      <c r="K52" s="30">
        <v>1502.8</v>
      </c>
      <c r="L52" s="30">
        <v>263</v>
      </c>
    </row>
    <row r="53" spans="1:12" x14ac:dyDescent="0.45">
      <c r="A53" s="27" t="s">
        <v>11</v>
      </c>
      <c r="B53" s="28" t="s">
        <v>19</v>
      </c>
      <c r="C53" s="28" t="s">
        <v>26</v>
      </c>
      <c r="D53" s="28"/>
      <c r="E53" s="28"/>
      <c r="F53" s="28"/>
      <c r="G53" s="28">
        <f>K53</f>
        <v>360.67199999999997</v>
      </c>
      <c r="H53" s="32">
        <v>0.24</v>
      </c>
      <c r="I53" s="28"/>
      <c r="J53" s="28">
        <f>L53</f>
        <v>53</v>
      </c>
      <c r="K53" s="28">
        <f>K52*H53</f>
        <v>360.67199999999997</v>
      </c>
      <c r="L53" s="45">
        <v>53</v>
      </c>
    </row>
    <row r="54" spans="1:12" x14ac:dyDescent="0.45">
      <c r="A54" s="27" t="s">
        <v>11</v>
      </c>
      <c r="B54" s="28" t="s">
        <v>20</v>
      </c>
      <c r="C54" s="28" t="s">
        <v>26</v>
      </c>
      <c r="D54" s="28"/>
      <c r="E54" s="28"/>
      <c r="F54" s="28"/>
      <c r="G54" s="28">
        <f t="shared" ref="G54:G56" si="20">K54</f>
        <v>270.50399999999996</v>
      </c>
      <c r="H54" s="32">
        <v>0.18</v>
      </c>
      <c r="I54" s="28"/>
      <c r="J54" s="28">
        <f t="shared" ref="J54:J56" si="21">L54</f>
        <v>36</v>
      </c>
      <c r="K54" s="28">
        <f>K52*H54</f>
        <v>270.50399999999996</v>
      </c>
      <c r="L54" s="45">
        <v>36</v>
      </c>
    </row>
    <row r="55" spans="1:12" x14ac:dyDescent="0.45">
      <c r="A55" s="27" t="s">
        <v>11</v>
      </c>
      <c r="B55" s="28" t="s">
        <v>21</v>
      </c>
      <c r="C55" s="28" t="s">
        <v>26</v>
      </c>
      <c r="D55" s="28"/>
      <c r="E55" s="28"/>
      <c r="F55" s="28"/>
      <c r="G55" s="28">
        <f t="shared" si="20"/>
        <v>150.28</v>
      </c>
      <c r="H55" s="32">
        <v>0.1</v>
      </c>
      <c r="I55" s="28"/>
      <c r="J55" s="28">
        <f t="shared" si="21"/>
        <v>49</v>
      </c>
      <c r="K55" s="28">
        <f>K52*H55</f>
        <v>150.28</v>
      </c>
      <c r="L55" s="45">
        <v>49</v>
      </c>
    </row>
    <row r="56" spans="1:12" x14ac:dyDescent="0.45">
      <c r="A56" s="27" t="s">
        <v>11</v>
      </c>
      <c r="B56" s="28" t="s">
        <v>22</v>
      </c>
      <c r="C56" s="28" t="s">
        <v>26</v>
      </c>
      <c r="D56" s="28"/>
      <c r="E56" s="28"/>
      <c r="F56" s="28"/>
      <c r="G56" s="28">
        <f t="shared" si="20"/>
        <v>721.34399999999994</v>
      </c>
      <c r="H56" s="32">
        <v>0.48</v>
      </c>
      <c r="I56" s="28"/>
      <c r="J56" s="28">
        <f t="shared" si="21"/>
        <v>125</v>
      </c>
      <c r="K56" s="28">
        <f>K52*H56</f>
        <v>721.34399999999994</v>
      </c>
      <c r="L56" s="45">
        <v>125</v>
      </c>
    </row>
    <row r="57" spans="1:12" ht="15.75" x14ac:dyDescent="0.5">
      <c r="A57" s="20" t="s">
        <v>12</v>
      </c>
      <c r="B57" s="21" t="s">
        <v>23</v>
      </c>
      <c r="C57" s="21" t="s">
        <v>26</v>
      </c>
      <c r="D57" s="22">
        <v>366</v>
      </c>
      <c r="E57" s="21"/>
      <c r="F57" s="21">
        <v>0.2103448275862069</v>
      </c>
      <c r="G57" s="21"/>
      <c r="H57" s="23"/>
      <c r="I57" s="22">
        <v>4555</v>
      </c>
      <c r="J57" s="21"/>
      <c r="K57" s="22">
        <v>1740</v>
      </c>
      <c r="L57" s="22">
        <v>271</v>
      </c>
    </row>
    <row r="58" spans="1:12" x14ac:dyDescent="0.45">
      <c r="A58" s="20" t="s">
        <v>12</v>
      </c>
      <c r="B58" s="21" t="s">
        <v>19</v>
      </c>
      <c r="C58" s="21" t="s">
        <v>26</v>
      </c>
      <c r="D58" s="21"/>
      <c r="E58" s="21"/>
      <c r="F58" s="21"/>
      <c r="G58" s="21">
        <f>K58</f>
        <v>469.8</v>
      </c>
      <c r="H58" s="25">
        <v>0.27</v>
      </c>
      <c r="I58" s="21"/>
      <c r="J58" s="21">
        <f>L58</f>
        <v>55</v>
      </c>
      <c r="K58" s="21">
        <f>K57*H58</f>
        <v>469.8</v>
      </c>
      <c r="L58" s="26">
        <v>55</v>
      </c>
    </row>
    <row r="59" spans="1:12" x14ac:dyDescent="0.45">
      <c r="A59" s="20" t="s">
        <v>12</v>
      </c>
      <c r="B59" s="21" t="s">
        <v>20</v>
      </c>
      <c r="C59" s="21" t="s">
        <v>26</v>
      </c>
      <c r="D59" s="21"/>
      <c r="E59" s="21"/>
      <c r="F59" s="21"/>
      <c r="G59" s="21">
        <f t="shared" ref="G59:G61" si="22">K59</f>
        <v>365.4</v>
      </c>
      <c r="H59" s="25">
        <v>0.21</v>
      </c>
      <c r="I59" s="21"/>
      <c r="J59" s="21">
        <f t="shared" ref="J59:J61" si="23">L59</f>
        <v>39</v>
      </c>
      <c r="K59" s="21">
        <f>K57*H59</f>
        <v>365.4</v>
      </c>
      <c r="L59" s="26">
        <v>39</v>
      </c>
    </row>
    <row r="60" spans="1:12" x14ac:dyDescent="0.45">
      <c r="A60" s="20" t="s">
        <v>12</v>
      </c>
      <c r="B60" s="21" t="s">
        <v>21</v>
      </c>
      <c r="C60" s="21" t="s">
        <v>26</v>
      </c>
      <c r="D60" s="21"/>
      <c r="E60" s="21"/>
      <c r="F60" s="21"/>
      <c r="G60" s="21">
        <f t="shared" si="22"/>
        <v>208.79999999999998</v>
      </c>
      <c r="H60" s="25">
        <v>0.12</v>
      </c>
      <c r="I60" s="21"/>
      <c r="J60" s="21">
        <f t="shared" si="23"/>
        <v>47</v>
      </c>
      <c r="K60" s="21">
        <f>K57*H60</f>
        <v>208.79999999999998</v>
      </c>
      <c r="L60" s="26">
        <v>47</v>
      </c>
    </row>
    <row r="61" spans="1:12" ht="14.65" thickBot="1" x14ac:dyDescent="0.5">
      <c r="A61" s="39" t="s">
        <v>12</v>
      </c>
      <c r="B61" s="40" t="s">
        <v>22</v>
      </c>
      <c r="C61" s="40" t="s">
        <v>26</v>
      </c>
      <c r="D61" s="40"/>
      <c r="E61" s="40"/>
      <c r="F61" s="40"/>
      <c r="G61" s="40">
        <f t="shared" si="22"/>
        <v>696</v>
      </c>
      <c r="H61" s="41">
        <v>0.4</v>
      </c>
      <c r="I61" s="40"/>
      <c r="J61" s="40">
        <f t="shared" si="23"/>
        <v>130</v>
      </c>
      <c r="K61" s="40">
        <f>K57*H61</f>
        <v>696</v>
      </c>
      <c r="L61" s="46">
        <v>130</v>
      </c>
    </row>
    <row r="62" spans="1:12" ht="15.75" x14ac:dyDescent="0.5">
      <c r="A62" s="2" t="s">
        <v>10</v>
      </c>
      <c r="B62" s="3" t="s">
        <v>23</v>
      </c>
      <c r="C62" s="3" t="s">
        <v>27</v>
      </c>
      <c r="D62" s="4">
        <v>180.6</v>
      </c>
      <c r="E62" s="3"/>
      <c r="F62" s="3">
        <v>7.9165388155876024E-2</v>
      </c>
      <c r="G62" s="3"/>
      <c r="H62" s="3"/>
      <c r="I62" s="4">
        <v>6913</v>
      </c>
      <c r="J62" s="3"/>
      <c r="K62" s="4">
        <v>2281.3000000000002</v>
      </c>
      <c r="L62" s="4">
        <v>450</v>
      </c>
    </row>
    <row r="63" spans="1:12" x14ac:dyDescent="0.45">
      <c r="A63" s="2" t="s">
        <v>10</v>
      </c>
      <c r="B63" s="3" t="s">
        <v>19</v>
      </c>
      <c r="C63" s="3" t="s">
        <v>27</v>
      </c>
      <c r="D63" s="3"/>
      <c r="E63" s="3"/>
      <c r="F63" s="3"/>
      <c r="G63" s="3">
        <f>K63</f>
        <v>935.33299999999997</v>
      </c>
      <c r="H63" s="8">
        <v>0.41</v>
      </c>
      <c r="I63" s="3"/>
      <c r="J63" s="3">
        <f>L63</f>
        <v>107</v>
      </c>
      <c r="K63" s="3">
        <f>K62*H63</f>
        <v>935.33299999999997</v>
      </c>
      <c r="L63" s="42">
        <v>107</v>
      </c>
    </row>
    <row r="64" spans="1:12" x14ac:dyDescent="0.45">
      <c r="A64" s="2" t="s">
        <v>10</v>
      </c>
      <c r="B64" s="3" t="s">
        <v>20</v>
      </c>
      <c r="C64" s="3" t="s">
        <v>27</v>
      </c>
      <c r="D64" s="3"/>
      <c r="E64" s="3"/>
      <c r="F64" s="3"/>
      <c r="G64" s="3">
        <f t="shared" ref="G64:G66" si="24">K64</f>
        <v>365.00800000000004</v>
      </c>
      <c r="H64" s="8">
        <v>0.16</v>
      </c>
      <c r="I64" s="3"/>
      <c r="J64" s="3">
        <f t="shared" ref="J64:J66" si="25">L64</f>
        <v>48</v>
      </c>
      <c r="K64" s="3">
        <f>K62*H64</f>
        <v>365.00800000000004</v>
      </c>
      <c r="L64" s="42">
        <v>48</v>
      </c>
    </row>
    <row r="65" spans="1:12" x14ac:dyDescent="0.45">
      <c r="A65" s="2" t="s">
        <v>10</v>
      </c>
      <c r="B65" s="3" t="s">
        <v>21</v>
      </c>
      <c r="C65" s="3" t="s">
        <v>27</v>
      </c>
      <c r="D65" s="3"/>
      <c r="E65" s="3"/>
      <c r="F65" s="3"/>
      <c r="G65" s="3">
        <f t="shared" si="24"/>
        <v>182.50400000000002</v>
      </c>
      <c r="H65" s="8">
        <v>0.08</v>
      </c>
      <c r="I65" s="3"/>
      <c r="J65" s="3">
        <f t="shared" si="25"/>
        <v>79</v>
      </c>
      <c r="K65" s="3">
        <f>K62*H65</f>
        <v>182.50400000000002</v>
      </c>
      <c r="L65" s="42">
        <v>79</v>
      </c>
    </row>
    <row r="66" spans="1:12" x14ac:dyDescent="0.45">
      <c r="A66" s="2" t="s">
        <v>10</v>
      </c>
      <c r="B66" s="3" t="s">
        <v>22</v>
      </c>
      <c r="C66" s="3" t="s">
        <v>27</v>
      </c>
      <c r="D66" s="3"/>
      <c r="E66" s="3"/>
      <c r="F66" s="3"/>
      <c r="G66" s="3">
        <f t="shared" si="24"/>
        <v>798.45500000000004</v>
      </c>
      <c r="H66" s="8">
        <v>0.35</v>
      </c>
      <c r="I66" s="3"/>
      <c r="J66" s="3">
        <f t="shared" si="25"/>
        <v>216</v>
      </c>
      <c r="K66" s="3">
        <f>K62*H66</f>
        <v>798.45500000000004</v>
      </c>
      <c r="L66" s="42">
        <v>216</v>
      </c>
    </row>
    <row r="67" spans="1:12" ht="15.75" x14ac:dyDescent="0.5">
      <c r="A67" s="10" t="s">
        <v>11</v>
      </c>
      <c r="B67" s="11" t="s">
        <v>23</v>
      </c>
      <c r="C67" s="11" t="s">
        <v>27</v>
      </c>
      <c r="D67" s="14">
        <v>559.6</v>
      </c>
      <c r="E67" s="11"/>
      <c r="F67" s="11">
        <v>0.17140931785462679</v>
      </c>
      <c r="G67" s="11"/>
      <c r="H67" s="11"/>
      <c r="I67" s="14">
        <v>7270</v>
      </c>
      <c r="J67" s="11"/>
      <c r="K67" s="14">
        <v>3264.7</v>
      </c>
      <c r="L67" s="14">
        <v>533</v>
      </c>
    </row>
    <row r="68" spans="1:12" x14ac:dyDescent="0.45">
      <c r="A68" s="10" t="s">
        <v>11</v>
      </c>
      <c r="B68" s="11" t="s">
        <v>19</v>
      </c>
      <c r="C68" s="11" t="s">
        <v>27</v>
      </c>
      <c r="D68" s="11"/>
      <c r="E68" s="11"/>
      <c r="F68" s="11"/>
      <c r="G68" s="11">
        <f>K68</f>
        <v>1077.3509999999999</v>
      </c>
      <c r="H68" s="15">
        <v>0.33</v>
      </c>
      <c r="I68" s="11"/>
      <c r="J68" s="11">
        <f>L68</f>
        <v>119</v>
      </c>
      <c r="K68" s="11">
        <f>K67*H68</f>
        <v>1077.3509999999999</v>
      </c>
      <c r="L68" s="43">
        <v>119</v>
      </c>
    </row>
    <row r="69" spans="1:12" x14ac:dyDescent="0.45">
      <c r="A69" s="10" t="s">
        <v>11</v>
      </c>
      <c r="B69" s="11" t="s">
        <v>20</v>
      </c>
      <c r="C69" s="11" t="s">
        <v>27</v>
      </c>
      <c r="D69" s="11"/>
      <c r="E69" s="11"/>
      <c r="F69" s="11"/>
      <c r="G69" s="11">
        <f t="shared" ref="G69:G71" si="26">K69</f>
        <v>718.23399999999992</v>
      </c>
      <c r="H69" s="15">
        <v>0.22</v>
      </c>
      <c r="I69" s="11"/>
      <c r="J69" s="11">
        <f t="shared" ref="J69:J71" si="27">L69</f>
        <v>63</v>
      </c>
      <c r="K69" s="11">
        <f>K67*H69</f>
        <v>718.23399999999992</v>
      </c>
      <c r="L69" s="43">
        <v>63</v>
      </c>
    </row>
    <row r="70" spans="1:12" x14ac:dyDescent="0.45">
      <c r="A70" s="10" t="s">
        <v>11</v>
      </c>
      <c r="B70" s="11" t="s">
        <v>21</v>
      </c>
      <c r="C70" s="11" t="s">
        <v>27</v>
      </c>
      <c r="D70" s="11"/>
      <c r="E70" s="11"/>
      <c r="F70" s="11"/>
      <c r="G70" s="11">
        <f t="shared" si="26"/>
        <v>195.88199999999998</v>
      </c>
      <c r="H70" s="15">
        <v>0.06</v>
      </c>
      <c r="I70" s="11"/>
      <c r="J70" s="11">
        <f t="shared" si="27"/>
        <v>80</v>
      </c>
      <c r="K70" s="11">
        <f>K67*H70</f>
        <v>195.88199999999998</v>
      </c>
      <c r="L70" s="43">
        <v>80</v>
      </c>
    </row>
    <row r="71" spans="1:12" x14ac:dyDescent="0.45">
      <c r="A71" s="10" t="s">
        <v>11</v>
      </c>
      <c r="B71" s="11" t="s">
        <v>22</v>
      </c>
      <c r="C71" s="11" t="s">
        <v>27</v>
      </c>
      <c r="D71" s="11"/>
      <c r="E71" s="11"/>
      <c r="F71" s="11"/>
      <c r="G71" s="11">
        <f t="shared" si="26"/>
        <v>1273.2329999999999</v>
      </c>
      <c r="H71" s="15">
        <v>0.39</v>
      </c>
      <c r="I71" s="11"/>
      <c r="J71" s="11">
        <f t="shared" si="27"/>
        <v>271</v>
      </c>
      <c r="K71" s="11">
        <f>K67*H71</f>
        <v>1273.2329999999999</v>
      </c>
      <c r="L71" s="43">
        <v>271</v>
      </c>
    </row>
    <row r="72" spans="1:12" ht="15.75" x14ac:dyDescent="0.5">
      <c r="A72" s="2" t="s">
        <v>12</v>
      </c>
      <c r="B72" s="3" t="s">
        <v>23</v>
      </c>
      <c r="C72" s="3" t="s">
        <v>27</v>
      </c>
      <c r="D72" s="4">
        <v>558</v>
      </c>
      <c r="E72" s="3"/>
      <c r="F72" s="3">
        <v>0.14403717088280846</v>
      </c>
      <c r="G72" s="3"/>
      <c r="H72" s="3"/>
      <c r="I72" s="4">
        <v>8137</v>
      </c>
      <c r="J72" s="3"/>
      <c r="K72" s="4">
        <v>3874</v>
      </c>
      <c r="L72" s="4">
        <v>580</v>
      </c>
    </row>
    <row r="73" spans="1:12" x14ac:dyDescent="0.45">
      <c r="A73" s="2" t="s">
        <v>12</v>
      </c>
      <c r="B73" s="3" t="s">
        <v>19</v>
      </c>
      <c r="C73" s="3" t="s">
        <v>27</v>
      </c>
      <c r="D73" s="3"/>
      <c r="E73" s="3"/>
      <c r="F73" s="3"/>
      <c r="G73" s="3">
        <f>K73</f>
        <v>1355.8999999999999</v>
      </c>
      <c r="H73" s="8">
        <v>0.35</v>
      </c>
      <c r="I73" s="3"/>
      <c r="J73" s="3">
        <f>L73</f>
        <v>128</v>
      </c>
      <c r="K73" s="3">
        <f>K72*H73</f>
        <v>1355.8999999999999</v>
      </c>
      <c r="L73" s="42">
        <v>128</v>
      </c>
    </row>
    <row r="74" spans="1:12" x14ac:dyDescent="0.45">
      <c r="A74" s="2" t="s">
        <v>12</v>
      </c>
      <c r="B74" s="3" t="s">
        <v>20</v>
      </c>
      <c r="C74" s="3" t="s">
        <v>27</v>
      </c>
      <c r="D74" s="3"/>
      <c r="E74" s="3"/>
      <c r="F74" s="3"/>
      <c r="G74" s="3">
        <f t="shared" ref="G74:G76" si="28">K74</f>
        <v>813.54</v>
      </c>
      <c r="H74" s="8">
        <v>0.21</v>
      </c>
      <c r="I74" s="3"/>
      <c r="J74" s="3">
        <f t="shared" ref="J74:J76" si="29">L74</f>
        <v>75</v>
      </c>
      <c r="K74" s="3">
        <f>K72*H74</f>
        <v>813.54</v>
      </c>
      <c r="L74" s="42">
        <v>75</v>
      </c>
    </row>
    <row r="75" spans="1:12" x14ac:dyDescent="0.45">
      <c r="A75" s="2" t="s">
        <v>12</v>
      </c>
      <c r="B75" s="3" t="s">
        <v>21</v>
      </c>
      <c r="C75" s="3" t="s">
        <v>27</v>
      </c>
      <c r="D75" s="3"/>
      <c r="E75" s="3"/>
      <c r="F75" s="3"/>
      <c r="G75" s="3">
        <f t="shared" si="28"/>
        <v>271.18</v>
      </c>
      <c r="H75" s="8">
        <v>7.0000000000000007E-2</v>
      </c>
      <c r="I75" s="3"/>
      <c r="J75" s="3">
        <f t="shared" si="29"/>
        <v>85</v>
      </c>
      <c r="K75" s="3">
        <f>K72*H75</f>
        <v>271.18</v>
      </c>
      <c r="L75" s="42">
        <v>85</v>
      </c>
    </row>
    <row r="76" spans="1:12" ht="14.65" thickBot="1" x14ac:dyDescent="0.5">
      <c r="A76" s="16" t="s">
        <v>12</v>
      </c>
      <c r="B76" s="17" t="s">
        <v>22</v>
      </c>
      <c r="C76" s="17" t="s">
        <v>27</v>
      </c>
      <c r="D76" s="17"/>
      <c r="E76" s="17"/>
      <c r="F76" s="17"/>
      <c r="G76" s="52">
        <f t="shared" si="28"/>
        <v>1433.3799999999999</v>
      </c>
      <c r="H76" s="19">
        <v>0.37</v>
      </c>
      <c r="I76" s="17"/>
      <c r="J76" s="17">
        <f t="shared" si="29"/>
        <v>292</v>
      </c>
      <c r="K76" s="17">
        <f>K72*H76</f>
        <v>1433.3799999999999</v>
      </c>
      <c r="L76" s="44">
        <v>292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0259-1296-4563-A6A8-58F33313774A}">
  <dimension ref="A1:E211"/>
  <sheetViews>
    <sheetView workbookViewId="0">
      <selection activeCell="J10" sqref="J10"/>
    </sheetView>
  </sheetViews>
  <sheetFormatPr defaultRowHeight="14.25" x14ac:dyDescent="0.45"/>
  <cols>
    <col min="1" max="1" width="9.6640625" style="47" bestFit="1" customWidth="1"/>
  </cols>
  <sheetData>
    <row r="1" spans="1:5" s="48" customFormat="1" x14ac:dyDescent="0.45">
      <c r="A1" s="48" t="s">
        <v>17</v>
      </c>
      <c r="B1" s="48" t="s">
        <v>33</v>
      </c>
      <c r="C1" s="48" t="s">
        <v>34</v>
      </c>
      <c r="D1" s="48" t="s">
        <v>35</v>
      </c>
      <c r="E1" s="48" t="s">
        <v>36</v>
      </c>
    </row>
    <row r="2" spans="1:5" x14ac:dyDescent="0.45">
      <c r="A2" s="47" vm="1">
        <v>43829</v>
      </c>
      <c r="B2" vm="2">
        <v>591.29999999999995</v>
      </c>
      <c r="C2" vm="3">
        <v>582.20000000000005</v>
      </c>
      <c r="D2" vm="4">
        <v>600.9</v>
      </c>
      <c r="E2" vm="4">
        <v>600.9</v>
      </c>
    </row>
    <row r="3" spans="1:5" x14ac:dyDescent="0.45">
      <c r="A3" s="47" vm="5">
        <v>43836</v>
      </c>
      <c r="B3" vm="6">
        <v>595.70000000000005</v>
      </c>
      <c r="C3" vm="7">
        <v>576.29999999999995</v>
      </c>
      <c r="D3" vm="8">
        <v>601.4</v>
      </c>
      <c r="E3" vm="9">
        <v>592.1</v>
      </c>
    </row>
    <row r="4" spans="1:5" x14ac:dyDescent="0.45">
      <c r="A4" s="47" vm="10">
        <v>43843</v>
      </c>
      <c r="B4" vm="11">
        <v>591.70000000000005</v>
      </c>
      <c r="C4" vm="12">
        <v>584.29999999999995</v>
      </c>
      <c r="D4" vm="13">
        <v>614.9</v>
      </c>
      <c r="E4" vm="14">
        <v>610.20000000000005</v>
      </c>
    </row>
    <row r="5" spans="1:5" x14ac:dyDescent="0.45">
      <c r="A5" s="47" vm="15">
        <v>43850</v>
      </c>
      <c r="B5" vm="16">
        <v>611.70000000000005</v>
      </c>
      <c r="C5" vm="17">
        <v>570.9</v>
      </c>
      <c r="D5" vm="18">
        <v>613.6</v>
      </c>
      <c r="E5" vm="19">
        <v>573.29999999999995</v>
      </c>
    </row>
    <row r="6" spans="1:5" x14ac:dyDescent="0.45">
      <c r="A6" s="47" vm="20">
        <v>43857</v>
      </c>
      <c r="B6" vm="21">
        <v>547.6</v>
      </c>
      <c r="C6" vm="22">
        <v>542.20000000000005</v>
      </c>
      <c r="D6" vm="23">
        <v>570.79999999999995</v>
      </c>
      <c r="E6" vm="24">
        <v>555</v>
      </c>
    </row>
    <row r="7" spans="1:5" x14ac:dyDescent="0.45">
      <c r="A7" s="47" vm="25">
        <v>43864</v>
      </c>
      <c r="B7" vm="24">
        <v>555</v>
      </c>
      <c r="C7" vm="26">
        <v>550</v>
      </c>
      <c r="D7" vm="27">
        <v>579.9</v>
      </c>
      <c r="E7" vm="28">
        <v>565.70000000000005</v>
      </c>
    </row>
    <row r="8" spans="1:5" x14ac:dyDescent="0.45">
      <c r="A8" s="47" vm="29">
        <v>43871</v>
      </c>
      <c r="B8" vm="30">
        <v>562</v>
      </c>
      <c r="C8" vm="31">
        <v>559</v>
      </c>
      <c r="D8" vm="32">
        <v>598</v>
      </c>
      <c r="E8" vm="33">
        <v>579.4</v>
      </c>
    </row>
    <row r="9" spans="1:5" x14ac:dyDescent="0.45">
      <c r="A9" s="47" vm="34">
        <v>43878</v>
      </c>
      <c r="B9" vm="35">
        <v>578</v>
      </c>
      <c r="C9" vm="36">
        <v>555.6</v>
      </c>
      <c r="D9" vm="37">
        <v>587</v>
      </c>
      <c r="E9" vm="38">
        <v>561.6</v>
      </c>
    </row>
    <row r="10" spans="1:5" x14ac:dyDescent="0.45">
      <c r="A10" s="47" vm="39">
        <v>43885</v>
      </c>
      <c r="B10" vm="40">
        <v>535.6</v>
      </c>
      <c r="C10" vm="41">
        <v>484.25</v>
      </c>
      <c r="D10" vm="42">
        <v>545</v>
      </c>
      <c r="E10" vm="43">
        <v>505.8</v>
      </c>
    </row>
    <row r="11" spans="1:5" x14ac:dyDescent="0.45">
      <c r="A11" s="47" vm="44">
        <v>43892</v>
      </c>
      <c r="B11" vm="45">
        <v>517.29999999999995</v>
      </c>
      <c r="C11" vm="46">
        <v>475.5</v>
      </c>
      <c r="D11" vm="47">
        <v>523.5</v>
      </c>
      <c r="E11" vm="48">
        <v>483.5</v>
      </c>
    </row>
    <row r="12" spans="1:5" x14ac:dyDescent="0.45">
      <c r="A12" s="47" vm="49">
        <v>43899</v>
      </c>
      <c r="B12" vm="50">
        <v>441.95</v>
      </c>
      <c r="C12" vm="51">
        <v>378.4</v>
      </c>
      <c r="D12" vm="52">
        <v>485.1</v>
      </c>
      <c r="E12" vm="53">
        <v>405</v>
      </c>
    </row>
    <row r="13" spans="1:5" x14ac:dyDescent="0.45">
      <c r="A13" s="47" vm="54">
        <v>43906</v>
      </c>
      <c r="B13" vm="55">
        <v>372.65</v>
      </c>
      <c r="C13" vm="56">
        <v>348.55</v>
      </c>
      <c r="D13" vm="57">
        <v>422.8</v>
      </c>
      <c r="E13" vm="58">
        <v>419.7</v>
      </c>
    </row>
    <row r="14" spans="1:5" x14ac:dyDescent="0.45">
      <c r="A14" s="47" vm="59">
        <v>43913</v>
      </c>
      <c r="B14" vm="60">
        <v>395</v>
      </c>
      <c r="C14" vm="61">
        <v>382.6</v>
      </c>
      <c r="D14" vm="62">
        <v>493.5</v>
      </c>
      <c r="E14" vm="63">
        <v>479.5</v>
      </c>
    </row>
    <row r="15" spans="1:5" x14ac:dyDescent="0.45">
      <c r="A15" s="47" vm="64">
        <v>43920</v>
      </c>
      <c r="B15" vm="65">
        <v>479.85</v>
      </c>
      <c r="C15" vm="66">
        <v>444.5</v>
      </c>
      <c r="D15" vm="67">
        <v>502.6</v>
      </c>
      <c r="E15" vm="68">
        <v>452.7</v>
      </c>
    </row>
    <row r="16" spans="1:5" x14ac:dyDescent="0.45">
      <c r="A16" s="47" vm="69">
        <v>43927</v>
      </c>
      <c r="B16" vm="70">
        <v>469</v>
      </c>
      <c r="C16" vm="71">
        <v>458.3</v>
      </c>
      <c r="D16" vm="72">
        <v>498.8</v>
      </c>
      <c r="E16" vm="73">
        <v>473.7</v>
      </c>
    </row>
    <row r="17" spans="1:5" x14ac:dyDescent="0.45">
      <c r="A17" s="47" vm="74">
        <v>43935</v>
      </c>
      <c r="B17" vm="75">
        <v>475.75</v>
      </c>
      <c r="C17" vm="76">
        <v>470.6</v>
      </c>
      <c r="D17" vm="77">
        <v>513.1</v>
      </c>
      <c r="E17" vm="78">
        <v>503.4</v>
      </c>
    </row>
    <row r="18" spans="1:5" x14ac:dyDescent="0.45">
      <c r="A18" s="47" vm="79">
        <v>43941</v>
      </c>
      <c r="B18" vm="80">
        <v>508.6</v>
      </c>
      <c r="C18" vm="81">
        <v>445.45</v>
      </c>
      <c r="D18" vm="82">
        <v>510.5</v>
      </c>
      <c r="E18" vm="83">
        <v>451.35</v>
      </c>
    </row>
    <row r="19" spans="1:5" x14ac:dyDescent="0.45">
      <c r="A19" s="47" vm="84">
        <v>43948</v>
      </c>
      <c r="B19" vm="85">
        <v>455.8</v>
      </c>
      <c r="C19" vm="86">
        <v>455.4</v>
      </c>
      <c r="D19" vm="87">
        <v>482</v>
      </c>
      <c r="E19" vm="88">
        <v>460.2</v>
      </c>
    </row>
    <row r="20" spans="1:5" x14ac:dyDescent="0.45">
      <c r="A20" s="47" vm="89">
        <v>43955</v>
      </c>
      <c r="B20" vm="90">
        <v>458.4</v>
      </c>
      <c r="C20" vm="91">
        <v>433.5</v>
      </c>
      <c r="D20" vm="92">
        <v>460.25</v>
      </c>
      <c r="E20" vm="93">
        <v>447.5</v>
      </c>
    </row>
    <row r="21" spans="1:5" x14ac:dyDescent="0.45">
      <c r="A21" s="47" vm="94">
        <v>43962</v>
      </c>
      <c r="B21" vm="95">
        <v>448.8</v>
      </c>
      <c r="C21" vm="96">
        <v>405.1</v>
      </c>
      <c r="D21" vm="97">
        <v>452.25</v>
      </c>
      <c r="E21" vm="98">
        <v>411.35</v>
      </c>
    </row>
    <row r="22" spans="1:5" x14ac:dyDescent="0.45">
      <c r="A22" s="47" vm="99">
        <v>43969</v>
      </c>
      <c r="B22" vm="100">
        <v>415.7</v>
      </c>
      <c r="C22" vm="100">
        <v>415.7</v>
      </c>
      <c r="D22" vm="101">
        <v>443.6</v>
      </c>
      <c r="E22" vm="102">
        <v>422.9</v>
      </c>
    </row>
    <row r="23" spans="1:5" x14ac:dyDescent="0.45">
      <c r="A23" s="47" vm="103">
        <v>43976</v>
      </c>
      <c r="B23" vm="104">
        <v>428</v>
      </c>
      <c r="C23" vm="105">
        <v>420.65</v>
      </c>
      <c r="D23" vm="106">
        <v>483.6</v>
      </c>
      <c r="E23" vm="107">
        <v>469.6</v>
      </c>
    </row>
    <row r="24" spans="1:5" x14ac:dyDescent="0.45">
      <c r="A24" s="47" vm="108">
        <v>43983</v>
      </c>
      <c r="B24" vm="109">
        <v>480</v>
      </c>
      <c r="C24" vm="110">
        <v>469.65</v>
      </c>
      <c r="D24" vm="111">
        <v>537.70000000000005</v>
      </c>
      <c r="E24" vm="112">
        <v>536.1</v>
      </c>
    </row>
    <row r="25" spans="1:5" x14ac:dyDescent="0.45">
      <c r="A25" s="47" vm="113">
        <v>43990</v>
      </c>
      <c r="B25" vm="114">
        <v>531.1</v>
      </c>
      <c r="C25" vm="115">
        <v>477</v>
      </c>
      <c r="D25" vm="116">
        <v>534.5</v>
      </c>
      <c r="E25" vm="117">
        <v>487.35</v>
      </c>
    </row>
    <row r="26" spans="1:5" x14ac:dyDescent="0.45">
      <c r="A26" s="47" vm="118">
        <v>43997</v>
      </c>
      <c r="B26" vm="119">
        <v>473.55</v>
      </c>
      <c r="C26" vm="120">
        <v>466.45</v>
      </c>
      <c r="D26" vm="121">
        <v>518.79999999999995</v>
      </c>
      <c r="E26" vm="122">
        <v>509.9</v>
      </c>
    </row>
    <row r="27" spans="1:5" x14ac:dyDescent="0.45">
      <c r="A27" s="47" vm="123">
        <v>44004</v>
      </c>
      <c r="B27" vm="124">
        <v>503</v>
      </c>
      <c r="C27" vm="125">
        <v>464.05</v>
      </c>
      <c r="D27" vm="126">
        <v>513.20000000000005</v>
      </c>
      <c r="E27" vm="115">
        <v>477</v>
      </c>
    </row>
    <row r="28" spans="1:5" x14ac:dyDescent="0.45">
      <c r="A28" s="47" vm="127">
        <v>44011</v>
      </c>
      <c r="B28" vm="128">
        <v>475.55</v>
      </c>
      <c r="C28" vm="129">
        <v>469.85</v>
      </c>
      <c r="D28" vm="130">
        <v>498.5</v>
      </c>
      <c r="E28" vm="131">
        <v>494.8</v>
      </c>
    </row>
    <row r="29" spans="1:5" x14ac:dyDescent="0.45">
      <c r="A29" s="47" vm="132">
        <v>44018</v>
      </c>
      <c r="B29" vm="133">
        <v>504.7</v>
      </c>
      <c r="C29" vm="134">
        <v>491.15</v>
      </c>
      <c r="D29" vm="135">
        <v>507.4</v>
      </c>
      <c r="E29" vm="136">
        <v>499.75</v>
      </c>
    </row>
    <row r="30" spans="1:5" x14ac:dyDescent="0.45">
      <c r="A30" s="47" vm="137">
        <v>44025</v>
      </c>
      <c r="B30" vm="138">
        <v>505</v>
      </c>
      <c r="C30" vm="139">
        <v>496.5</v>
      </c>
      <c r="D30" vm="140">
        <v>525.79999999999995</v>
      </c>
      <c r="E30" vm="141">
        <v>515.4</v>
      </c>
    </row>
    <row r="31" spans="1:5" x14ac:dyDescent="0.45">
      <c r="A31" s="47" vm="142">
        <v>44032</v>
      </c>
      <c r="B31" vm="143">
        <v>513.9</v>
      </c>
      <c r="C31" vm="144">
        <v>488.05</v>
      </c>
      <c r="D31" vm="145">
        <v>527.4</v>
      </c>
      <c r="E31" vm="146">
        <v>495</v>
      </c>
    </row>
    <row r="32" spans="1:5" x14ac:dyDescent="0.45">
      <c r="A32" s="47" vm="147">
        <v>44039</v>
      </c>
      <c r="B32" vm="148">
        <v>493.15</v>
      </c>
      <c r="C32" vm="149">
        <v>481.25</v>
      </c>
      <c r="D32" vm="150">
        <v>512</v>
      </c>
      <c r="E32" vm="151">
        <v>481.75</v>
      </c>
    </row>
    <row r="33" spans="1:5" x14ac:dyDescent="0.45">
      <c r="A33" s="47" vm="152">
        <v>44046</v>
      </c>
      <c r="B33" vm="153">
        <v>482.75</v>
      </c>
      <c r="C33" vm="154">
        <v>474.6</v>
      </c>
      <c r="D33" vm="155">
        <v>495.6</v>
      </c>
      <c r="E33" vm="156">
        <v>485.35</v>
      </c>
    </row>
    <row r="34" spans="1:5" x14ac:dyDescent="0.45">
      <c r="A34" s="47" vm="157">
        <v>44053</v>
      </c>
      <c r="B34" vm="158">
        <v>487.95</v>
      </c>
      <c r="C34" vm="159">
        <v>479.2</v>
      </c>
      <c r="D34" vm="160">
        <v>511.1</v>
      </c>
      <c r="E34" vm="161">
        <v>496.6</v>
      </c>
    </row>
    <row r="35" spans="1:5" x14ac:dyDescent="0.45">
      <c r="A35" s="47" vm="162">
        <v>44060</v>
      </c>
      <c r="B35" vm="163">
        <v>496.05</v>
      </c>
      <c r="C35" vm="164">
        <v>487.9</v>
      </c>
      <c r="D35" vm="165">
        <v>506.8</v>
      </c>
      <c r="E35" vm="166">
        <v>495.5</v>
      </c>
    </row>
    <row r="36" spans="1:5" x14ac:dyDescent="0.45">
      <c r="A36" s="47" vm="167">
        <v>44067</v>
      </c>
      <c r="B36" vm="168">
        <v>500</v>
      </c>
      <c r="C36" vm="169">
        <v>498.4</v>
      </c>
      <c r="D36" vm="170">
        <v>523.1</v>
      </c>
      <c r="E36" vm="171">
        <v>516.29999999999995</v>
      </c>
    </row>
    <row r="37" spans="1:5" x14ac:dyDescent="0.45">
      <c r="A37" s="47" vm="172">
        <v>44074</v>
      </c>
      <c r="B37" vm="173">
        <v>518</v>
      </c>
      <c r="C37" vm="174">
        <v>512.4</v>
      </c>
      <c r="D37" vm="175">
        <v>571.29999999999995</v>
      </c>
      <c r="E37" vm="24">
        <v>555</v>
      </c>
    </row>
    <row r="38" spans="1:5" x14ac:dyDescent="0.45">
      <c r="A38" s="47" vm="176">
        <v>44081</v>
      </c>
      <c r="B38" vm="177">
        <v>558.6</v>
      </c>
      <c r="C38" vm="21">
        <v>547.6</v>
      </c>
      <c r="D38" vm="178">
        <v>576</v>
      </c>
      <c r="E38" vm="179">
        <v>570.6</v>
      </c>
    </row>
    <row r="39" spans="1:5" x14ac:dyDescent="0.45">
      <c r="A39" s="47" vm="180">
        <v>44088</v>
      </c>
      <c r="B39" vm="181">
        <v>577</v>
      </c>
      <c r="C39" vm="182">
        <v>572.70000000000005</v>
      </c>
      <c r="D39" vm="183">
        <v>602.79999999999995</v>
      </c>
      <c r="E39" vm="184">
        <v>587.70000000000005</v>
      </c>
    </row>
    <row r="40" spans="1:5" x14ac:dyDescent="0.45">
      <c r="A40" s="47" vm="185">
        <v>44095</v>
      </c>
      <c r="B40" vm="186">
        <v>584.9</v>
      </c>
      <c r="C40" vm="187">
        <v>556.5</v>
      </c>
      <c r="D40" vm="188">
        <v>586.5</v>
      </c>
      <c r="E40" vm="189">
        <v>566</v>
      </c>
    </row>
    <row r="41" spans="1:5" x14ac:dyDescent="0.45">
      <c r="A41" s="47" vm="190">
        <v>44102</v>
      </c>
      <c r="B41" vm="191">
        <v>572.9</v>
      </c>
      <c r="C41" vm="192">
        <v>567.6</v>
      </c>
      <c r="D41" vm="193">
        <v>584.79999999999995</v>
      </c>
      <c r="E41" vm="194">
        <v>577.79999999999995</v>
      </c>
    </row>
    <row r="42" spans="1:5" x14ac:dyDescent="0.45">
      <c r="A42" s="47" vm="195">
        <v>44109</v>
      </c>
      <c r="B42" vm="196">
        <v>582</v>
      </c>
      <c r="C42" vm="19">
        <v>573.29999999999995</v>
      </c>
      <c r="D42" vm="197">
        <v>588</v>
      </c>
      <c r="E42" vm="198">
        <v>581.79999999999995</v>
      </c>
    </row>
    <row r="43" spans="1:5" x14ac:dyDescent="0.45">
      <c r="A43" s="47" vm="199">
        <v>44116</v>
      </c>
      <c r="B43" vm="200">
        <v>582.70000000000005</v>
      </c>
      <c r="C43" vm="201">
        <v>563.70000000000005</v>
      </c>
      <c r="D43" vm="202">
        <v>595.5</v>
      </c>
      <c r="E43" vm="203">
        <v>589.4</v>
      </c>
    </row>
    <row r="44" spans="1:5" x14ac:dyDescent="0.45">
      <c r="A44" s="47" vm="204">
        <v>44123</v>
      </c>
      <c r="B44" vm="205">
        <v>589.5</v>
      </c>
      <c r="C44" vm="206">
        <v>553.5</v>
      </c>
      <c r="D44" vm="207">
        <v>594.79999999999995</v>
      </c>
      <c r="E44" vm="208">
        <v>556</v>
      </c>
    </row>
    <row r="45" spans="1:5" x14ac:dyDescent="0.45">
      <c r="A45" s="47" vm="209">
        <v>44130</v>
      </c>
      <c r="B45" vm="210">
        <v>548.20000000000005</v>
      </c>
      <c r="C45" vm="211">
        <v>510.4</v>
      </c>
      <c r="D45" vm="212">
        <v>556.6</v>
      </c>
      <c r="E45" vm="213">
        <v>518.5</v>
      </c>
    </row>
    <row r="46" spans="1:5" x14ac:dyDescent="0.45">
      <c r="A46" s="47" vm="214">
        <v>44137</v>
      </c>
      <c r="B46" vm="215">
        <v>520</v>
      </c>
      <c r="C46" vm="216">
        <v>512.9</v>
      </c>
      <c r="D46" vm="217">
        <v>570.5</v>
      </c>
      <c r="E46" vm="218">
        <v>567.5</v>
      </c>
    </row>
    <row r="47" spans="1:5" x14ac:dyDescent="0.45">
      <c r="A47" s="47" vm="219">
        <v>44144</v>
      </c>
      <c r="B47" vm="220">
        <v>576.4</v>
      </c>
      <c r="C47" vm="221">
        <v>572.20000000000005</v>
      </c>
      <c r="D47" vm="222">
        <v>626.9</v>
      </c>
      <c r="E47" vm="223">
        <v>609</v>
      </c>
    </row>
    <row r="48" spans="1:5" x14ac:dyDescent="0.45">
      <c r="A48" s="47" vm="224">
        <v>44151</v>
      </c>
      <c r="B48" vm="225">
        <v>615.9</v>
      </c>
      <c r="C48" vm="226">
        <v>610</v>
      </c>
      <c r="D48" vm="227">
        <v>628.20000000000005</v>
      </c>
      <c r="E48" vm="228">
        <v>613.70000000000005</v>
      </c>
    </row>
    <row r="49" spans="1:5" x14ac:dyDescent="0.45">
      <c r="A49" s="47" vm="229">
        <v>44158</v>
      </c>
      <c r="B49" vm="230">
        <v>617.4</v>
      </c>
      <c r="C49" vm="231">
        <v>599.20000000000005</v>
      </c>
      <c r="D49" vm="232">
        <v>619.5</v>
      </c>
      <c r="E49" vm="233">
        <v>606.20000000000005</v>
      </c>
    </row>
    <row r="50" spans="1:5" x14ac:dyDescent="0.45">
      <c r="A50" s="47" vm="234">
        <v>44165</v>
      </c>
      <c r="B50" vm="235">
        <v>603.1</v>
      </c>
      <c r="C50" vm="236">
        <v>597.70000000000005</v>
      </c>
      <c r="D50" vm="237">
        <v>609.70000000000005</v>
      </c>
      <c r="E50" vm="238">
        <v>601.9</v>
      </c>
    </row>
    <row r="51" spans="1:5" x14ac:dyDescent="0.45">
      <c r="A51" s="47" vm="239">
        <v>44172</v>
      </c>
      <c r="B51" vm="32">
        <v>598</v>
      </c>
      <c r="C51" vm="217">
        <v>570.5</v>
      </c>
      <c r="D51" vm="240">
        <v>600.70000000000005</v>
      </c>
      <c r="E51" vm="241">
        <v>573.5</v>
      </c>
    </row>
    <row r="52" spans="1:5" x14ac:dyDescent="0.45">
      <c r="A52" s="47" vm="242">
        <v>44179</v>
      </c>
      <c r="B52" vm="243">
        <v>574.6</v>
      </c>
      <c r="C52" vm="244">
        <v>539</v>
      </c>
      <c r="D52" vm="245">
        <v>580</v>
      </c>
      <c r="E52" vm="246">
        <v>558</v>
      </c>
    </row>
    <row r="53" spans="1:5" x14ac:dyDescent="0.45">
      <c r="A53" s="47" vm="247">
        <v>44186</v>
      </c>
      <c r="B53" vm="248">
        <v>549.4</v>
      </c>
      <c r="C53" vm="249">
        <v>540.79999999999995</v>
      </c>
      <c r="D53" vm="250">
        <v>560.79999999999995</v>
      </c>
      <c r="E53" vm="251">
        <v>552.70000000000005</v>
      </c>
    </row>
    <row r="54" spans="1:5" x14ac:dyDescent="0.45">
      <c r="A54" s="47" vm="252">
        <v>44193</v>
      </c>
      <c r="B54" vm="253">
        <v>558.79999999999995</v>
      </c>
      <c r="C54" vm="254">
        <v>558.1</v>
      </c>
      <c r="D54" vm="255">
        <v>595.20000000000005</v>
      </c>
      <c r="E54" vm="256">
        <v>594.4</v>
      </c>
    </row>
    <row r="55" spans="1:5" x14ac:dyDescent="0.45">
      <c r="A55" s="47" vm="257">
        <v>44200</v>
      </c>
      <c r="B55" vm="258">
        <v>598.5</v>
      </c>
      <c r="C55" vm="259">
        <v>567.70000000000005</v>
      </c>
      <c r="D55" vm="258">
        <v>598.5</v>
      </c>
      <c r="E55" vm="260">
        <v>586.29999999999995</v>
      </c>
    </row>
    <row r="56" spans="1:5" x14ac:dyDescent="0.45">
      <c r="A56" s="47" vm="261">
        <v>44207</v>
      </c>
      <c r="B56" vm="200">
        <v>582.70000000000005</v>
      </c>
      <c r="C56" vm="262">
        <v>556.1</v>
      </c>
      <c r="D56" vm="263">
        <v>589.1</v>
      </c>
      <c r="E56" vm="264">
        <v>561.79999999999995</v>
      </c>
    </row>
    <row r="57" spans="1:5" x14ac:dyDescent="0.45">
      <c r="A57" s="47" vm="265">
        <v>44214</v>
      </c>
      <c r="B57" vm="266">
        <v>561</v>
      </c>
      <c r="C57" vm="267">
        <v>541</v>
      </c>
      <c r="D57" vm="268">
        <v>567.4</v>
      </c>
      <c r="E57" vm="269">
        <v>544</v>
      </c>
    </row>
    <row r="58" spans="1:5" x14ac:dyDescent="0.45">
      <c r="A58" s="47" vm="270">
        <v>44221</v>
      </c>
      <c r="B58" vm="269">
        <v>544</v>
      </c>
      <c r="C58" vm="271">
        <v>530.70000000000005</v>
      </c>
      <c r="D58" vm="272">
        <v>560.29999999999995</v>
      </c>
      <c r="E58" vm="273">
        <v>541.6</v>
      </c>
    </row>
    <row r="59" spans="1:5" x14ac:dyDescent="0.45">
      <c r="A59" s="47" vm="274">
        <v>44228</v>
      </c>
      <c r="B59" vm="275">
        <v>543.29999999999995</v>
      </c>
      <c r="C59" vm="276">
        <v>537.4</v>
      </c>
      <c r="D59" vm="277">
        <v>560.5</v>
      </c>
      <c r="E59" vm="278">
        <v>549</v>
      </c>
    </row>
    <row r="60" spans="1:5" x14ac:dyDescent="0.45">
      <c r="A60" s="47" vm="279">
        <v>44235</v>
      </c>
      <c r="B60" vm="280">
        <v>553.1</v>
      </c>
      <c r="C60" vm="281">
        <v>541.4</v>
      </c>
      <c r="D60" vm="282">
        <v>558.9</v>
      </c>
      <c r="E60" vm="283">
        <v>547.9</v>
      </c>
    </row>
    <row r="61" spans="1:5" x14ac:dyDescent="0.45">
      <c r="A61" s="47" vm="284">
        <v>44242</v>
      </c>
      <c r="B61" vm="285">
        <v>550.6</v>
      </c>
      <c r="C61" vm="286">
        <v>513.29999999999995</v>
      </c>
      <c r="D61" vm="287">
        <v>573.20000000000005</v>
      </c>
      <c r="E61" vm="288">
        <v>528</v>
      </c>
    </row>
    <row r="62" spans="1:5" x14ac:dyDescent="0.45">
      <c r="A62" s="47" vm="289">
        <v>44249</v>
      </c>
      <c r="B62" vm="290">
        <v>529</v>
      </c>
      <c r="C62" vm="291">
        <v>518.4</v>
      </c>
      <c r="D62" vm="292">
        <v>533.20000000000005</v>
      </c>
      <c r="E62" vm="293">
        <v>524.9</v>
      </c>
    </row>
    <row r="63" spans="1:5" x14ac:dyDescent="0.45">
      <c r="A63" s="47" vm="294">
        <v>44256</v>
      </c>
      <c r="B63" vm="295">
        <v>534</v>
      </c>
      <c r="C63" vm="296">
        <v>532.4</v>
      </c>
      <c r="D63" vm="297">
        <v>563.5</v>
      </c>
      <c r="E63" vm="244">
        <v>539</v>
      </c>
    </row>
    <row r="64" spans="1:5" x14ac:dyDescent="0.45">
      <c r="A64" s="47" vm="298">
        <v>44263</v>
      </c>
      <c r="B64" vm="299">
        <v>541.1</v>
      </c>
      <c r="C64" vm="300">
        <v>538</v>
      </c>
      <c r="D64" vm="301">
        <v>600.1</v>
      </c>
      <c r="E64" vm="302">
        <v>596.4</v>
      </c>
    </row>
    <row r="65" spans="1:5" x14ac:dyDescent="0.45">
      <c r="A65" s="47" vm="303">
        <v>44270</v>
      </c>
      <c r="B65" vm="304">
        <v>599.4</v>
      </c>
      <c r="C65" vm="305">
        <v>585.6</v>
      </c>
      <c r="D65" vm="226">
        <v>610</v>
      </c>
      <c r="E65" vm="306">
        <v>593.6</v>
      </c>
    </row>
    <row r="66" spans="1:5" x14ac:dyDescent="0.45">
      <c r="A66" s="47" vm="307">
        <v>44277</v>
      </c>
      <c r="B66" vm="308">
        <v>591</v>
      </c>
      <c r="C66" vm="309">
        <v>558.29999999999995</v>
      </c>
      <c r="D66" vm="310">
        <v>591.1</v>
      </c>
      <c r="E66" vm="311">
        <v>564.9</v>
      </c>
    </row>
    <row r="67" spans="1:5" x14ac:dyDescent="0.45">
      <c r="A67" s="47" vm="312">
        <v>44284</v>
      </c>
      <c r="B67" vm="313">
        <v>567.20000000000005</v>
      </c>
      <c r="C67" vm="314">
        <v>567</v>
      </c>
      <c r="D67" vm="315">
        <v>602.9</v>
      </c>
      <c r="E67" vm="304">
        <v>599.4</v>
      </c>
    </row>
    <row r="68" spans="1:5" x14ac:dyDescent="0.45">
      <c r="A68" s="47" vm="316">
        <v>44292</v>
      </c>
      <c r="B68" vm="317">
        <v>608</v>
      </c>
      <c r="C68" vm="205">
        <v>589.5</v>
      </c>
      <c r="D68" vm="318">
        <v>611.9</v>
      </c>
      <c r="E68" vm="318">
        <v>611.9</v>
      </c>
    </row>
    <row r="69" spans="1:5" x14ac:dyDescent="0.45">
      <c r="A69" s="47" vm="319">
        <v>44298</v>
      </c>
      <c r="B69" vm="320">
        <v>612.20000000000005</v>
      </c>
      <c r="C69" vm="321">
        <v>604.1</v>
      </c>
      <c r="D69" vm="322">
        <v>644</v>
      </c>
      <c r="E69" vm="323">
        <v>635</v>
      </c>
    </row>
    <row r="70" spans="1:5" x14ac:dyDescent="0.45">
      <c r="A70" s="47" vm="324">
        <v>44305</v>
      </c>
      <c r="B70" vm="325">
        <v>636.29999999999995</v>
      </c>
      <c r="C70" vm="326">
        <v>622</v>
      </c>
      <c r="D70" vm="327">
        <v>660.8</v>
      </c>
      <c r="E70" vm="328">
        <v>648.79999999999995</v>
      </c>
    </row>
    <row r="71" spans="1:5" x14ac:dyDescent="0.45">
      <c r="A71" s="47" vm="329">
        <v>44312</v>
      </c>
      <c r="B71" vm="330">
        <v>648.6</v>
      </c>
      <c r="C71" vm="331">
        <v>643.4</v>
      </c>
      <c r="D71" vm="332">
        <v>676.4</v>
      </c>
      <c r="E71" vm="333">
        <v>666.5</v>
      </c>
    </row>
    <row r="72" spans="1:5" x14ac:dyDescent="0.45">
      <c r="A72" s="47" vm="334">
        <v>44319</v>
      </c>
      <c r="B72" vm="335">
        <v>669.1</v>
      </c>
      <c r="C72" vm="336">
        <v>665.5</v>
      </c>
      <c r="D72" vm="337">
        <v>695.2</v>
      </c>
      <c r="E72" vm="338">
        <v>695.1</v>
      </c>
    </row>
    <row r="73" spans="1:5" x14ac:dyDescent="0.45">
      <c r="A73" s="47" vm="339">
        <v>44326</v>
      </c>
      <c r="B73" vm="340">
        <v>697</v>
      </c>
      <c r="C73" vm="341">
        <v>683.9</v>
      </c>
      <c r="D73" vm="342">
        <v>708.6</v>
      </c>
      <c r="E73" vm="343">
        <v>706.9</v>
      </c>
    </row>
    <row r="74" spans="1:5" x14ac:dyDescent="0.45">
      <c r="A74" s="47" vm="344">
        <v>44333</v>
      </c>
      <c r="B74" vm="345">
        <v>710</v>
      </c>
      <c r="C74" vm="346">
        <v>695.4</v>
      </c>
      <c r="D74" vm="347">
        <v>721.4</v>
      </c>
      <c r="E74" vm="348">
        <v>719.8</v>
      </c>
    </row>
    <row r="75" spans="1:5" x14ac:dyDescent="0.45">
      <c r="A75" s="47" vm="349">
        <v>44340</v>
      </c>
      <c r="B75" vm="350">
        <v>722.3</v>
      </c>
      <c r="C75" vm="351">
        <v>717.6</v>
      </c>
      <c r="D75" vm="352">
        <v>749.5</v>
      </c>
      <c r="E75" vm="353">
        <v>748.8</v>
      </c>
    </row>
    <row r="76" spans="1:5" x14ac:dyDescent="0.45">
      <c r="A76" s="47" vm="354">
        <v>44347</v>
      </c>
      <c r="B76" vm="355">
        <v>749.2</v>
      </c>
      <c r="C76" vm="356">
        <v>734.5</v>
      </c>
      <c r="D76" vm="357">
        <v>752.9</v>
      </c>
      <c r="E76" vm="358">
        <v>735.7</v>
      </c>
    </row>
    <row r="77" spans="1:5" x14ac:dyDescent="0.45">
      <c r="A77" s="47" vm="359">
        <v>44354</v>
      </c>
      <c r="B77" vm="360">
        <v>737.7</v>
      </c>
      <c r="C77" vm="361">
        <v>728.1</v>
      </c>
      <c r="D77" vm="362">
        <v>750.4</v>
      </c>
      <c r="E77" vm="363">
        <v>742.9</v>
      </c>
    </row>
    <row r="78" spans="1:5" x14ac:dyDescent="0.45">
      <c r="A78" s="47" vm="364">
        <v>44361</v>
      </c>
      <c r="B78" vm="365">
        <v>747.3</v>
      </c>
      <c r="C78" vm="366">
        <v>740.2</v>
      </c>
      <c r="D78" vm="367">
        <v>769.5</v>
      </c>
      <c r="E78" vm="368">
        <v>750</v>
      </c>
    </row>
    <row r="79" spans="1:5" x14ac:dyDescent="0.45">
      <c r="A79" s="47" vm="369">
        <v>44368</v>
      </c>
      <c r="B79" vm="370">
        <v>748.5</v>
      </c>
      <c r="C79" vm="371">
        <v>735.1</v>
      </c>
      <c r="D79" vm="372">
        <v>765</v>
      </c>
      <c r="E79" vm="373">
        <v>759.2</v>
      </c>
    </row>
    <row r="80" spans="1:5" x14ac:dyDescent="0.45">
      <c r="A80" s="47" vm="374">
        <v>44375</v>
      </c>
      <c r="B80" vm="375">
        <v>757</v>
      </c>
      <c r="C80" vm="376">
        <v>729.8</v>
      </c>
      <c r="D80" vm="377">
        <v>759.5</v>
      </c>
      <c r="E80" vm="378">
        <v>734.4</v>
      </c>
    </row>
    <row r="81" spans="1:5" x14ac:dyDescent="0.45">
      <c r="A81" s="47" vm="379">
        <v>44382</v>
      </c>
      <c r="B81" vm="380">
        <v>732</v>
      </c>
      <c r="C81" vm="381">
        <v>704.1</v>
      </c>
      <c r="D81" vm="382">
        <v>740.6</v>
      </c>
      <c r="E81" vm="383">
        <v>731.2</v>
      </c>
    </row>
    <row r="82" spans="1:5" x14ac:dyDescent="0.45">
      <c r="A82" s="47" vm="384">
        <v>44389</v>
      </c>
      <c r="B82" vm="385">
        <v>730.9</v>
      </c>
      <c r="C82" vm="386">
        <v>724.3</v>
      </c>
      <c r="D82" vm="387">
        <v>754.7</v>
      </c>
      <c r="E82" vm="388">
        <v>731.8</v>
      </c>
    </row>
    <row r="83" spans="1:5" x14ac:dyDescent="0.45">
      <c r="A83" s="47" vm="389">
        <v>44396</v>
      </c>
      <c r="B83" vm="390">
        <v>722.2</v>
      </c>
      <c r="C83" vm="391">
        <v>701.5</v>
      </c>
      <c r="D83" vm="392">
        <v>749.7</v>
      </c>
      <c r="E83" vm="393">
        <v>747.6</v>
      </c>
    </row>
    <row r="84" spans="1:5" x14ac:dyDescent="0.45">
      <c r="A84" s="47" vm="394">
        <v>44403</v>
      </c>
      <c r="B84" vm="395">
        <v>743.7</v>
      </c>
      <c r="C84" vm="396">
        <v>717.2</v>
      </c>
      <c r="D84" vm="397">
        <v>762.2</v>
      </c>
      <c r="E84" vm="398">
        <v>756.2</v>
      </c>
    </row>
    <row r="85" spans="1:5" x14ac:dyDescent="0.45">
      <c r="A85" s="47" vm="399">
        <v>44410</v>
      </c>
      <c r="B85" vm="400">
        <v>763.3</v>
      </c>
      <c r="C85" vm="400">
        <v>763.3</v>
      </c>
      <c r="D85" vm="401">
        <v>786.8</v>
      </c>
      <c r="E85" vm="402">
        <v>782.5</v>
      </c>
    </row>
    <row r="86" spans="1:5" x14ac:dyDescent="0.45">
      <c r="A86" s="47" vm="403">
        <v>44417</v>
      </c>
      <c r="B86" vm="404">
        <v>784.2</v>
      </c>
      <c r="C86" vm="405">
        <v>781.8</v>
      </c>
      <c r="D86" vm="406">
        <v>798</v>
      </c>
      <c r="E86" vm="407">
        <v>788.9</v>
      </c>
    </row>
    <row r="87" spans="1:5" x14ac:dyDescent="0.45">
      <c r="A87" s="47" vm="408">
        <v>44424</v>
      </c>
      <c r="B87" vm="409">
        <v>781.2</v>
      </c>
      <c r="C87" vm="410">
        <v>646</v>
      </c>
      <c r="D87" vm="409">
        <v>781.2</v>
      </c>
      <c r="E87" vm="411">
        <v>652.5</v>
      </c>
    </row>
    <row r="88" spans="1:5" x14ac:dyDescent="0.45">
      <c r="A88" s="47" vm="412">
        <v>44431</v>
      </c>
      <c r="B88" vm="413">
        <v>672</v>
      </c>
      <c r="C88" vm="414">
        <v>660.4</v>
      </c>
      <c r="D88" vm="415">
        <v>683.3</v>
      </c>
      <c r="E88" vm="416">
        <v>668.6</v>
      </c>
    </row>
    <row r="89" spans="1:5" x14ac:dyDescent="0.45">
      <c r="A89" s="47" vm="417">
        <v>44438</v>
      </c>
      <c r="B89" vm="418">
        <v>669.4</v>
      </c>
      <c r="C89" vm="419">
        <v>667.5</v>
      </c>
      <c r="D89" vm="420">
        <v>698</v>
      </c>
      <c r="E89" vm="415">
        <v>683.3</v>
      </c>
    </row>
    <row r="90" spans="1:5" x14ac:dyDescent="0.45">
      <c r="A90" s="47" vm="421">
        <v>44445</v>
      </c>
      <c r="B90" vm="422">
        <v>684</v>
      </c>
      <c r="C90" vm="423">
        <v>683.6</v>
      </c>
      <c r="D90" vm="424">
        <v>709.2</v>
      </c>
      <c r="E90" vm="425">
        <v>696.4</v>
      </c>
    </row>
    <row r="91" spans="1:5" x14ac:dyDescent="0.45">
      <c r="A91" s="47" vm="426">
        <v>44452</v>
      </c>
      <c r="B91" vm="427">
        <v>697.6</v>
      </c>
      <c r="C91" vm="326">
        <v>622</v>
      </c>
      <c r="D91" vm="428">
        <v>700.4</v>
      </c>
      <c r="E91" vm="429">
        <v>637.20000000000005</v>
      </c>
    </row>
    <row r="92" spans="1:5" x14ac:dyDescent="0.45">
      <c r="A92" s="47" vm="430">
        <v>44459</v>
      </c>
      <c r="B92" vm="431">
        <v>622.29999999999995</v>
      </c>
      <c r="C92" vm="432">
        <v>616.4</v>
      </c>
      <c r="D92" vm="433">
        <v>658.6</v>
      </c>
      <c r="E92" vm="434">
        <v>633.79999999999995</v>
      </c>
    </row>
    <row r="93" spans="1:5" x14ac:dyDescent="0.45">
      <c r="A93" s="47" vm="435">
        <v>44466</v>
      </c>
      <c r="B93" vm="436">
        <v>639</v>
      </c>
      <c r="C93" vm="235">
        <v>603.1</v>
      </c>
      <c r="D93" vm="437">
        <v>642</v>
      </c>
      <c r="E93" vm="438">
        <v>627.29999999999995</v>
      </c>
    </row>
    <row r="94" spans="1:5" x14ac:dyDescent="0.45">
      <c r="A94" s="47" vm="439">
        <v>44473</v>
      </c>
      <c r="B94" vm="440">
        <v>606.5</v>
      </c>
      <c r="C94" vm="441">
        <v>605.1</v>
      </c>
      <c r="D94" vm="442">
        <v>640.6</v>
      </c>
      <c r="E94" vm="443">
        <v>627</v>
      </c>
    </row>
    <row r="95" spans="1:5" x14ac:dyDescent="0.45">
      <c r="A95" s="47" vm="444">
        <v>44480</v>
      </c>
      <c r="B95" vm="445">
        <v>628</v>
      </c>
      <c r="C95" vm="326">
        <v>622</v>
      </c>
      <c r="D95" vm="446">
        <v>678.2</v>
      </c>
      <c r="E95" vm="447">
        <v>668.8</v>
      </c>
    </row>
    <row r="96" spans="1:5" x14ac:dyDescent="0.45">
      <c r="A96" s="47" vm="448">
        <v>44487</v>
      </c>
      <c r="B96" vm="449">
        <v>663.1</v>
      </c>
      <c r="C96" vm="450">
        <v>612.70000000000005</v>
      </c>
      <c r="D96" vm="449">
        <v>663.1</v>
      </c>
      <c r="E96" vm="451">
        <v>646.1</v>
      </c>
    </row>
    <row r="97" spans="1:5" x14ac:dyDescent="0.45">
      <c r="A97" s="47" vm="452">
        <v>44494</v>
      </c>
      <c r="B97" vm="453">
        <v>648.70000000000005</v>
      </c>
      <c r="C97" vm="454">
        <v>637.9</v>
      </c>
      <c r="D97" vm="455">
        <v>653.5</v>
      </c>
      <c r="E97" vm="456">
        <v>648.20000000000005</v>
      </c>
    </row>
    <row r="98" spans="1:5" x14ac:dyDescent="0.45">
      <c r="A98" s="47" vm="457">
        <v>44501</v>
      </c>
      <c r="B98" vm="458">
        <v>653.9</v>
      </c>
      <c r="C98" vm="459">
        <v>640.20000000000005</v>
      </c>
      <c r="D98" vm="460">
        <v>670.8</v>
      </c>
      <c r="E98" vm="461">
        <v>659.9</v>
      </c>
    </row>
    <row r="99" spans="1:5" x14ac:dyDescent="0.45">
      <c r="A99" s="47" vm="462">
        <v>44508</v>
      </c>
      <c r="B99" vm="463">
        <v>659.6</v>
      </c>
      <c r="C99" vm="464">
        <v>653.4</v>
      </c>
      <c r="D99" vm="465">
        <v>689.8</v>
      </c>
      <c r="E99" vm="466">
        <v>677.8</v>
      </c>
    </row>
    <row r="100" spans="1:5" x14ac:dyDescent="0.45">
      <c r="A100" s="47" vm="467">
        <v>44515</v>
      </c>
      <c r="B100" vm="468">
        <v>677.5</v>
      </c>
      <c r="C100" vm="469">
        <v>676.3</v>
      </c>
      <c r="D100" vm="470">
        <v>730.1</v>
      </c>
      <c r="E100" vm="471">
        <v>716.9</v>
      </c>
    </row>
    <row r="101" spans="1:5" x14ac:dyDescent="0.45">
      <c r="A101" s="47" vm="472">
        <v>44522</v>
      </c>
      <c r="B101" vm="473">
        <v>718.2</v>
      </c>
      <c r="C101" vm="474">
        <v>662.8</v>
      </c>
      <c r="D101" vm="475">
        <v>723</v>
      </c>
      <c r="E101" vm="336">
        <v>665.5</v>
      </c>
    </row>
    <row r="102" spans="1:5" x14ac:dyDescent="0.45">
      <c r="A102" s="47" vm="476">
        <v>44529</v>
      </c>
      <c r="B102" vm="477">
        <v>669</v>
      </c>
      <c r="C102" vm="478">
        <v>668.2</v>
      </c>
      <c r="D102" vm="479">
        <v>708.8</v>
      </c>
      <c r="E102" vm="422">
        <v>684</v>
      </c>
    </row>
    <row r="103" spans="1:5" x14ac:dyDescent="0.45">
      <c r="A103" s="47" vm="480">
        <v>44536</v>
      </c>
      <c r="B103" vm="481">
        <v>687.7</v>
      </c>
      <c r="C103" vm="482">
        <v>675.5</v>
      </c>
      <c r="D103" vm="483">
        <v>740</v>
      </c>
      <c r="E103" vm="484">
        <v>700.5</v>
      </c>
    </row>
    <row r="104" spans="1:5" x14ac:dyDescent="0.45">
      <c r="A104" s="47" vm="485">
        <v>44543</v>
      </c>
      <c r="B104" vm="486">
        <v>702.3</v>
      </c>
      <c r="C104" vm="487">
        <v>679.3</v>
      </c>
      <c r="D104" vm="488">
        <v>712.5</v>
      </c>
      <c r="E104" vm="465">
        <v>689.8</v>
      </c>
    </row>
    <row r="105" spans="1:5" x14ac:dyDescent="0.45">
      <c r="A105" s="47" vm="489">
        <v>44550</v>
      </c>
      <c r="B105" vm="490">
        <v>670.1</v>
      </c>
      <c r="C105" vm="491">
        <v>667</v>
      </c>
      <c r="D105" vm="492">
        <v>694.8</v>
      </c>
      <c r="E105" vm="493">
        <v>687</v>
      </c>
    </row>
    <row r="106" spans="1:5" x14ac:dyDescent="0.45">
      <c r="A106" s="47" vm="494">
        <v>44557</v>
      </c>
      <c r="B106" vm="495">
        <v>686</v>
      </c>
      <c r="C106" vm="496">
        <v>682</v>
      </c>
      <c r="D106" vm="497">
        <v>711</v>
      </c>
      <c r="E106" vm="343">
        <v>706.9</v>
      </c>
    </row>
    <row r="107" spans="1:5" x14ac:dyDescent="0.45">
      <c r="A107" s="47" vm="498">
        <v>44564</v>
      </c>
      <c r="B107" vm="499">
        <v>709</v>
      </c>
      <c r="C107" vm="500">
        <v>706.3</v>
      </c>
      <c r="D107" vm="501">
        <v>740.8</v>
      </c>
      <c r="E107" vm="502">
        <v>717.4</v>
      </c>
    </row>
    <row r="108" spans="1:5" x14ac:dyDescent="0.45">
      <c r="A108" s="47" vm="503">
        <v>44571</v>
      </c>
      <c r="B108" vm="504">
        <v>734.8</v>
      </c>
      <c r="C108" vm="505">
        <v>657.7</v>
      </c>
      <c r="D108" vm="506">
        <v>738.3</v>
      </c>
      <c r="E108" vm="336">
        <v>665.5</v>
      </c>
    </row>
    <row r="109" spans="1:5" x14ac:dyDescent="0.45">
      <c r="A109" s="47" vm="507">
        <v>44578</v>
      </c>
      <c r="B109" vm="508">
        <v>670.3</v>
      </c>
      <c r="C109" vm="509">
        <v>659</v>
      </c>
      <c r="D109" vm="510">
        <v>695.6</v>
      </c>
      <c r="E109" vm="447">
        <v>668.8</v>
      </c>
    </row>
    <row r="110" spans="1:5" x14ac:dyDescent="0.45">
      <c r="A110" s="47" vm="511">
        <v>44585</v>
      </c>
      <c r="B110" vm="512">
        <v>665</v>
      </c>
      <c r="C110" vm="513">
        <v>632.1</v>
      </c>
      <c r="D110" vm="514">
        <v>675.4</v>
      </c>
      <c r="E110" vm="515">
        <v>647.79999999999995</v>
      </c>
    </row>
    <row r="111" spans="1:5" x14ac:dyDescent="0.45">
      <c r="A111" s="47" vm="516">
        <v>44592</v>
      </c>
      <c r="B111" vm="517">
        <v>656.5</v>
      </c>
      <c r="C111" vm="518">
        <v>647.9</v>
      </c>
      <c r="D111" vm="519">
        <v>693.2</v>
      </c>
      <c r="E111" vm="520">
        <v>652.20000000000005</v>
      </c>
    </row>
    <row r="112" spans="1:5" x14ac:dyDescent="0.45">
      <c r="A112" s="47" vm="521">
        <v>44599</v>
      </c>
      <c r="B112" vm="522">
        <v>655</v>
      </c>
      <c r="C112" vm="230">
        <v>617.4</v>
      </c>
      <c r="D112" vm="523">
        <v>656.8</v>
      </c>
      <c r="E112" vm="524">
        <v>619.79999999999995</v>
      </c>
    </row>
    <row r="113" spans="1:5" x14ac:dyDescent="0.45">
      <c r="A113" s="47" vm="525">
        <v>44606</v>
      </c>
      <c r="B113" vm="526">
        <v>600.29999999999995</v>
      </c>
      <c r="C113" vm="527">
        <v>594.70000000000005</v>
      </c>
      <c r="D113" vm="528">
        <v>682.4</v>
      </c>
      <c r="E113" vm="529">
        <v>666.6</v>
      </c>
    </row>
    <row r="114" spans="1:5" x14ac:dyDescent="0.45">
      <c r="A114" s="47" vm="530">
        <v>44613</v>
      </c>
      <c r="B114" vm="531">
        <v>674</v>
      </c>
      <c r="C114" vm="532">
        <v>602</v>
      </c>
      <c r="D114" vm="533">
        <v>675</v>
      </c>
      <c r="E114" vm="534">
        <v>638.6</v>
      </c>
    </row>
    <row r="115" spans="1:5" x14ac:dyDescent="0.45">
      <c r="A115" s="47" vm="535">
        <v>44620</v>
      </c>
      <c r="B115" vm="536">
        <v>627.9</v>
      </c>
      <c r="C115" vm="537">
        <v>557.70000000000005</v>
      </c>
      <c r="D115" vm="538">
        <v>639.70000000000005</v>
      </c>
      <c r="E115" vm="177">
        <v>558.6</v>
      </c>
    </row>
    <row r="116" spans="1:5" x14ac:dyDescent="0.45">
      <c r="A116" s="47" vm="539">
        <v>44627</v>
      </c>
      <c r="B116" vm="540">
        <v>527.20000000000005</v>
      </c>
      <c r="C116" vm="541">
        <v>523.79999999999995</v>
      </c>
      <c r="D116" vm="542">
        <v>586</v>
      </c>
      <c r="E116" vm="543">
        <v>557.1</v>
      </c>
    </row>
    <row r="117" spans="1:5" x14ac:dyDescent="0.45">
      <c r="A117" s="47" vm="544">
        <v>44634</v>
      </c>
      <c r="B117" vm="545">
        <v>561.70000000000005</v>
      </c>
      <c r="C117" vm="546">
        <v>537.9</v>
      </c>
      <c r="D117" vm="547">
        <v>604.5</v>
      </c>
      <c r="E117" vm="547">
        <v>604.5</v>
      </c>
    </row>
    <row r="118" spans="1:5" x14ac:dyDescent="0.45">
      <c r="A118" s="47" vm="548">
        <v>44641</v>
      </c>
      <c r="B118" vm="549">
        <v>599</v>
      </c>
      <c r="C118" vm="241">
        <v>573.5</v>
      </c>
      <c r="D118" vm="550">
        <v>607.9</v>
      </c>
      <c r="E118" vm="551">
        <v>582.29999999999995</v>
      </c>
    </row>
    <row r="119" spans="1:5" x14ac:dyDescent="0.45">
      <c r="A119" s="47" vm="552">
        <v>44648</v>
      </c>
      <c r="B119" vm="553">
        <v>582.79999999999995</v>
      </c>
      <c r="C119" vm="554">
        <v>570</v>
      </c>
      <c r="D119" vm="555">
        <v>608.29999999999995</v>
      </c>
      <c r="E119" vm="556">
        <v>575.29999999999995</v>
      </c>
    </row>
    <row r="120" spans="1:5" x14ac:dyDescent="0.45">
      <c r="A120" s="47" vm="557">
        <v>44655</v>
      </c>
      <c r="B120" vm="558">
        <v>577.4</v>
      </c>
      <c r="C120" vm="559">
        <v>545.79999999999995</v>
      </c>
      <c r="D120" vm="560">
        <v>585.79999999999995</v>
      </c>
      <c r="E120" vm="561">
        <v>551.29999999999995</v>
      </c>
    </row>
    <row r="121" spans="1:5" x14ac:dyDescent="0.45">
      <c r="A121" s="47" vm="562">
        <v>44662</v>
      </c>
      <c r="B121" vm="563">
        <v>547.5</v>
      </c>
      <c r="C121" vm="160">
        <v>511.1</v>
      </c>
      <c r="D121" vm="564">
        <v>549.29999999999995</v>
      </c>
      <c r="E121" vm="565">
        <v>533.79999999999995</v>
      </c>
    </row>
    <row r="122" spans="1:5" x14ac:dyDescent="0.45">
      <c r="A122" s="47" vm="566">
        <v>44670</v>
      </c>
      <c r="B122" vm="567">
        <v>529.79999999999995</v>
      </c>
      <c r="C122" vm="568">
        <v>514.4</v>
      </c>
      <c r="D122" vm="569">
        <v>560</v>
      </c>
      <c r="E122" vm="570">
        <v>529.20000000000005</v>
      </c>
    </row>
    <row r="123" spans="1:5" x14ac:dyDescent="0.45">
      <c r="A123" s="47" vm="571">
        <v>44676</v>
      </c>
      <c r="B123" vm="173">
        <v>518</v>
      </c>
      <c r="C123" vm="572">
        <v>497</v>
      </c>
      <c r="D123" vm="573">
        <v>527</v>
      </c>
      <c r="E123" vm="77">
        <v>513.1</v>
      </c>
    </row>
    <row r="124" spans="1:5" x14ac:dyDescent="0.45">
      <c r="A124" s="47" vm="574">
        <v>44683</v>
      </c>
      <c r="B124" vm="575">
        <v>504.6</v>
      </c>
      <c r="C124" vm="576">
        <v>451.7</v>
      </c>
      <c r="D124" vm="577">
        <v>506.6</v>
      </c>
      <c r="E124" vm="578">
        <v>457.9</v>
      </c>
    </row>
    <row r="125" spans="1:5" x14ac:dyDescent="0.45">
      <c r="A125" s="47" vm="579">
        <v>44690</v>
      </c>
      <c r="B125" vm="580">
        <v>454.45</v>
      </c>
      <c r="C125" vm="581">
        <v>432.75</v>
      </c>
      <c r="D125" vm="582">
        <v>463.65</v>
      </c>
      <c r="E125" vm="583">
        <v>460.1</v>
      </c>
    </row>
    <row r="126" spans="1:5" x14ac:dyDescent="0.45">
      <c r="A126" s="47" vm="584">
        <v>44697</v>
      </c>
      <c r="B126" vm="585">
        <v>458.35</v>
      </c>
      <c r="C126" vm="586">
        <v>445.3</v>
      </c>
      <c r="D126" vm="128">
        <v>475.55</v>
      </c>
      <c r="E126" vm="587">
        <v>450.35</v>
      </c>
    </row>
    <row r="127" spans="1:5" x14ac:dyDescent="0.45">
      <c r="A127" s="47" vm="588">
        <v>44704</v>
      </c>
      <c r="B127" vm="589">
        <v>457.95</v>
      </c>
      <c r="C127" vm="590">
        <v>440.7</v>
      </c>
      <c r="D127" vm="591">
        <v>489</v>
      </c>
      <c r="E127" vm="591">
        <v>489</v>
      </c>
    </row>
    <row r="128" spans="1:5" x14ac:dyDescent="0.45">
      <c r="A128" s="47" vm="592">
        <v>44711</v>
      </c>
      <c r="B128" vm="166">
        <v>495.5</v>
      </c>
      <c r="C128" vm="593">
        <v>495.1</v>
      </c>
      <c r="D128" vm="594">
        <v>525.70000000000005</v>
      </c>
      <c r="E128" vm="595">
        <v>521</v>
      </c>
    </row>
    <row r="129" spans="1:5" x14ac:dyDescent="0.45">
      <c r="A129" s="47" vm="596">
        <v>44718</v>
      </c>
      <c r="B129" vm="597">
        <v>527.9</v>
      </c>
      <c r="C129" vm="598">
        <v>508.5</v>
      </c>
      <c r="D129" vm="599">
        <v>531.6</v>
      </c>
      <c r="E129" vm="211">
        <v>510.4</v>
      </c>
    </row>
    <row r="130" spans="1:5" x14ac:dyDescent="0.45">
      <c r="A130" s="47" vm="600">
        <v>44725</v>
      </c>
      <c r="B130" vm="124">
        <v>503</v>
      </c>
      <c r="C130" vm="601">
        <v>480.1</v>
      </c>
      <c r="D130" vm="602">
        <v>510</v>
      </c>
      <c r="E130" vm="603">
        <v>481.85</v>
      </c>
    </row>
    <row r="131" spans="1:5" x14ac:dyDescent="0.45">
      <c r="A131" s="47" vm="604">
        <v>44732</v>
      </c>
      <c r="B131" vm="117">
        <v>487.35</v>
      </c>
      <c r="C131" vm="605">
        <v>476.85</v>
      </c>
      <c r="D131" vm="606">
        <v>506.1</v>
      </c>
      <c r="E131" vm="607">
        <v>502.5</v>
      </c>
    </row>
    <row r="132" spans="1:5" x14ac:dyDescent="0.45">
      <c r="A132" s="47" vm="608">
        <v>44739</v>
      </c>
      <c r="B132" vm="602">
        <v>510</v>
      </c>
      <c r="C132" vm="609">
        <v>480.4</v>
      </c>
      <c r="D132" vm="174">
        <v>512.4</v>
      </c>
      <c r="E132" vm="610">
        <v>487.25</v>
      </c>
    </row>
    <row r="133" spans="1:5" x14ac:dyDescent="0.45">
      <c r="A133" s="47" vm="611">
        <v>44746</v>
      </c>
      <c r="B133" vm="612">
        <v>490.65</v>
      </c>
      <c r="C133" vm="613">
        <v>474.5</v>
      </c>
      <c r="D133" vm="211">
        <v>510.4</v>
      </c>
      <c r="E133" vm="614">
        <v>501</v>
      </c>
    </row>
    <row r="134" spans="1:5" x14ac:dyDescent="0.45">
      <c r="A134" s="47" vm="615">
        <v>44753</v>
      </c>
      <c r="B134" vm="616">
        <v>485.8</v>
      </c>
      <c r="C134" vm="617">
        <v>477.9</v>
      </c>
      <c r="D134" vm="618">
        <v>508.4</v>
      </c>
      <c r="E134" vm="619">
        <v>496.9</v>
      </c>
    </row>
    <row r="135" spans="1:5" x14ac:dyDescent="0.45">
      <c r="A135" s="47" vm="620">
        <v>44760</v>
      </c>
      <c r="B135" vm="621">
        <v>501.6</v>
      </c>
      <c r="C135" vm="622">
        <v>499.7</v>
      </c>
      <c r="D135" vm="623">
        <v>535.9</v>
      </c>
      <c r="E135" vm="624">
        <v>531.29999999999995</v>
      </c>
    </row>
    <row r="136" spans="1:5" x14ac:dyDescent="0.45">
      <c r="A136" s="47" vm="625">
        <v>44767</v>
      </c>
      <c r="B136" vm="626">
        <v>530.20000000000005</v>
      </c>
      <c r="C136" vm="627">
        <v>511.4</v>
      </c>
      <c r="D136" vm="628">
        <v>564.6</v>
      </c>
      <c r="E136" vm="629">
        <v>556.9</v>
      </c>
    </row>
    <row r="137" spans="1:5" x14ac:dyDescent="0.45">
      <c r="A137" s="47" vm="630">
        <v>44774</v>
      </c>
      <c r="B137" vm="631">
        <v>557</v>
      </c>
      <c r="C137" vm="632">
        <v>539.1</v>
      </c>
      <c r="D137" vm="569">
        <v>560</v>
      </c>
      <c r="E137" vm="633">
        <v>543.6</v>
      </c>
    </row>
    <row r="138" spans="1:5" x14ac:dyDescent="0.45">
      <c r="A138" s="47" vm="634">
        <v>44781</v>
      </c>
      <c r="B138" vm="635">
        <v>547.70000000000005</v>
      </c>
      <c r="C138" vm="636">
        <v>537.1</v>
      </c>
      <c r="D138" vm="637">
        <v>565.9</v>
      </c>
      <c r="E138" vm="266">
        <v>561</v>
      </c>
    </row>
    <row r="139" spans="1:5" x14ac:dyDescent="0.45">
      <c r="A139" s="47" vm="638">
        <v>44788</v>
      </c>
      <c r="B139" vm="266">
        <v>561</v>
      </c>
      <c r="C139" vm="631">
        <v>557</v>
      </c>
      <c r="D139" vm="175">
        <v>571.29999999999995</v>
      </c>
      <c r="E139" vm="254">
        <v>558.1</v>
      </c>
    </row>
    <row r="140" spans="1:5" x14ac:dyDescent="0.45">
      <c r="A140" s="47" vm="639">
        <v>44795</v>
      </c>
      <c r="B140" vm="24">
        <v>555</v>
      </c>
      <c r="C140" vm="640">
        <v>524.1</v>
      </c>
      <c r="D140" vm="641">
        <v>555.29999999999995</v>
      </c>
      <c r="E140" vm="642">
        <v>528.9</v>
      </c>
    </row>
    <row r="141" spans="1:5" x14ac:dyDescent="0.45">
      <c r="A141" s="47" vm="643">
        <v>44802</v>
      </c>
      <c r="B141" vm="644">
        <v>520.5</v>
      </c>
      <c r="C141" vm="645">
        <v>485.5</v>
      </c>
      <c r="D141" vm="646">
        <v>527.79999999999995</v>
      </c>
      <c r="E141" vm="647">
        <v>496.1</v>
      </c>
    </row>
    <row r="142" spans="1:5" x14ac:dyDescent="0.45">
      <c r="A142" s="47" vm="648">
        <v>44809</v>
      </c>
      <c r="B142" vm="649">
        <v>486.55</v>
      </c>
      <c r="C142" vm="650">
        <v>483.9</v>
      </c>
      <c r="D142" vm="651">
        <v>528.1</v>
      </c>
      <c r="E142" vm="652">
        <v>522.20000000000005</v>
      </c>
    </row>
    <row r="143" spans="1:5" x14ac:dyDescent="0.45">
      <c r="A143" s="47" vm="653">
        <v>44816</v>
      </c>
      <c r="B143" vm="654">
        <v>526.4</v>
      </c>
      <c r="C143" vm="655">
        <v>492.25</v>
      </c>
      <c r="D143" vm="656">
        <v>540.4</v>
      </c>
      <c r="E143" vm="657">
        <v>494.15</v>
      </c>
    </row>
    <row r="144" spans="1:5" x14ac:dyDescent="0.45">
      <c r="A144" s="47" vm="658">
        <v>44823</v>
      </c>
      <c r="B144" vm="659">
        <v>492.35</v>
      </c>
      <c r="C144" vm="660">
        <v>476.7</v>
      </c>
      <c r="D144" vm="661">
        <v>504.5</v>
      </c>
      <c r="E144" vm="662">
        <v>477.2</v>
      </c>
    </row>
    <row r="145" spans="1:5" x14ac:dyDescent="0.45">
      <c r="A145" s="47" vm="663">
        <v>44830</v>
      </c>
      <c r="B145" vm="664">
        <v>474.25</v>
      </c>
      <c r="C145" vm="665">
        <v>446.35</v>
      </c>
      <c r="D145" vm="650">
        <v>483.9</v>
      </c>
      <c r="E145" vm="666">
        <v>458.55</v>
      </c>
    </row>
    <row r="146" spans="1:5" x14ac:dyDescent="0.45">
      <c r="A146" s="47" vm="667">
        <v>44837</v>
      </c>
      <c r="B146" vm="668">
        <v>454</v>
      </c>
      <c r="C146" vm="669">
        <v>446</v>
      </c>
      <c r="D146" vm="670">
        <v>483.45</v>
      </c>
      <c r="E146" vm="671">
        <v>449.5</v>
      </c>
    </row>
    <row r="147" spans="1:5" x14ac:dyDescent="0.45">
      <c r="A147" s="47" vm="672">
        <v>44844</v>
      </c>
      <c r="B147" vm="673">
        <v>441.75</v>
      </c>
      <c r="C147" vm="674">
        <v>427.55</v>
      </c>
      <c r="D147" vm="675">
        <v>460.5</v>
      </c>
      <c r="E147" vm="676">
        <v>448</v>
      </c>
    </row>
    <row r="148" spans="1:5" x14ac:dyDescent="0.45">
      <c r="A148" s="47" vm="677">
        <v>44851</v>
      </c>
      <c r="B148" vm="678">
        <v>447</v>
      </c>
      <c r="C148" vm="679">
        <v>440.8</v>
      </c>
      <c r="D148" vm="680">
        <v>474.05</v>
      </c>
      <c r="E148" vm="681">
        <v>454.1</v>
      </c>
    </row>
    <row r="149" spans="1:5" x14ac:dyDescent="0.45">
      <c r="A149" s="47" vm="682">
        <v>44858</v>
      </c>
      <c r="B149" vm="683">
        <v>455.5</v>
      </c>
      <c r="C149" vm="684">
        <v>450.5</v>
      </c>
      <c r="D149" vm="685">
        <v>479.9</v>
      </c>
      <c r="E149" vm="686">
        <v>463.75</v>
      </c>
    </row>
    <row r="150" spans="1:5" x14ac:dyDescent="0.45">
      <c r="A150" s="47" vm="687">
        <v>44865</v>
      </c>
      <c r="B150" vm="688">
        <v>465.8</v>
      </c>
      <c r="C150" vm="689">
        <v>460.95</v>
      </c>
      <c r="D150" vm="690">
        <v>508.9</v>
      </c>
      <c r="E150" vm="78">
        <v>503.4</v>
      </c>
    </row>
    <row r="151" spans="1:5" x14ac:dyDescent="0.45">
      <c r="A151" s="47" vm="691">
        <v>44872</v>
      </c>
      <c r="B151" vm="607">
        <v>502.5</v>
      </c>
      <c r="C151" vm="130">
        <v>498.5</v>
      </c>
      <c r="D151" vm="692">
        <v>559.5</v>
      </c>
      <c r="E151" vm="633">
        <v>543.6</v>
      </c>
    </row>
    <row r="152" spans="1:5" x14ac:dyDescent="0.45">
      <c r="A152" s="47" vm="693">
        <v>44879</v>
      </c>
      <c r="B152" vm="633">
        <v>543.6</v>
      </c>
      <c r="C152" vm="694">
        <v>533.4</v>
      </c>
      <c r="D152" vm="695">
        <v>552.9</v>
      </c>
      <c r="E152" vm="696">
        <v>551.1</v>
      </c>
    </row>
    <row r="153" spans="1:5" x14ac:dyDescent="0.45">
      <c r="A153" s="47" vm="697">
        <v>44886</v>
      </c>
      <c r="B153" vm="698">
        <v>546.5</v>
      </c>
      <c r="C153" vm="636">
        <v>537.1</v>
      </c>
      <c r="D153" vm="24">
        <v>555</v>
      </c>
      <c r="E153" vm="699">
        <v>545.29999999999995</v>
      </c>
    </row>
    <row r="154" spans="1:5" x14ac:dyDescent="0.45">
      <c r="A154" s="47" vm="700">
        <v>44893</v>
      </c>
      <c r="B154" vm="701">
        <v>538.20000000000005</v>
      </c>
      <c r="C154" vm="546">
        <v>537.9</v>
      </c>
      <c r="D154" vm="702">
        <v>574.9</v>
      </c>
      <c r="E154" vm="703">
        <v>559.70000000000005</v>
      </c>
    </row>
    <row r="155" spans="1:5" x14ac:dyDescent="0.45">
      <c r="A155" s="47" vm="704">
        <v>44900</v>
      </c>
      <c r="B155" vm="692">
        <v>559.5</v>
      </c>
      <c r="C155" vm="705">
        <v>518.1</v>
      </c>
      <c r="D155" vm="545">
        <v>561.70000000000005</v>
      </c>
      <c r="E155" vm="47">
        <v>523.5</v>
      </c>
    </row>
    <row r="156" spans="1:5" x14ac:dyDescent="0.45">
      <c r="A156" s="47" vm="706">
        <v>44907</v>
      </c>
      <c r="B156" vm="707">
        <v>519.9</v>
      </c>
      <c r="C156" vm="708">
        <v>481.15</v>
      </c>
      <c r="D156" vm="709">
        <v>533</v>
      </c>
      <c r="E156" vm="710">
        <v>491.05</v>
      </c>
    </row>
    <row r="157" spans="1:5" x14ac:dyDescent="0.45">
      <c r="A157" s="47" vm="711">
        <v>44914</v>
      </c>
      <c r="B157" vm="712">
        <v>489.75</v>
      </c>
      <c r="C157" vm="713">
        <v>464.4</v>
      </c>
      <c r="D157" vm="714">
        <v>492.65</v>
      </c>
      <c r="E157" vm="715">
        <v>471.95</v>
      </c>
    </row>
    <row r="158" spans="1:5" x14ac:dyDescent="0.45">
      <c r="A158" s="47" vm="716">
        <v>44922</v>
      </c>
      <c r="B158" vm="717">
        <v>476.45</v>
      </c>
      <c r="C158" vm="718">
        <v>472.9</v>
      </c>
      <c r="D158" vm="719">
        <v>484.05</v>
      </c>
      <c r="E158" vm="46">
        <v>475.5</v>
      </c>
    </row>
    <row r="159" spans="1:5" x14ac:dyDescent="0.45">
      <c r="A159" s="47" vm="720">
        <v>44928</v>
      </c>
      <c r="B159" vm="109">
        <v>480</v>
      </c>
      <c r="C159" vm="721">
        <v>478.05</v>
      </c>
      <c r="D159" vm="722">
        <v>527.70000000000005</v>
      </c>
      <c r="E159" vm="723">
        <v>527.6</v>
      </c>
    </row>
    <row r="160" spans="1:5" x14ac:dyDescent="0.45">
      <c r="A160" s="47" vm="724">
        <v>44935</v>
      </c>
      <c r="B160" vm="540">
        <v>527.20000000000005</v>
      </c>
      <c r="C160" vm="725">
        <v>516.6</v>
      </c>
      <c r="D160" vm="726">
        <v>564.70000000000005</v>
      </c>
      <c r="E160" vm="727">
        <v>563.6</v>
      </c>
    </row>
    <row r="161" spans="1:5" x14ac:dyDescent="0.45">
      <c r="A161" s="47" vm="728">
        <v>44942</v>
      </c>
      <c r="B161" vm="729">
        <v>560.70000000000005</v>
      </c>
      <c r="C161" vm="722">
        <v>527.70000000000005</v>
      </c>
      <c r="D161" vm="730">
        <v>562.9</v>
      </c>
      <c r="E161" vm="599">
        <v>531.6</v>
      </c>
    </row>
    <row r="162" spans="1:5" x14ac:dyDescent="0.45">
      <c r="A162" s="47" vm="731">
        <v>44949</v>
      </c>
      <c r="B162" vm="732">
        <v>534.79999999999995</v>
      </c>
      <c r="C162" vm="733">
        <v>530.9</v>
      </c>
      <c r="D162" vm="734">
        <v>561.5</v>
      </c>
      <c r="E162" vm="537">
        <v>557.70000000000005</v>
      </c>
    </row>
    <row r="163" spans="1:5" x14ac:dyDescent="0.45">
      <c r="A163" s="47" vm="735">
        <v>44956</v>
      </c>
      <c r="B163" vm="736">
        <v>555.79999999999995</v>
      </c>
      <c r="C163" vm="737">
        <v>550.5</v>
      </c>
      <c r="D163" vm="738">
        <v>598.6</v>
      </c>
      <c r="E163" vm="738">
        <v>598.6</v>
      </c>
    </row>
    <row r="164" spans="1:5" x14ac:dyDescent="0.45">
      <c r="A164" s="47" vm="739">
        <v>44963</v>
      </c>
      <c r="B164" vm="740">
        <v>592.5</v>
      </c>
      <c r="C164" vm="208">
        <v>556</v>
      </c>
      <c r="D164" vm="741">
        <v>594.1</v>
      </c>
      <c r="E164" vm="692">
        <v>559.5</v>
      </c>
    </row>
    <row r="165" spans="1:5" x14ac:dyDescent="0.45">
      <c r="A165" s="47" vm="742">
        <v>44970</v>
      </c>
      <c r="B165" vm="692">
        <v>559.5</v>
      </c>
      <c r="C165" vm="116">
        <v>534.5</v>
      </c>
      <c r="D165" vm="743">
        <v>601.1</v>
      </c>
      <c r="E165" vm="744">
        <v>590</v>
      </c>
    </row>
    <row r="166" spans="1:5" x14ac:dyDescent="0.45">
      <c r="A166" s="47" vm="745">
        <v>44977</v>
      </c>
      <c r="B166" vm="263">
        <v>589.1</v>
      </c>
      <c r="C166" vm="746">
        <v>552.4</v>
      </c>
      <c r="D166" vm="747">
        <v>592.4</v>
      </c>
      <c r="E166" vm="748">
        <v>553.79999999999995</v>
      </c>
    </row>
    <row r="167" spans="1:5" x14ac:dyDescent="0.45">
      <c r="A167" s="47" vm="749">
        <v>44984</v>
      </c>
      <c r="B167" vm="750">
        <v>556.29999999999995</v>
      </c>
      <c r="C167" vm="751">
        <v>552.6</v>
      </c>
      <c r="D167" vm="752">
        <v>580.79999999999995</v>
      </c>
      <c r="E167" vm="558">
        <v>577.4</v>
      </c>
    </row>
    <row r="168" spans="1:5" x14ac:dyDescent="0.45">
      <c r="A168" s="47" vm="753">
        <v>44991</v>
      </c>
      <c r="B168" vm="754">
        <v>585.20000000000005</v>
      </c>
      <c r="C168" vm="755">
        <v>562.4</v>
      </c>
      <c r="D168" vm="756">
        <v>586.4</v>
      </c>
      <c r="E168" vm="757">
        <v>573.6</v>
      </c>
    </row>
    <row r="169" spans="1:5" x14ac:dyDescent="0.45">
      <c r="A169" s="47" vm="758">
        <v>44998</v>
      </c>
      <c r="B169" vm="759">
        <v>572.5</v>
      </c>
      <c r="C169" vm="760">
        <v>535.5</v>
      </c>
      <c r="D169" vm="761">
        <v>574</v>
      </c>
      <c r="E169" vm="762">
        <v>547.1</v>
      </c>
    </row>
    <row r="170" spans="1:5" x14ac:dyDescent="0.45">
      <c r="A170" s="47" vm="763">
        <v>45005</v>
      </c>
      <c r="B170" vm="764">
        <v>545.20000000000005</v>
      </c>
      <c r="C170" vm="765">
        <v>536.6</v>
      </c>
      <c r="D170" vm="766">
        <v>581.9</v>
      </c>
      <c r="E170" vm="767">
        <v>580.5</v>
      </c>
    </row>
    <row r="171" spans="1:5" x14ac:dyDescent="0.45">
      <c r="A171" s="47" vm="768">
        <v>45012</v>
      </c>
      <c r="B171" vm="769">
        <v>585.5</v>
      </c>
      <c r="C171" vm="770">
        <v>571.20000000000005</v>
      </c>
      <c r="D171" vm="771">
        <v>603.6</v>
      </c>
      <c r="E171" vm="772">
        <v>600</v>
      </c>
    </row>
    <row r="172" spans="1:5" x14ac:dyDescent="0.45">
      <c r="A172" s="47" vm="773">
        <v>45019</v>
      </c>
      <c r="B172" vm="774">
        <v>599.6</v>
      </c>
      <c r="C172" vm="775">
        <v>549.79999999999995</v>
      </c>
      <c r="D172" vm="776">
        <v>602.6</v>
      </c>
      <c r="E172" vm="777">
        <v>555.4</v>
      </c>
    </row>
    <row r="173" spans="1:5" x14ac:dyDescent="0.45">
      <c r="A173" s="47" vm="778">
        <v>45027</v>
      </c>
      <c r="B173" vm="779">
        <v>559.1</v>
      </c>
      <c r="C173" vm="780">
        <v>552.5</v>
      </c>
      <c r="D173" vm="781">
        <v>581.29999999999995</v>
      </c>
      <c r="E173" vm="178">
        <v>576</v>
      </c>
    </row>
    <row r="174" spans="1:5" x14ac:dyDescent="0.45">
      <c r="A174" s="47" vm="782">
        <v>45033</v>
      </c>
      <c r="B174" vm="783">
        <v>579.6</v>
      </c>
      <c r="C174" vm="784">
        <v>565.1</v>
      </c>
      <c r="D174" vm="785">
        <v>580.4</v>
      </c>
      <c r="E174" vm="35">
        <v>578</v>
      </c>
    </row>
    <row r="175" spans="1:5" x14ac:dyDescent="0.45">
      <c r="A175" s="47" vm="786">
        <v>45040</v>
      </c>
      <c r="B175" vm="787">
        <v>578.70000000000005</v>
      </c>
      <c r="C175" vm="788">
        <v>563.79999999999995</v>
      </c>
      <c r="D175" vm="789">
        <v>588.9</v>
      </c>
      <c r="E175" vm="790">
        <v>579.70000000000005</v>
      </c>
    </row>
    <row r="176" spans="1:5" x14ac:dyDescent="0.45">
      <c r="A176" s="47" vm="791">
        <v>45048</v>
      </c>
      <c r="B176" vm="792">
        <v>572.29999999999995</v>
      </c>
      <c r="C176" vm="36">
        <v>555.6</v>
      </c>
      <c r="D176" vm="793">
        <v>577.9</v>
      </c>
      <c r="E176" vm="794">
        <v>561.4</v>
      </c>
    </row>
    <row r="177" spans="1:5" x14ac:dyDescent="0.45">
      <c r="A177" s="47" vm="795">
        <v>45054</v>
      </c>
      <c r="B177" vm="794">
        <v>561.4</v>
      </c>
      <c r="C177" vm="244">
        <v>539</v>
      </c>
      <c r="D177" vm="796">
        <v>565.79999999999995</v>
      </c>
      <c r="E177" vm="797">
        <v>545.4</v>
      </c>
    </row>
    <row r="178" spans="1:5" x14ac:dyDescent="0.45">
      <c r="A178" s="47" vm="798">
        <v>45061</v>
      </c>
      <c r="B178" vm="635">
        <v>547.70000000000005</v>
      </c>
      <c r="C178" vm="799">
        <v>535.1</v>
      </c>
      <c r="D178" vm="777">
        <v>555.4</v>
      </c>
      <c r="E178" vm="799">
        <v>535.1</v>
      </c>
    </row>
    <row r="179" spans="1:5" x14ac:dyDescent="0.45">
      <c r="A179" s="47" vm="800">
        <v>45068</v>
      </c>
      <c r="B179" vm="801">
        <v>534.9</v>
      </c>
      <c r="C179" vm="802">
        <v>504.1</v>
      </c>
      <c r="D179" vm="803">
        <v>543.4</v>
      </c>
      <c r="E179" vm="804">
        <v>517.70000000000005</v>
      </c>
    </row>
    <row r="180" spans="1:5" x14ac:dyDescent="0.45">
      <c r="A180" s="47" vm="805">
        <v>45075</v>
      </c>
      <c r="B180" vm="806">
        <v>520.70000000000005</v>
      </c>
      <c r="C180" vm="807">
        <v>488.45</v>
      </c>
      <c r="D180" vm="808">
        <v>520.9</v>
      </c>
      <c r="E180" vm="809">
        <v>506.7</v>
      </c>
    </row>
    <row r="181" spans="1:5" x14ac:dyDescent="0.45">
      <c r="A181" s="47" vm="810">
        <v>45082</v>
      </c>
      <c r="B181" vm="577">
        <v>506.6</v>
      </c>
      <c r="C181" vm="811">
        <v>496</v>
      </c>
      <c r="D181" vm="812">
        <v>507.9</v>
      </c>
      <c r="E181" vm="133">
        <v>504.7</v>
      </c>
    </row>
    <row r="182" spans="1:5" x14ac:dyDescent="0.45">
      <c r="A182" s="47" vm="813">
        <v>45089</v>
      </c>
      <c r="B182" vm="814">
        <v>509.2</v>
      </c>
      <c r="C182" vm="815">
        <v>507.1</v>
      </c>
      <c r="D182" vm="816">
        <v>532.20000000000005</v>
      </c>
      <c r="E182" vm="722">
        <v>527.70000000000005</v>
      </c>
    </row>
    <row r="183" spans="1:5" x14ac:dyDescent="0.45">
      <c r="A183" s="47" vm="817">
        <v>45096</v>
      </c>
      <c r="B183" vm="818">
        <v>524.79999999999995</v>
      </c>
      <c r="C183" vm="819">
        <v>498</v>
      </c>
      <c r="D183" vm="820">
        <v>526.79999999999995</v>
      </c>
      <c r="E183" vm="821">
        <v>502.2</v>
      </c>
    </row>
    <row r="184" spans="1:5" x14ac:dyDescent="0.45">
      <c r="A184" s="47" vm="822">
        <v>45103</v>
      </c>
      <c r="B184" vm="823">
        <v>501.1</v>
      </c>
      <c r="C184" vm="824">
        <v>490.1</v>
      </c>
      <c r="D184" vm="825">
        <v>515.29999999999995</v>
      </c>
      <c r="E184" vm="826">
        <v>505.6</v>
      </c>
    </row>
    <row r="185" spans="1:5" x14ac:dyDescent="0.45">
      <c r="A185" s="47" vm="827">
        <v>45110</v>
      </c>
      <c r="B185" vm="828">
        <v>509</v>
      </c>
      <c r="C185" vm="829">
        <v>474.1</v>
      </c>
      <c r="D185" vm="828">
        <v>509</v>
      </c>
      <c r="E185" vm="830">
        <v>477.6</v>
      </c>
    </row>
    <row r="186" spans="1:5" x14ac:dyDescent="0.45">
      <c r="A186" s="47" vm="831">
        <v>45117</v>
      </c>
      <c r="B186" vm="832">
        <v>475</v>
      </c>
      <c r="C186" vm="833">
        <v>474.7</v>
      </c>
      <c r="D186" vm="834">
        <v>504.3</v>
      </c>
      <c r="E186" vm="168">
        <v>500</v>
      </c>
    </row>
    <row r="187" spans="1:5" x14ac:dyDescent="0.45">
      <c r="A187" s="47" vm="835">
        <v>45124</v>
      </c>
      <c r="B187" vm="712">
        <v>489.75</v>
      </c>
      <c r="C187" vm="836">
        <v>486.6</v>
      </c>
      <c r="D187" vm="837">
        <v>544.79999999999995</v>
      </c>
      <c r="E187" vm="838">
        <v>541.29999999999995</v>
      </c>
    </row>
    <row r="188" spans="1:5" x14ac:dyDescent="0.45">
      <c r="A188" s="47" vm="839">
        <v>45131</v>
      </c>
      <c r="B188" vm="632">
        <v>539.1</v>
      </c>
      <c r="C188" vm="840">
        <v>512.70000000000005</v>
      </c>
      <c r="D188" vm="841">
        <v>546.79999999999995</v>
      </c>
      <c r="E188" vm="842">
        <v>531.20000000000005</v>
      </c>
    </row>
    <row r="189" spans="1:5" x14ac:dyDescent="0.45">
      <c r="A189" s="47" vm="843">
        <v>45138</v>
      </c>
      <c r="B189" vm="844">
        <v>529.4</v>
      </c>
      <c r="C189" vm="845">
        <v>502.9</v>
      </c>
      <c r="D189" vm="844">
        <v>529.4</v>
      </c>
      <c r="E189" vm="846">
        <v>514.5</v>
      </c>
    </row>
    <row r="190" spans="1:5" x14ac:dyDescent="0.45">
      <c r="A190" s="47" vm="847">
        <v>45145</v>
      </c>
      <c r="B190" vm="150">
        <v>512</v>
      </c>
      <c r="C190" vm="848">
        <v>510.3</v>
      </c>
      <c r="D190" vm="849">
        <v>533.9</v>
      </c>
      <c r="E190" vm="850">
        <v>517.1</v>
      </c>
    </row>
    <row r="191" spans="1:5" x14ac:dyDescent="0.45">
      <c r="A191" s="47" vm="851">
        <v>45152</v>
      </c>
      <c r="B191" vm="141">
        <v>515.4</v>
      </c>
      <c r="C191" vm="852">
        <v>487.75</v>
      </c>
      <c r="D191" vm="853">
        <v>517</v>
      </c>
      <c r="E191" vm="854">
        <v>492.6</v>
      </c>
    </row>
    <row r="192" spans="1:5" x14ac:dyDescent="0.45">
      <c r="A192" s="47" vm="855">
        <v>45159</v>
      </c>
      <c r="B192" vm="856">
        <v>492.4</v>
      </c>
      <c r="C192" vm="857">
        <v>485.75</v>
      </c>
      <c r="D192" vm="812">
        <v>507.9</v>
      </c>
      <c r="E192" vm="858">
        <v>487.6</v>
      </c>
    </row>
    <row r="193" spans="1:5" x14ac:dyDescent="0.45">
      <c r="A193" s="47" vm="859">
        <v>45166</v>
      </c>
      <c r="B193" vm="860">
        <v>491.95</v>
      </c>
      <c r="C193" vm="861">
        <v>487.65</v>
      </c>
      <c r="D193" vm="821">
        <v>502.2</v>
      </c>
      <c r="E193" vm="862">
        <v>488.8</v>
      </c>
    </row>
    <row r="194" spans="1:5" x14ac:dyDescent="0.45">
      <c r="A194" s="47" vm="863">
        <v>45173</v>
      </c>
      <c r="B194" vm="864">
        <v>493.6</v>
      </c>
      <c r="C194" vm="865">
        <v>459</v>
      </c>
      <c r="D194" vm="169">
        <v>498.4</v>
      </c>
      <c r="E194" vm="866">
        <v>469.7</v>
      </c>
    </row>
    <row r="195" spans="1:5" x14ac:dyDescent="0.45">
      <c r="A195" s="47" vm="867">
        <v>45180</v>
      </c>
      <c r="B195" vm="868">
        <v>472</v>
      </c>
      <c r="C195" vm="869">
        <v>452.5</v>
      </c>
      <c r="D195" vm="870">
        <v>476.15</v>
      </c>
      <c r="E195" vm="871">
        <v>469.1</v>
      </c>
    </row>
    <row r="196" spans="1:5" x14ac:dyDescent="0.45">
      <c r="A196" s="47" vm="872">
        <v>45187</v>
      </c>
      <c r="B196" vm="873">
        <v>468.45</v>
      </c>
      <c r="C196" vm="874">
        <v>448.35</v>
      </c>
      <c r="D196" vm="875">
        <v>472.7</v>
      </c>
      <c r="E196" vm="876">
        <v>460.45</v>
      </c>
    </row>
    <row r="197" spans="1:5" x14ac:dyDescent="0.45">
      <c r="A197" s="47" vm="877">
        <v>45194</v>
      </c>
      <c r="B197" vm="878">
        <v>451</v>
      </c>
      <c r="C197" vm="879">
        <v>423</v>
      </c>
      <c r="D197" vm="880">
        <v>454.6</v>
      </c>
      <c r="E197" vm="881">
        <v>431.9</v>
      </c>
    </row>
    <row r="198" spans="1:5" x14ac:dyDescent="0.45">
      <c r="A198" s="47" vm="882">
        <v>45201</v>
      </c>
      <c r="B198" vm="883">
        <v>433</v>
      </c>
      <c r="C198" vm="884">
        <v>412.95</v>
      </c>
      <c r="D198" vm="885">
        <v>437.6</v>
      </c>
      <c r="E198" vm="886">
        <v>425.35</v>
      </c>
    </row>
    <row r="199" spans="1:5" x14ac:dyDescent="0.45">
      <c r="A199" s="47" vm="887">
        <v>45208</v>
      </c>
      <c r="B199" vm="888">
        <v>421.85</v>
      </c>
      <c r="C199" vm="889">
        <v>404.75</v>
      </c>
      <c r="D199" vm="890">
        <v>435.2</v>
      </c>
      <c r="E199" vm="891">
        <v>406.8</v>
      </c>
    </row>
    <row r="200" spans="1:5" x14ac:dyDescent="0.45">
      <c r="A200" s="47" vm="892">
        <v>45215</v>
      </c>
      <c r="B200" vm="893">
        <v>406.75</v>
      </c>
      <c r="C200" vm="894">
        <v>401.3</v>
      </c>
      <c r="D200" vm="895">
        <v>415.85</v>
      </c>
      <c r="E200" vm="896">
        <v>402.8</v>
      </c>
    </row>
    <row r="201" spans="1:5" x14ac:dyDescent="0.45">
      <c r="A201" s="47" vm="897">
        <v>45222</v>
      </c>
      <c r="B201" vm="896">
        <v>402.8</v>
      </c>
      <c r="C201" vm="898">
        <v>379.65</v>
      </c>
      <c r="D201" vm="899">
        <v>408.65</v>
      </c>
      <c r="E201" vm="900">
        <v>383.5</v>
      </c>
    </row>
    <row r="202" spans="1:5" x14ac:dyDescent="0.45">
      <c r="A202" s="47" vm="901">
        <v>45229</v>
      </c>
      <c r="B202" vm="902">
        <v>385.55</v>
      </c>
      <c r="C202" vm="903">
        <v>376.7</v>
      </c>
      <c r="D202" vm="884">
        <v>412.95</v>
      </c>
      <c r="E202" vm="904">
        <v>407.25</v>
      </c>
    </row>
    <row r="203" spans="1:5" x14ac:dyDescent="0.45">
      <c r="A203" s="47" vm="905">
        <v>45236</v>
      </c>
      <c r="B203" vm="906">
        <v>408.3</v>
      </c>
      <c r="C203" vm="907">
        <v>386.1</v>
      </c>
      <c r="D203" vm="908">
        <v>409.3</v>
      </c>
      <c r="E203" vm="909">
        <v>393.1</v>
      </c>
    </row>
    <row r="204" spans="1:5" x14ac:dyDescent="0.45">
      <c r="A204" s="47" vm="910">
        <v>45243</v>
      </c>
      <c r="B204" vm="911">
        <v>396</v>
      </c>
      <c r="C204" vm="912">
        <v>392.25</v>
      </c>
      <c r="D204" vm="913">
        <v>421.05</v>
      </c>
      <c r="E204" vm="914">
        <v>404.3</v>
      </c>
    </row>
    <row r="205" spans="1:5" x14ac:dyDescent="0.45">
      <c r="A205" s="47" vm="915">
        <v>45250</v>
      </c>
      <c r="B205" vm="916">
        <v>404.55</v>
      </c>
      <c r="C205" vm="917">
        <v>397.25</v>
      </c>
      <c r="D205" vm="918">
        <v>406.5</v>
      </c>
      <c r="E205" vm="919">
        <v>406.45</v>
      </c>
    </row>
    <row r="206" spans="1:5" x14ac:dyDescent="0.45">
      <c r="A206" s="47" vm="920">
        <v>45257</v>
      </c>
      <c r="B206" vm="918">
        <v>406.5</v>
      </c>
      <c r="C206" vm="921">
        <v>386.5</v>
      </c>
      <c r="D206" vm="922">
        <v>410.55</v>
      </c>
      <c r="E206" vm="923">
        <v>392.9</v>
      </c>
    </row>
    <row r="207" spans="1:5" x14ac:dyDescent="0.45">
      <c r="A207" s="47" vm="924">
        <v>45264</v>
      </c>
      <c r="B207" vm="925">
        <v>395.3</v>
      </c>
      <c r="C207" vm="925">
        <v>395.3</v>
      </c>
      <c r="D207" vm="926">
        <v>418.75</v>
      </c>
      <c r="E207" vm="927">
        <v>413.8</v>
      </c>
    </row>
    <row r="208" spans="1:5" x14ac:dyDescent="0.45">
      <c r="A208" s="47" vm="928">
        <v>45271</v>
      </c>
      <c r="B208" vm="929">
        <v>413.2</v>
      </c>
      <c r="C208" vm="930">
        <v>405.3</v>
      </c>
      <c r="D208" vm="931">
        <v>430.05</v>
      </c>
      <c r="E208" vm="932">
        <v>417.85</v>
      </c>
    </row>
    <row r="209" spans="1:5" x14ac:dyDescent="0.45">
      <c r="A209" s="47" vm="933">
        <v>45278</v>
      </c>
      <c r="B209" vm="934">
        <v>412.05</v>
      </c>
      <c r="C209" vm="935">
        <v>396.5</v>
      </c>
      <c r="D209" vm="936">
        <v>413.6</v>
      </c>
      <c r="E209" vm="937">
        <v>397.8</v>
      </c>
    </row>
    <row r="210" spans="1:5" x14ac:dyDescent="0.45">
      <c r="A210" s="47" vm="938">
        <v>45287</v>
      </c>
      <c r="B210" vm="939">
        <v>398.9</v>
      </c>
      <c r="C210" vm="940">
        <v>397.3</v>
      </c>
      <c r="D210" vm="941">
        <v>405.55</v>
      </c>
      <c r="E210" vm="942">
        <v>399</v>
      </c>
    </row>
    <row r="211" spans="1:5" x14ac:dyDescent="0.45">
      <c r="A211" s="47" vm="943">
        <v>45293</v>
      </c>
      <c r="B211" vm="944">
        <v>400.1</v>
      </c>
      <c r="C211" vm="945">
        <v>371.35</v>
      </c>
      <c r="D211" vm="894">
        <v>401.3</v>
      </c>
      <c r="E211" vm="51">
        <v>378.4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7F99-C9A0-4CF3-83B3-559B1F8A2CBA}">
  <dimension ref="A1:G4"/>
  <sheetViews>
    <sheetView workbookViewId="0">
      <selection activeCell="D12" sqref="D12"/>
    </sheetView>
  </sheetViews>
  <sheetFormatPr defaultRowHeight="14.25" x14ac:dyDescent="0.45"/>
  <cols>
    <col min="1" max="1" width="9.6640625" bestFit="1" customWidth="1"/>
    <col min="2" max="2" width="6.73046875" bestFit="1" customWidth="1"/>
    <col min="3" max="3" width="9.73046875" bestFit="1" customWidth="1"/>
    <col min="4" max="4" width="11.73046875" bestFit="1" customWidth="1"/>
    <col min="5" max="5" width="6.06640625" bestFit="1" customWidth="1"/>
    <col min="6" max="6" width="11.73046875" bestFit="1" customWidth="1"/>
    <col min="7" max="7" width="12.33203125" bestFit="1" customWidth="1"/>
  </cols>
  <sheetData>
    <row r="1" spans="1:7" s="48" customFormat="1" x14ac:dyDescent="0.45">
      <c r="A1" s="48" t="s">
        <v>41</v>
      </c>
      <c r="B1" s="48" t="s">
        <v>37</v>
      </c>
      <c r="C1" s="48" t="s">
        <v>38</v>
      </c>
      <c r="D1" s="48" t="s">
        <v>39</v>
      </c>
      <c r="E1" s="48" t="s">
        <v>40</v>
      </c>
      <c r="F1" s="48" t="s">
        <v>42</v>
      </c>
      <c r="G1" s="48" t="s">
        <v>43</v>
      </c>
    </row>
    <row r="2" spans="1:7" x14ac:dyDescent="0.45">
      <c r="A2" s="47">
        <v>44196</v>
      </c>
      <c r="B2">
        <v>2189.6999999999998</v>
      </c>
      <c r="C2">
        <v>124922916</v>
      </c>
      <c r="D2">
        <f>B2*1000000/C2</f>
        <v>17.528409279207025</v>
      </c>
      <c r="E2">
        <v>8</v>
      </c>
      <c r="F2">
        <f>AVERAGE(Market!E3:E54)</f>
        <v>524.88461538461547</v>
      </c>
      <c r="G2" s="1">
        <f>(Market!E54-Market!E3)/Market!E3</f>
        <v>3.8844789731463511E-3</v>
      </c>
    </row>
    <row r="3" spans="1:7" x14ac:dyDescent="0.45">
      <c r="A3" s="47">
        <v>44561</v>
      </c>
      <c r="B3">
        <v>3717</v>
      </c>
      <c r="C3">
        <v>124922916</v>
      </c>
      <c r="D3">
        <f t="shared" ref="D3:D4" si="0">B3*1000000/C3</f>
        <v>29.754348673705312</v>
      </c>
      <c r="E3">
        <v>12</v>
      </c>
      <c r="F3">
        <f>AVERAGE(Market!E55:E106)</f>
        <v>660.52884615384619</v>
      </c>
      <c r="G3" s="1">
        <f>(Market!E106-Market!E55)/Market!E55</f>
        <v>0.20569674228210819</v>
      </c>
    </row>
    <row r="4" spans="1:7" x14ac:dyDescent="0.45">
      <c r="A4" s="47">
        <v>44926</v>
      </c>
      <c r="B4">
        <v>3245</v>
      </c>
      <c r="C4">
        <v>122220370</v>
      </c>
      <c r="D4">
        <f t="shared" si="0"/>
        <v>26.550402359279389</v>
      </c>
      <c r="E4">
        <v>14</v>
      </c>
      <c r="F4">
        <f>AVERAGE(Market!E107:E158)</f>
        <v>535.54999999999995</v>
      </c>
      <c r="G4" s="1">
        <f>(Market!E158-Market!E107)/Market!E107</f>
        <v>-0.33718985224421522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9626-A21A-41E1-BCEB-17E519A21E97}">
  <dimension ref="A1:H8"/>
  <sheetViews>
    <sheetView workbookViewId="0">
      <selection activeCell="C12" sqref="C12"/>
    </sheetView>
  </sheetViews>
  <sheetFormatPr defaultRowHeight="14.25" x14ac:dyDescent="0.45"/>
  <cols>
    <col min="1" max="1" width="11.9296875" style="48" bestFit="1" customWidth="1"/>
    <col min="2" max="8" width="12.53125" bestFit="1" customWidth="1"/>
  </cols>
  <sheetData>
    <row r="1" spans="1:8" s="48" customFormat="1" x14ac:dyDescent="0.45">
      <c r="A1" s="48" t="s">
        <v>18</v>
      </c>
      <c r="B1" s="48" t="s">
        <v>13</v>
      </c>
      <c r="C1" s="48" t="s">
        <v>10</v>
      </c>
      <c r="D1" s="48" t="s">
        <v>14</v>
      </c>
      <c r="E1" s="48" t="s">
        <v>11</v>
      </c>
      <c r="F1" s="48" t="s">
        <v>15</v>
      </c>
      <c r="G1" s="48" t="s">
        <v>12</v>
      </c>
      <c r="H1" s="48" t="s">
        <v>16</v>
      </c>
    </row>
    <row r="2" spans="1:8" x14ac:dyDescent="0.45">
      <c r="A2" s="48" t="s">
        <v>6</v>
      </c>
      <c r="B2">
        <v>318</v>
      </c>
      <c r="C2">
        <v>317</v>
      </c>
      <c r="D2">
        <v>318</v>
      </c>
      <c r="E2">
        <v>331</v>
      </c>
      <c r="F2">
        <v>334</v>
      </c>
      <c r="G2">
        <v>343</v>
      </c>
      <c r="H2">
        <v>349</v>
      </c>
    </row>
    <row r="3" spans="1:8" x14ac:dyDescent="0.45">
      <c r="A3" s="48" t="s">
        <v>7</v>
      </c>
      <c r="B3">
        <v>225</v>
      </c>
      <c r="C3">
        <v>233</v>
      </c>
      <c r="D3">
        <v>238</v>
      </c>
      <c r="E3">
        <v>251</v>
      </c>
      <c r="F3">
        <v>260</v>
      </c>
      <c r="G3">
        <v>278</v>
      </c>
      <c r="H3">
        <v>293</v>
      </c>
    </row>
    <row r="4" spans="1:8" x14ac:dyDescent="0.45">
      <c r="A4" s="48" t="s">
        <v>8</v>
      </c>
      <c r="B4">
        <v>224</v>
      </c>
      <c r="C4">
        <v>227</v>
      </c>
      <c r="D4">
        <v>232</v>
      </c>
      <c r="E4">
        <v>233</v>
      </c>
      <c r="F4">
        <v>233</v>
      </c>
      <c r="G4">
        <v>239</v>
      </c>
      <c r="H4">
        <v>238</v>
      </c>
    </row>
    <row r="5" spans="1:8" x14ac:dyDescent="0.45">
      <c r="A5" s="48" t="s">
        <v>9</v>
      </c>
      <c r="B5">
        <v>626</v>
      </c>
      <c r="C5">
        <v>653</v>
      </c>
      <c r="D5">
        <v>698</v>
      </c>
      <c r="E5">
        <v>750</v>
      </c>
      <c r="F5">
        <v>771</v>
      </c>
      <c r="G5">
        <v>799</v>
      </c>
      <c r="H5">
        <v>814</v>
      </c>
    </row>
    <row r="6" spans="1:8" x14ac:dyDescent="0.45">
      <c r="A6" s="50"/>
    </row>
    <row r="7" spans="1:8" x14ac:dyDescent="0.45">
      <c r="A7" s="50"/>
    </row>
    <row r="8" spans="1:8" x14ac:dyDescent="0.45">
      <c r="A8" s="5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F0A4-24F3-488C-9C46-071AACD69261}">
  <dimension ref="A1:E16"/>
  <sheetViews>
    <sheetView workbookViewId="0">
      <selection activeCell="H10" sqref="H10"/>
    </sheetView>
  </sheetViews>
  <sheetFormatPr defaultRowHeight="14.25" x14ac:dyDescent="0.45"/>
  <cols>
    <col min="1" max="1" width="35.53125" bestFit="1" customWidth="1"/>
    <col min="2" max="4" width="11.86328125" bestFit="1" customWidth="1"/>
    <col min="5" max="5" width="18" bestFit="1" customWidth="1"/>
  </cols>
  <sheetData>
    <row r="1" spans="1:5" s="49" customFormat="1" x14ac:dyDescent="0.45">
      <c r="A1" s="62" t="s">
        <v>44</v>
      </c>
      <c r="B1" s="63" t="s">
        <v>131</v>
      </c>
      <c r="C1" s="63" t="s">
        <v>132</v>
      </c>
      <c r="D1" s="63" t="s">
        <v>133</v>
      </c>
      <c r="E1" s="62" t="s">
        <v>45</v>
      </c>
    </row>
    <row r="2" spans="1:5" x14ac:dyDescent="0.45">
      <c r="A2" s="57" t="s">
        <v>46</v>
      </c>
      <c r="B2" s="57">
        <v>14256</v>
      </c>
      <c r="C2" s="57">
        <v>19281</v>
      </c>
      <c r="D2" s="57">
        <v>21660</v>
      </c>
      <c r="E2" s="58">
        <v>0.12</v>
      </c>
    </row>
    <row r="3" spans="1:5" x14ac:dyDescent="0.45">
      <c r="A3" s="55" t="s">
        <v>47</v>
      </c>
      <c r="B3" s="55">
        <v>10527</v>
      </c>
      <c r="C3" s="55">
        <v>13776</v>
      </c>
      <c r="D3" s="55">
        <v>12168</v>
      </c>
      <c r="E3" s="59">
        <v>-0.12</v>
      </c>
    </row>
    <row r="4" spans="1:5" x14ac:dyDescent="0.45">
      <c r="A4" s="55" t="s">
        <v>48</v>
      </c>
      <c r="B4" s="55">
        <v>10016</v>
      </c>
      <c r="C4" s="55">
        <v>12993</v>
      </c>
      <c r="D4" s="55">
        <v>11577</v>
      </c>
      <c r="E4" s="59">
        <v>-0.11</v>
      </c>
    </row>
    <row r="5" spans="1:5" x14ac:dyDescent="0.45">
      <c r="A5" s="55" t="s">
        <v>49</v>
      </c>
      <c r="B5" s="55">
        <v>459</v>
      </c>
      <c r="C5" s="55">
        <v>488</v>
      </c>
      <c r="D5" s="55">
        <v>273</v>
      </c>
      <c r="E5" s="59">
        <v>-0.44</v>
      </c>
    </row>
    <row r="6" spans="1:5" x14ac:dyDescent="0.45">
      <c r="A6" s="55" t="s">
        <v>50</v>
      </c>
      <c r="B6" s="55">
        <v>18</v>
      </c>
      <c r="C6" s="55">
        <v>17</v>
      </c>
      <c r="D6" s="55">
        <v>20</v>
      </c>
      <c r="E6" s="59">
        <v>0.19</v>
      </c>
    </row>
    <row r="7" spans="1:5" x14ac:dyDescent="0.45">
      <c r="A7" s="55" t="s">
        <v>51</v>
      </c>
      <c r="B7" s="55">
        <v>34</v>
      </c>
      <c r="C7" s="55">
        <v>48</v>
      </c>
      <c r="D7" s="55">
        <v>77</v>
      </c>
      <c r="E7" s="59">
        <v>0.6</v>
      </c>
    </row>
    <row r="8" spans="1:5" x14ac:dyDescent="0.45">
      <c r="A8" s="55" t="s">
        <v>52</v>
      </c>
      <c r="B8" s="60"/>
      <c r="C8" s="55">
        <v>230</v>
      </c>
      <c r="D8" s="55">
        <v>221</v>
      </c>
      <c r="E8" s="59">
        <v>0</v>
      </c>
    </row>
    <row r="9" spans="1:5" x14ac:dyDescent="0.45">
      <c r="A9" s="55" t="s">
        <v>53</v>
      </c>
      <c r="B9" s="55">
        <v>3729</v>
      </c>
      <c r="C9" s="55">
        <v>5505</v>
      </c>
      <c r="D9" s="55">
        <v>9492</v>
      </c>
      <c r="E9" s="59">
        <v>0.72</v>
      </c>
    </row>
    <row r="10" spans="1:5" x14ac:dyDescent="0.45">
      <c r="A10" s="57" t="s">
        <v>54</v>
      </c>
      <c r="B10" s="57">
        <v>11271</v>
      </c>
      <c r="C10" s="57">
        <v>11227</v>
      </c>
      <c r="D10" s="57">
        <v>7598</v>
      </c>
      <c r="E10" s="58">
        <v>-0.32</v>
      </c>
    </row>
    <row r="11" spans="1:5" x14ac:dyDescent="0.45">
      <c r="A11" s="55" t="s">
        <v>55</v>
      </c>
      <c r="B11" s="55">
        <v>10813</v>
      </c>
      <c r="C11" s="55">
        <v>10828</v>
      </c>
      <c r="D11" s="55">
        <v>7055</v>
      </c>
      <c r="E11" s="59">
        <v>-0.35</v>
      </c>
    </row>
    <row r="12" spans="1:5" x14ac:dyDescent="0.45">
      <c r="A12" s="55" t="s">
        <v>56</v>
      </c>
      <c r="B12" s="55">
        <v>458</v>
      </c>
      <c r="C12" s="55">
        <v>399</v>
      </c>
      <c r="D12" s="55">
        <v>543</v>
      </c>
      <c r="E12" s="59">
        <v>0.36</v>
      </c>
    </row>
    <row r="13" spans="1:5" x14ac:dyDescent="0.45">
      <c r="A13" s="57" t="s">
        <v>57</v>
      </c>
      <c r="B13" s="57">
        <v>79750</v>
      </c>
      <c r="C13" s="57">
        <v>89641</v>
      </c>
      <c r="D13" s="57">
        <v>98360</v>
      </c>
      <c r="E13" s="58">
        <v>0.1</v>
      </c>
    </row>
    <row r="14" spans="1:5" x14ac:dyDescent="0.45">
      <c r="A14" s="55" t="s">
        <v>55</v>
      </c>
      <c r="B14" s="55">
        <v>79292</v>
      </c>
      <c r="C14" s="55">
        <v>89242</v>
      </c>
      <c r="D14" s="55">
        <v>97817</v>
      </c>
      <c r="E14" s="59">
        <v>0.1</v>
      </c>
    </row>
    <row r="15" spans="1:5" x14ac:dyDescent="0.45">
      <c r="A15" s="55" t="s">
        <v>56</v>
      </c>
      <c r="B15" s="55">
        <v>458</v>
      </c>
      <c r="C15" s="55">
        <v>399</v>
      </c>
      <c r="D15" s="55">
        <v>543</v>
      </c>
      <c r="E15" s="59">
        <v>0.36</v>
      </c>
    </row>
    <row r="16" spans="1:5" ht="43.9" customHeight="1" x14ac:dyDescent="0.45">
      <c r="A16" s="61" t="s">
        <v>58</v>
      </c>
      <c r="B16" s="57">
        <v>25527</v>
      </c>
      <c r="C16" s="57">
        <v>30508</v>
      </c>
      <c r="D16" s="57">
        <v>29258</v>
      </c>
      <c r="E16" s="58">
        <v>-0.04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12BC-CB71-423E-8D77-11D0F5218071}">
  <dimension ref="A1:B9"/>
  <sheetViews>
    <sheetView workbookViewId="0">
      <selection activeCell="F8" sqref="F8"/>
    </sheetView>
  </sheetViews>
  <sheetFormatPr defaultRowHeight="14.25" x14ac:dyDescent="0.45"/>
  <cols>
    <col min="1" max="1" width="46.265625" bestFit="1" customWidth="1"/>
    <col min="2" max="2" width="12" bestFit="1" customWidth="1"/>
  </cols>
  <sheetData>
    <row r="1" spans="1:2" x14ac:dyDescent="0.45">
      <c r="A1" s="55" t="s">
        <v>44</v>
      </c>
      <c r="B1" s="56" t="s">
        <v>133</v>
      </c>
    </row>
    <row r="2" spans="1:2" x14ac:dyDescent="0.45">
      <c r="A2" s="55" t="s">
        <v>59</v>
      </c>
      <c r="B2" s="55">
        <v>1852771</v>
      </c>
    </row>
    <row r="3" spans="1:2" ht="28.5" x14ac:dyDescent="0.45">
      <c r="A3" s="64" t="s">
        <v>60</v>
      </c>
      <c r="B3" s="55">
        <v>38232</v>
      </c>
    </row>
    <row r="4" spans="1:2" x14ac:dyDescent="0.45">
      <c r="A4" s="55" t="s">
        <v>61</v>
      </c>
      <c r="B4" s="55">
        <v>199431</v>
      </c>
    </row>
    <row r="5" spans="1:2" x14ac:dyDescent="0.45">
      <c r="A5" s="55" t="s">
        <v>62</v>
      </c>
      <c r="B5" s="55">
        <v>15565</v>
      </c>
    </row>
    <row r="6" spans="1:2" x14ac:dyDescent="0.45">
      <c r="A6" s="55" t="s">
        <v>63</v>
      </c>
      <c r="B6" s="55">
        <v>44311</v>
      </c>
    </row>
    <row r="7" spans="1:2" x14ac:dyDescent="0.45">
      <c r="A7" s="55" t="s">
        <v>64</v>
      </c>
      <c r="B7" s="55">
        <v>244112</v>
      </c>
    </row>
    <row r="8" spans="1:2" x14ac:dyDescent="0.45">
      <c r="A8" s="55" t="s">
        <v>65</v>
      </c>
      <c r="B8" s="55">
        <v>4044</v>
      </c>
    </row>
    <row r="9" spans="1:2" x14ac:dyDescent="0.45">
      <c r="A9" s="55" t="s">
        <v>66</v>
      </c>
      <c r="B9" s="55">
        <v>2398466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CB1F-8C97-412D-BBA1-221E218B7769}">
  <dimension ref="A1:E38"/>
  <sheetViews>
    <sheetView workbookViewId="0">
      <selection activeCell="L10" sqref="L10"/>
    </sheetView>
  </sheetViews>
  <sheetFormatPr defaultRowHeight="14.25" x14ac:dyDescent="0.45"/>
  <cols>
    <col min="1" max="1" width="20" style="55" customWidth="1"/>
    <col min="2" max="2" width="11.53125" style="62" customWidth="1"/>
    <col min="3" max="3" width="46.265625" style="55" bestFit="1" customWidth="1"/>
    <col min="4" max="16384" width="9.06640625" style="55"/>
  </cols>
  <sheetData>
    <row r="1" spans="1:5" s="57" customFormat="1" x14ac:dyDescent="0.45">
      <c r="A1" s="57" t="s">
        <v>67</v>
      </c>
      <c r="B1" s="56" t="s">
        <v>41</v>
      </c>
      <c r="C1" s="57" t="s">
        <v>44</v>
      </c>
      <c r="D1" s="56" t="s">
        <v>68</v>
      </c>
      <c r="E1" s="57" t="s">
        <v>69</v>
      </c>
    </row>
    <row r="2" spans="1:5" x14ac:dyDescent="0.45">
      <c r="A2" s="55" t="s">
        <v>70</v>
      </c>
      <c r="B2" s="63">
        <v>44196</v>
      </c>
      <c r="C2" s="55" t="s">
        <v>48</v>
      </c>
      <c r="D2" s="55">
        <v>10016</v>
      </c>
      <c r="E2" s="59">
        <v>0.12</v>
      </c>
    </row>
    <row r="3" spans="1:5" x14ac:dyDescent="0.45">
      <c r="A3" s="55" t="s">
        <v>70</v>
      </c>
      <c r="B3" s="63">
        <v>44196</v>
      </c>
      <c r="C3" s="55" t="s">
        <v>49</v>
      </c>
      <c r="D3" s="55">
        <v>459</v>
      </c>
    </row>
    <row r="4" spans="1:5" x14ac:dyDescent="0.45">
      <c r="A4" s="55" t="s">
        <v>70</v>
      </c>
      <c r="B4" s="63">
        <v>44196</v>
      </c>
      <c r="C4" s="55" t="s">
        <v>50</v>
      </c>
      <c r="D4" s="55">
        <v>18</v>
      </c>
    </row>
    <row r="5" spans="1:5" x14ac:dyDescent="0.45">
      <c r="A5" s="55" t="s">
        <v>70</v>
      </c>
      <c r="B5" s="63">
        <v>44196</v>
      </c>
      <c r="C5" s="55" t="s">
        <v>51</v>
      </c>
      <c r="D5" s="55">
        <v>34</v>
      </c>
    </row>
    <row r="6" spans="1:5" x14ac:dyDescent="0.45">
      <c r="A6" s="55" t="s">
        <v>70</v>
      </c>
      <c r="B6" s="63">
        <v>44196</v>
      </c>
      <c r="C6" s="55" t="s">
        <v>52</v>
      </c>
      <c r="D6" s="60"/>
    </row>
    <row r="7" spans="1:5" x14ac:dyDescent="0.45">
      <c r="A7" s="55" t="s">
        <v>70</v>
      </c>
      <c r="B7" s="63">
        <v>44196</v>
      </c>
      <c r="C7" s="55" t="s">
        <v>53</v>
      </c>
      <c r="D7" s="55">
        <v>3729</v>
      </c>
    </row>
    <row r="8" spans="1:5" x14ac:dyDescent="0.45">
      <c r="A8" s="55" t="s">
        <v>70</v>
      </c>
      <c r="B8" s="63">
        <v>44561</v>
      </c>
      <c r="C8" s="55" t="s">
        <v>48</v>
      </c>
      <c r="D8" s="55">
        <v>12993</v>
      </c>
    </row>
    <row r="9" spans="1:5" x14ac:dyDescent="0.45">
      <c r="A9" s="55" t="s">
        <v>70</v>
      </c>
      <c r="B9" s="63">
        <v>44561</v>
      </c>
      <c r="C9" s="55" t="s">
        <v>49</v>
      </c>
      <c r="D9" s="55">
        <v>488</v>
      </c>
    </row>
    <row r="10" spans="1:5" x14ac:dyDescent="0.45">
      <c r="A10" s="55" t="s">
        <v>70</v>
      </c>
      <c r="B10" s="63">
        <v>44561</v>
      </c>
      <c r="C10" s="55" t="s">
        <v>50</v>
      </c>
      <c r="D10" s="55">
        <v>17</v>
      </c>
    </row>
    <row r="11" spans="1:5" x14ac:dyDescent="0.45">
      <c r="A11" s="55" t="s">
        <v>70</v>
      </c>
      <c r="B11" s="63">
        <v>44561</v>
      </c>
      <c r="C11" s="55" t="s">
        <v>51</v>
      </c>
      <c r="D11" s="55">
        <v>48</v>
      </c>
    </row>
    <row r="12" spans="1:5" x14ac:dyDescent="0.45">
      <c r="A12" s="55" t="s">
        <v>70</v>
      </c>
      <c r="B12" s="63">
        <v>44561</v>
      </c>
      <c r="C12" s="55" t="s">
        <v>52</v>
      </c>
      <c r="D12" s="55">
        <v>230</v>
      </c>
    </row>
    <row r="13" spans="1:5" x14ac:dyDescent="0.45">
      <c r="A13" s="55" t="s">
        <v>70</v>
      </c>
      <c r="B13" s="63">
        <v>44561</v>
      </c>
      <c r="C13" s="55" t="s">
        <v>53</v>
      </c>
      <c r="D13" s="55">
        <v>5505</v>
      </c>
    </row>
    <row r="14" spans="1:5" x14ac:dyDescent="0.45">
      <c r="A14" s="55" t="s">
        <v>70</v>
      </c>
      <c r="B14" s="63">
        <v>44926</v>
      </c>
      <c r="C14" s="55" t="s">
        <v>48</v>
      </c>
      <c r="D14" s="55">
        <v>11577</v>
      </c>
    </row>
    <row r="15" spans="1:5" x14ac:dyDescent="0.45">
      <c r="A15" s="55" t="s">
        <v>70</v>
      </c>
      <c r="B15" s="63">
        <v>44926</v>
      </c>
      <c r="C15" s="55" t="s">
        <v>49</v>
      </c>
      <c r="D15" s="55">
        <v>273</v>
      </c>
    </row>
    <row r="16" spans="1:5" x14ac:dyDescent="0.45">
      <c r="A16" s="55" t="s">
        <v>70</v>
      </c>
      <c r="B16" s="63">
        <v>44926</v>
      </c>
      <c r="C16" s="55" t="s">
        <v>50</v>
      </c>
      <c r="D16" s="55">
        <v>20</v>
      </c>
    </row>
    <row r="17" spans="1:5" x14ac:dyDescent="0.45">
      <c r="A17" s="55" t="s">
        <v>70</v>
      </c>
      <c r="B17" s="63">
        <v>44926</v>
      </c>
      <c r="C17" s="55" t="s">
        <v>51</v>
      </c>
      <c r="D17" s="55">
        <v>77</v>
      </c>
    </row>
    <row r="18" spans="1:5" x14ac:dyDescent="0.45">
      <c r="A18" s="55" t="s">
        <v>70</v>
      </c>
      <c r="B18" s="63">
        <v>44926</v>
      </c>
      <c r="C18" s="55" t="s">
        <v>52</v>
      </c>
      <c r="D18" s="55">
        <v>221</v>
      </c>
    </row>
    <row r="19" spans="1:5" x14ac:dyDescent="0.45">
      <c r="A19" s="55" t="s">
        <v>70</v>
      </c>
      <c r="B19" s="63">
        <v>44926</v>
      </c>
      <c r="C19" s="55" t="s">
        <v>53</v>
      </c>
      <c r="D19" s="55">
        <v>9492</v>
      </c>
    </row>
    <row r="20" spans="1:5" x14ac:dyDescent="0.45">
      <c r="A20" s="55" t="s">
        <v>71</v>
      </c>
      <c r="B20" s="63">
        <v>44196</v>
      </c>
      <c r="C20" s="55" t="s">
        <v>55</v>
      </c>
      <c r="D20" s="55">
        <v>10813</v>
      </c>
      <c r="E20" s="59">
        <v>-0.32</v>
      </c>
    </row>
    <row r="21" spans="1:5" x14ac:dyDescent="0.45">
      <c r="A21" s="55" t="s">
        <v>71</v>
      </c>
      <c r="B21" s="63">
        <v>44196</v>
      </c>
      <c r="C21" s="55" t="s">
        <v>56</v>
      </c>
      <c r="D21" s="55">
        <v>458</v>
      </c>
    </row>
    <row r="22" spans="1:5" x14ac:dyDescent="0.45">
      <c r="A22" s="55" t="s">
        <v>71</v>
      </c>
      <c r="B22" s="63">
        <v>44561</v>
      </c>
      <c r="C22" s="55" t="s">
        <v>55</v>
      </c>
      <c r="D22" s="55">
        <v>10828</v>
      </c>
    </row>
    <row r="23" spans="1:5" x14ac:dyDescent="0.45">
      <c r="A23" s="55" t="s">
        <v>71</v>
      </c>
      <c r="B23" s="63">
        <v>44561</v>
      </c>
      <c r="C23" s="55" t="s">
        <v>56</v>
      </c>
      <c r="D23" s="55">
        <v>399</v>
      </c>
    </row>
    <row r="24" spans="1:5" x14ac:dyDescent="0.45">
      <c r="A24" s="55" t="s">
        <v>71</v>
      </c>
      <c r="B24" s="63">
        <v>44926</v>
      </c>
      <c r="C24" s="55" t="s">
        <v>55</v>
      </c>
      <c r="D24" s="55">
        <v>7055</v>
      </c>
    </row>
    <row r="25" spans="1:5" x14ac:dyDescent="0.45">
      <c r="A25" s="55" t="s">
        <v>71</v>
      </c>
      <c r="B25" s="63">
        <v>44926</v>
      </c>
      <c r="C25" s="55" t="s">
        <v>56</v>
      </c>
      <c r="D25" s="55">
        <v>543</v>
      </c>
    </row>
    <row r="26" spans="1:5" x14ac:dyDescent="0.45">
      <c r="A26" s="55" t="s">
        <v>72</v>
      </c>
      <c r="B26" s="63">
        <v>44196</v>
      </c>
      <c r="C26" s="55" t="s">
        <v>55</v>
      </c>
      <c r="D26" s="55">
        <v>79292</v>
      </c>
      <c r="E26" s="59">
        <v>0.1</v>
      </c>
    </row>
    <row r="27" spans="1:5" x14ac:dyDescent="0.45">
      <c r="A27" s="55" t="s">
        <v>72</v>
      </c>
      <c r="B27" s="63">
        <v>44196</v>
      </c>
      <c r="C27" s="55" t="s">
        <v>56</v>
      </c>
      <c r="D27" s="55">
        <v>458</v>
      </c>
    </row>
    <row r="28" spans="1:5" x14ac:dyDescent="0.45">
      <c r="A28" s="55" t="s">
        <v>72</v>
      </c>
      <c r="B28" s="63">
        <v>44561</v>
      </c>
      <c r="C28" s="55" t="s">
        <v>55</v>
      </c>
      <c r="D28" s="55">
        <v>89242</v>
      </c>
    </row>
    <row r="29" spans="1:5" x14ac:dyDescent="0.45">
      <c r="A29" s="55" t="s">
        <v>72</v>
      </c>
      <c r="B29" s="63">
        <v>44561</v>
      </c>
      <c r="C29" s="55" t="s">
        <v>56</v>
      </c>
      <c r="D29" s="55">
        <v>399</v>
      </c>
    </row>
    <row r="30" spans="1:5" x14ac:dyDescent="0.45">
      <c r="A30" s="55" t="s">
        <v>72</v>
      </c>
      <c r="B30" s="63">
        <v>44926</v>
      </c>
      <c r="C30" s="55" t="s">
        <v>55</v>
      </c>
      <c r="D30" s="55">
        <v>97817</v>
      </c>
    </row>
    <row r="31" spans="1:5" x14ac:dyDescent="0.45">
      <c r="A31" s="55" t="s">
        <v>72</v>
      </c>
      <c r="B31" s="63">
        <v>44926</v>
      </c>
      <c r="C31" s="55" t="s">
        <v>56</v>
      </c>
      <c r="D31" s="55">
        <v>543</v>
      </c>
    </row>
    <row r="32" spans="1:5" x14ac:dyDescent="0.45">
      <c r="A32" s="55" t="s">
        <v>73</v>
      </c>
      <c r="B32" s="63">
        <v>44926</v>
      </c>
      <c r="C32" s="55" t="s">
        <v>74</v>
      </c>
      <c r="D32" s="55">
        <v>1852771</v>
      </c>
      <c r="E32" s="55">
        <v>0</v>
      </c>
    </row>
    <row r="33" spans="1:4" x14ac:dyDescent="0.45">
      <c r="A33" s="55" t="s">
        <v>73</v>
      </c>
      <c r="B33" s="63">
        <v>44926</v>
      </c>
      <c r="C33" s="64" t="s">
        <v>75</v>
      </c>
      <c r="D33" s="55">
        <v>38232</v>
      </c>
    </row>
    <row r="34" spans="1:4" x14ac:dyDescent="0.45">
      <c r="A34" s="55" t="s">
        <v>73</v>
      </c>
      <c r="B34" s="63">
        <v>44926</v>
      </c>
      <c r="C34" s="55" t="s">
        <v>76</v>
      </c>
      <c r="D34" s="55">
        <v>199431</v>
      </c>
    </row>
    <row r="35" spans="1:4" x14ac:dyDescent="0.45">
      <c r="A35" s="55" t="s">
        <v>73</v>
      </c>
      <c r="B35" s="63">
        <v>44926</v>
      </c>
      <c r="C35" s="55" t="s">
        <v>77</v>
      </c>
      <c r="D35" s="55">
        <v>15565</v>
      </c>
    </row>
    <row r="36" spans="1:4" x14ac:dyDescent="0.45">
      <c r="A36" s="55" t="s">
        <v>73</v>
      </c>
      <c r="B36" s="63">
        <v>44926</v>
      </c>
      <c r="C36" s="55" t="s">
        <v>78</v>
      </c>
      <c r="D36" s="55">
        <v>44311</v>
      </c>
    </row>
    <row r="37" spans="1:4" x14ac:dyDescent="0.45">
      <c r="A37" s="55" t="s">
        <v>73</v>
      </c>
      <c r="B37" s="63">
        <v>44926</v>
      </c>
      <c r="C37" s="55" t="s">
        <v>79</v>
      </c>
      <c r="D37" s="55">
        <v>244112</v>
      </c>
    </row>
    <row r="38" spans="1:4" x14ac:dyDescent="0.45">
      <c r="A38" s="55" t="s">
        <v>73</v>
      </c>
      <c r="B38" s="63">
        <v>44926</v>
      </c>
      <c r="C38" s="55" t="s">
        <v>80</v>
      </c>
      <c r="D38" s="55">
        <v>4044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00B2-4965-448B-8CBC-D332DF941C4C}">
  <dimension ref="A1:C14"/>
  <sheetViews>
    <sheetView workbookViewId="0">
      <selection activeCell="E3" sqref="E3"/>
    </sheetView>
  </sheetViews>
  <sheetFormatPr defaultRowHeight="14.25" x14ac:dyDescent="0.45"/>
  <cols>
    <col min="1" max="1" width="14.73046875" bestFit="1" customWidth="1"/>
    <col min="2" max="2" width="20.33203125" bestFit="1" customWidth="1"/>
  </cols>
  <sheetData>
    <row r="1" spans="1:3" s="48" customFormat="1" x14ac:dyDescent="0.45">
      <c r="A1" s="57" t="s">
        <v>81</v>
      </c>
      <c r="B1" s="61" t="s">
        <v>82</v>
      </c>
      <c r="C1" s="57"/>
    </row>
    <row r="2" spans="1:3" x14ac:dyDescent="0.45">
      <c r="A2" s="55" t="s">
        <v>83</v>
      </c>
      <c r="B2" s="59">
        <v>0.95</v>
      </c>
      <c r="C2" s="55"/>
    </row>
    <row r="3" spans="1:3" x14ac:dyDescent="0.45">
      <c r="A3" s="55" t="s">
        <v>84</v>
      </c>
      <c r="B3" s="59">
        <v>0.96</v>
      </c>
      <c r="C3" s="55"/>
    </row>
    <row r="4" spans="1:3" x14ac:dyDescent="0.45">
      <c r="A4" s="55" t="s">
        <v>85</v>
      </c>
      <c r="B4" s="59">
        <v>0.95</v>
      </c>
      <c r="C4" s="55"/>
    </row>
    <row r="5" spans="1:3" x14ac:dyDescent="0.45">
      <c r="A5" s="55" t="s">
        <v>86</v>
      </c>
      <c r="B5" s="59">
        <v>0.96</v>
      </c>
      <c r="C5" s="55"/>
    </row>
    <row r="6" spans="1:3" x14ac:dyDescent="0.45">
      <c r="A6" s="55" t="s">
        <v>87</v>
      </c>
      <c r="B6" s="59">
        <v>0.94</v>
      </c>
      <c r="C6" s="55"/>
    </row>
    <row r="7" spans="1:3" x14ac:dyDescent="0.45">
      <c r="A7" s="55" t="s">
        <v>88</v>
      </c>
      <c r="B7" s="59">
        <v>0.97</v>
      </c>
      <c r="C7" s="55"/>
    </row>
    <row r="8" spans="1:3" x14ac:dyDescent="0.45">
      <c r="A8" s="55" t="s">
        <v>89</v>
      </c>
      <c r="B8" s="59">
        <v>0.77</v>
      </c>
      <c r="C8" s="55"/>
    </row>
    <row r="9" spans="1:3" x14ac:dyDescent="0.45">
      <c r="A9" s="65" t="s">
        <v>90</v>
      </c>
      <c r="B9" s="66">
        <v>0.99</v>
      </c>
      <c r="C9" s="55"/>
    </row>
    <row r="10" spans="1:3" x14ac:dyDescent="0.45">
      <c r="A10" s="55" t="s">
        <v>91</v>
      </c>
      <c r="B10" s="59">
        <v>0.94</v>
      </c>
      <c r="C10" s="55"/>
    </row>
    <row r="11" spans="1:3" x14ac:dyDescent="0.45">
      <c r="A11" s="55" t="s">
        <v>92</v>
      </c>
      <c r="B11" s="59">
        <v>0.99</v>
      </c>
      <c r="C11" s="55"/>
    </row>
    <row r="12" spans="1:3" x14ac:dyDescent="0.45">
      <c r="A12" s="55"/>
      <c r="B12" s="55"/>
      <c r="C12" s="55"/>
    </row>
    <row r="13" spans="1:3" x14ac:dyDescent="0.45">
      <c r="A13" s="55"/>
      <c r="B13" s="55"/>
      <c r="C13" s="55"/>
    </row>
    <row r="14" spans="1:3" x14ac:dyDescent="0.45">
      <c r="A14" s="55"/>
      <c r="B14" s="55"/>
      <c r="C14" s="5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Houses</vt:lpstr>
      <vt:lpstr>Group</vt:lpstr>
      <vt:lpstr>Market</vt:lpstr>
      <vt:lpstr>Market performance</vt:lpstr>
      <vt:lpstr>Group region</vt:lpstr>
      <vt:lpstr>Carbon footprint (s1&amp;2)</vt:lpstr>
      <vt:lpstr>Carbon footprint (s3)</vt:lpstr>
      <vt:lpstr>CF re</vt:lpstr>
      <vt:lpstr>Raw materials</vt:lpstr>
      <vt:lpstr>Air pollution</vt:lpstr>
      <vt:lpstr>Energy consumption (MWh)</vt:lpstr>
      <vt:lpstr>Water consumption (m3)</vt:lpstr>
      <vt:lpstr>WC re</vt:lpstr>
      <vt:lpstr>Waste (t)</vt:lpstr>
      <vt:lpstr>Packeging consumption (t)</vt:lpstr>
      <vt:lpstr>Training by gender</vt:lpstr>
      <vt:lpstr>Women in board</vt:lpstr>
      <vt:lpstr>Pay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Sumin</dc:creator>
  <cp:lastModifiedBy>Andrei Sumin</cp:lastModifiedBy>
  <dcterms:created xsi:type="dcterms:W3CDTF">2024-01-12T16:04:48Z</dcterms:created>
  <dcterms:modified xsi:type="dcterms:W3CDTF">2024-11-28T07:59:32Z</dcterms:modified>
</cp:coreProperties>
</file>