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Calculadora" sheetId="1" r:id="rId1"/>
    <sheet name="Tabela de Apoio" sheetId="2" r:id="rId2"/>
    <sheet name="Plan3" sheetId="3" r:id="rId3"/>
  </sheets>
  <definedNames>
    <definedName name="Aporte">Calculadora!$C$10</definedName>
    <definedName name="Patrimonio">Calculadora!$C$13</definedName>
    <definedName name="qtd_anos">Calculadora!$C$11</definedName>
    <definedName name="Rendimento_carteira">Calculadora!$C$6</definedName>
    <definedName name="Salario">Calculadora!$C$5</definedName>
    <definedName name="taxa_mensal">Calculadora!$C$12</definedName>
  </definedNames>
  <calcPr calcId="144525"/>
</workbook>
</file>

<file path=xl/calcChain.xml><?xml version="1.0" encoding="utf-8"?>
<calcChain xmlns="http://schemas.openxmlformats.org/spreadsheetml/2006/main">
  <c r="C28" i="1" l="1"/>
  <c r="D28" i="1" s="1"/>
  <c r="C29" i="1"/>
  <c r="C30" i="1"/>
  <c r="D30" i="1" s="1"/>
  <c r="C31" i="1"/>
  <c r="D31" i="1" s="1"/>
  <c r="C32" i="1"/>
  <c r="D32" i="1" s="1"/>
  <c r="C27" i="1"/>
  <c r="D27" i="1" s="1"/>
  <c r="H4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D29" i="1"/>
  <c r="C14" i="1"/>
  <c r="C7" i="1"/>
  <c r="C17" i="1"/>
  <c r="D17" i="1" s="1"/>
  <c r="C13" i="1"/>
  <c r="C18" i="1"/>
  <c r="D18" i="1" s="1"/>
  <c r="C19" i="1"/>
  <c r="D19" i="1" s="1"/>
  <c r="C20" i="1"/>
  <c r="D20" i="1" s="1"/>
  <c r="C21" i="1"/>
  <c r="D21" i="1" s="1"/>
  <c r="D33" i="1" l="1"/>
</calcChain>
</file>

<file path=xl/sharedStrings.xml><?xml version="1.0" encoding="utf-8"?>
<sst xmlns="http://schemas.openxmlformats.org/spreadsheetml/2006/main" count="72" uniqueCount="37">
  <si>
    <t xml:space="preserve">Quanto devo investir por mês? </t>
  </si>
  <si>
    <t>Por quantos anos?</t>
  </si>
  <si>
    <t>Qual a taxa de rendimento?</t>
  </si>
  <si>
    <t>Qual valor de Patrimonio Acumulado?</t>
  </si>
  <si>
    <t>Quanto de dividendos?</t>
  </si>
  <si>
    <t>INVESTIMENTOS MENSAL</t>
  </si>
  <si>
    <t>Quanto em 2 Anos?</t>
  </si>
  <si>
    <t>Quanto em 5 Anos?</t>
  </si>
  <si>
    <t>Quanto em 10 Anos?</t>
  </si>
  <si>
    <t>Quanto em 20 Anos?</t>
  </si>
  <si>
    <t>Qaunto em 30 Anos?</t>
  </si>
  <si>
    <t>Rendimento de Carteira</t>
  </si>
  <si>
    <t>Salário</t>
  </si>
  <si>
    <t>Sugestão de Investimento</t>
  </si>
  <si>
    <t>SIMULADOR DE INVESTIMENTOS</t>
  </si>
  <si>
    <t xml:space="preserve">CONFIGURAÇÕES </t>
  </si>
  <si>
    <t>CÉNARIOS</t>
  </si>
  <si>
    <t>DIVIDENDOS</t>
  </si>
  <si>
    <t>AGRESSIVO</t>
  </si>
  <si>
    <t>PERFIL</t>
  </si>
  <si>
    <t xml:space="preserve">VALOR A SER INVESTIDO POR MÊS </t>
  </si>
  <si>
    <t>TIPOS FII</t>
  </si>
  <si>
    <t>PAPEL</t>
  </si>
  <si>
    <t>TIJOLO</t>
  </si>
  <si>
    <t>PORCENTAGEM SUGERIDO</t>
  </si>
  <si>
    <t>VALORES</t>
  </si>
  <si>
    <t>HIBRIDOS</t>
  </si>
  <si>
    <t>DESENVOLVIMENTO</t>
  </si>
  <si>
    <t>HOTELARIAS</t>
  </si>
  <si>
    <t>FOFs</t>
  </si>
  <si>
    <t>CONSERVADOR</t>
  </si>
  <si>
    <t>TOTAL</t>
  </si>
  <si>
    <t>TIPO DE FII</t>
  </si>
  <si>
    <t>MODERADO</t>
  </si>
  <si>
    <t>CHAVE</t>
  </si>
  <si>
    <t>MODERADO-TIJOLO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</si>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</sst>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0.0%"/>
    <numFmt numFmtId="169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9" fontId="0" fillId="0" borderId="0" xfId="0" applyNumberFormat="1"/>
    <xf numFmtId="0" fontId="6" fillId="0" borderId="1" xfId="3" applyFont="1"/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5" fillId="4" borderId="8" xfId="0" applyFont="1" applyFill="1" applyBorder="1"/>
    <xf numFmtId="0" fontId="5" fillId="4" borderId="10" xfId="0" applyFont="1" applyFill="1" applyBorder="1"/>
    <xf numFmtId="169" fontId="5" fillId="0" borderId="4" xfId="1" applyNumberFormat="1" applyFont="1" applyBorder="1" applyAlignment="1">
      <alignment horizontal="center"/>
    </xf>
    <xf numFmtId="166" fontId="5" fillId="0" borderId="5" xfId="0" applyNumberFormat="1" applyFont="1" applyBorder="1" applyAlignment="1">
      <alignment horizontal="center"/>
    </xf>
    <xf numFmtId="0" fontId="5" fillId="0" borderId="13" xfId="0" applyFont="1" applyBorder="1"/>
    <xf numFmtId="169" fontId="5" fillId="0" borderId="14" xfId="1" applyNumberFormat="1" applyFont="1" applyBorder="1" applyAlignment="1">
      <alignment horizontal="center"/>
    </xf>
    <xf numFmtId="0" fontId="5" fillId="0" borderId="15" xfId="0" applyFont="1" applyBorder="1"/>
    <xf numFmtId="1" fontId="5" fillId="0" borderId="16" xfId="0" applyNumberFormat="1" applyFont="1" applyBorder="1" applyAlignment="1">
      <alignment horizontal="center"/>
    </xf>
    <xf numFmtId="10" fontId="5" fillId="0" borderId="16" xfId="2" applyNumberFormat="1" applyFont="1" applyBorder="1" applyAlignment="1">
      <alignment horizontal="center"/>
    </xf>
    <xf numFmtId="0" fontId="7" fillId="4" borderId="15" xfId="0" applyFont="1" applyFill="1" applyBorder="1"/>
    <xf numFmtId="8" fontId="7" fillId="4" borderId="16" xfId="0" applyNumberFormat="1" applyFont="1" applyFill="1" applyBorder="1" applyAlignment="1">
      <alignment horizontal="center"/>
    </xf>
    <xf numFmtId="0" fontId="7" fillId="4" borderId="17" xfId="0" applyFont="1" applyFill="1" applyBorder="1"/>
    <xf numFmtId="0" fontId="5" fillId="4" borderId="18" xfId="0" applyFont="1" applyFill="1" applyBorder="1"/>
    <xf numFmtId="8" fontId="5" fillId="4" borderId="14" xfId="0" applyNumberFormat="1" applyFont="1" applyFill="1" applyBorder="1"/>
    <xf numFmtId="8" fontId="5" fillId="4" borderId="19" xfId="0" applyNumberFormat="1" applyFont="1" applyFill="1" applyBorder="1"/>
    <xf numFmtId="0" fontId="5" fillId="4" borderId="15" xfId="0" applyFont="1" applyFill="1" applyBorder="1"/>
    <xf numFmtId="8" fontId="5" fillId="4" borderId="16" xfId="0" applyNumberFormat="1" applyFont="1" applyFill="1" applyBorder="1"/>
    <xf numFmtId="8" fontId="5" fillId="4" borderId="20" xfId="0" applyNumberFormat="1" applyFont="1" applyFill="1" applyBorder="1"/>
    <xf numFmtId="0" fontId="5" fillId="4" borderId="17" xfId="0" applyFont="1" applyFill="1" applyBorder="1"/>
    <xf numFmtId="8" fontId="5" fillId="4" borderId="21" xfId="0" applyNumberFormat="1" applyFont="1" applyFill="1" applyBorder="1"/>
    <xf numFmtId="8" fontId="5" fillId="4" borderId="22" xfId="0" applyNumberFormat="1" applyFont="1" applyFill="1" applyBorder="1"/>
    <xf numFmtId="0" fontId="8" fillId="3" borderId="3" xfId="0" applyFont="1" applyFill="1" applyBorder="1" applyAlignment="1">
      <alignment horizontal="center" vertical="center"/>
    </xf>
    <xf numFmtId="169" fontId="5" fillId="0" borderId="19" xfId="1" applyNumberFormat="1" applyFont="1" applyBorder="1" applyAlignment="1">
      <alignment horizontal="center"/>
    </xf>
    <xf numFmtId="1" fontId="5" fillId="0" borderId="20" xfId="0" applyNumberFormat="1" applyFont="1" applyBorder="1" applyAlignment="1">
      <alignment horizontal="center"/>
    </xf>
    <xf numFmtId="10" fontId="5" fillId="0" borderId="20" xfId="2" applyNumberFormat="1" applyFont="1" applyBorder="1" applyAlignment="1">
      <alignment horizontal="center"/>
    </xf>
    <xf numFmtId="8" fontId="7" fillId="4" borderId="20" xfId="0" applyNumberFormat="1" applyFont="1" applyFill="1" applyBorder="1" applyAlignment="1">
      <alignment horizontal="center"/>
    </xf>
    <xf numFmtId="8" fontId="7" fillId="4" borderId="21" xfId="0" applyNumberFormat="1" applyFont="1" applyFill="1" applyBorder="1" applyAlignment="1">
      <alignment horizontal="center"/>
    </xf>
    <xf numFmtId="8" fontId="7" fillId="4" borderId="22" xfId="0" applyNumberFormat="1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 vertical="center"/>
    </xf>
    <xf numFmtId="169" fontId="5" fillId="0" borderId="7" xfId="1" applyNumberFormat="1" applyFont="1" applyBorder="1" applyAlignment="1">
      <alignment horizontal="center"/>
    </xf>
    <xf numFmtId="166" fontId="5" fillId="0" borderId="9" xfId="0" applyNumberFormat="1" applyFont="1" applyBorder="1" applyAlignment="1">
      <alignment horizontal="center"/>
    </xf>
    <xf numFmtId="169" fontId="5" fillId="0" borderId="11" xfId="0" applyNumberFormat="1" applyFont="1" applyBorder="1" applyAlignment="1">
      <alignment horizontal="center"/>
    </xf>
    <xf numFmtId="169" fontId="5" fillId="0" borderId="12" xfId="0" applyNumberFormat="1" applyFont="1" applyBorder="1" applyAlignment="1">
      <alignment horizontal="center"/>
    </xf>
    <xf numFmtId="0" fontId="3" fillId="2" borderId="0" xfId="4" applyBorder="1"/>
    <xf numFmtId="0" fontId="3" fillId="2" borderId="0" xfId="4" applyAlignment="1"/>
    <xf numFmtId="0" fontId="0" fillId="6" borderId="0" xfId="0" applyFill="1"/>
    <xf numFmtId="0" fontId="0" fillId="7" borderId="0" xfId="0" applyFill="1"/>
    <xf numFmtId="169" fontId="0" fillId="7" borderId="0" xfId="0" applyNumberFormat="1" applyFill="1"/>
    <xf numFmtId="0" fontId="7" fillId="6" borderId="0" xfId="0" applyFont="1" applyFill="1" applyBorder="1"/>
    <xf numFmtId="169" fontId="0" fillId="6" borderId="0" xfId="0" applyNumberFormat="1" applyFill="1"/>
    <xf numFmtId="0" fontId="0" fillId="0" borderId="23" xfId="0" applyBorder="1"/>
    <xf numFmtId="9" fontId="0" fillId="0" borderId="23" xfId="0" applyNumberFormat="1" applyBorder="1"/>
    <xf numFmtId="0" fontId="0" fillId="0" borderId="24" xfId="0" applyBorder="1"/>
    <xf numFmtId="0" fontId="0" fillId="0" borderId="0" xfId="0" applyBorder="1"/>
    <xf numFmtId="9" fontId="0" fillId="0" borderId="24" xfId="0" applyNumberFormat="1" applyBorder="1"/>
    <xf numFmtId="9" fontId="0" fillId="0" borderId="0" xfId="0" applyNumberFormat="1" applyFill="1" applyBorder="1"/>
    <xf numFmtId="0" fontId="3" fillId="2" borderId="0" xfId="4"/>
    <xf numFmtId="9" fontId="3" fillId="2" borderId="0" xfId="4" applyNumberFormat="1"/>
    <xf numFmtId="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5">
    <cellStyle name="Moeda" xfId="1" builtinId="4"/>
    <cellStyle name="Neutra" xfId="4" builtinId="28"/>
    <cellStyle name="Normal" xfId="0" builtinId="0"/>
    <cellStyle name="Porcentagem" xfId="2" builtinId="5"/>
    <cellStyle name="Título 1" xfId="3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showGridLines="0" showRowColHeaders="0" tabSelected="1" workbookViewId="0">
      <selection activeCell="C36" sqref="C36"/>
    </sheetView>
  </sheetViews>
  <sheetFormatPr defaultColWidth="0" defaultRowHeight="15" x14ac:dyDescent="0.25"/>
  <cols>
    <col min="1" max="1" width="9.140625" customWidth="1"/>
    <col min="2" max="2" width="43.28515625" bestFit="1" customWidth="1"/>
    <col min="3" max="3" width="24.42578125" bestFit="1" customWidth="1"/>
    <col min="4" max="4" width="16.5703125" bestFit="1" customWidth="1"/>
    <col min="5" max="5" width="7.85546875" customWidth="1"/>
    <col min="6" max="6" width="12.140625" hidden="1" customWidth="1"/>
    <col min="7" max="7" width="9.140625" hidden="1" customWidth="1"/>
    <col min="8" max="16384" width="9.140625" hidden="1"/>
  </cols>
  <sheetData>
    <row r="2" spans="1:4" ht="21.75" thickBot="1" x14ac:dyDescent="0.4">
      <c r="B2" s="3" t="s">
        <v>14</v>
      </c>
    </row>
    <row r="3" spans="1:4" ht="16.5" thickTop="1" thickBot="1" x14ac:dyDescent="0.3"/>
    <row r="4" spans="1:4" ht="18.75" x14ac:dyDescent="0.25">
      <c r="B4" s="4" t="s">
        <v>15</v>
      </c>
      <c r="C4" s="37"/>
      <c r="D4" s="5"/>
    </row>
    <row r="5" spans="1:4" ht="15.75" x14ac:dyDescent="0.25">
      <c r="B5" s="21" t="s">
        <v>12</v>
      </c>
      <c r="C5" s="11">
        <v>5000</v>
      </c>
      <c r="D5" s="38"/>
    </row>
    <row r="6" spans="1:4" ht="12.75" customHeight="1" x14ac:dyDescent="0.25">
      <c r="B6" s="9" t="s">
        <v>11</v>
      </c>
      <c r="C6" s="12">
        <v>8.8999999999999999E-3</v>
      </c>
      <c r="D6" s="39"/>
    </row>
    <row r="7" spans="1:4" ht="12.75" customHeight="1" thickBot="1" x14ac:dyDescent="0.3">
      <c r="B7" s="10" t="s">
        <v>13</v>
      </c>
      <c r="C7" s="40">
        <f>Salario*30%</f>
        <v>1500</v>
      </c>
      <c r="D7" s="41"/>
    </row>
    <row r="8" spans="1:4" ht="15.75" thickBot="1" x14ac:dyDescent="0.3"/>
    <row r="9" spans="1:4" ht="19.5" thickBot="1" x14ac:dyDescent="0.3">
      <c r="B9" s="6" t="s">
        <v>5</v>
      </c>
      <c r="C9" s="7"/>
      <c r="D9" s="30"/>
    </row>
    <row r="10" spans="1:4" ht="15.75" x14ac:dyDescent="0.25">
      <c r="B10" s="13" t="s">
        <v>0</v>
      </c>
      <c r="C10" s="14">
        <v>500</v>
      </c>
      <c r="D10" s="31"/>
    </row>
    <row r="11" spans="1:4" ht="15.75" x14ac:dyDescent="0.25">
      <c r="B11" s="15" t="s">
        <v>1</v>
      </c>
      <c r="C11" s="16">
        <v>5</v>
      </c>
      <c r="D11" s="32"/>
    </row>
    <row r="12" spans="1:4" ht="15.75" x14ac:dyDescent="0.25">
      <c r="B12" s="15" t="s">
        <v>2</v>
      </c>
      <c r="C12" s="17">
        <v>1.0800000000000001E-2</v>
      </c>
      <c r="D12" s="33"/>
    </row>
    <row r="13" spans="1:4" ht="15.75" x14ac:dyDescent="0.25">
      <c r="B13" s="18" t="s">
        <v>3</v>
      </c>
      <c r="C13" s="19">
        <f>FV(taxa_mensal,qtd_anos*12,Aporte*-1)</f>
        <v>41902.00967962922</v>
      </c>
      <c r="D13" s="34"/>
    </row>
    <row r="14" spans="1:4" ht="16.5" thickBot="1" x14ac:dyDescent="0.3">
      <c r="B14" s="20" t="s">
        <v>4</v>
      </c>
      <c r="C14" s="35">
        <f>Patrimonio*Rendimento_carteira</f>
        <v>372.92788614870005</v>
      </c>
      <c r="D14" s="36"/>
    </row>
    <row r="15" spans="1:4" ht="15.75" thickBot="1" x14ac:dyDescent="0.3">
      <c r="A15" s="1">
        <v>2</v>
      </c>
    </row>
    <row r="16" spans="1:4" ht="18.75" x14ac:dyDescent="0.25">
      <c r="A16" s="1">
        <v>5</v>
      </c>
      <c r="B16" s="6" t="s">
        <v>16</v>
      </c>
      <c r="C16" s="7"/>
      <c r="D16" s="8" t="s">
        <v>17</v>
      </c>
    </row>
    <row r="17" spans="1:4" ht="15.75" x14ac:dyDescent="0.25">
      <c r="A17" s="1">
        <v>10</v>
      </c>
      <c r="B17" s="21" t="s">
        <v>6</v>
      </c>
      <c r="C17" s="22">
        <f>FV($C$12,A15*12,$C$10*-1)</f>
        <v>13615.431830290796</v>
      </c>
      <c r="D17" s="23">
        <f>C17*+Rendimento_carteira</f>
        <v>121.17734328958808</v>
      </c>
    </row>
    <row r="18" spans="1:4" ht="15.75" x14ac:dyDescent="0.25">
      <c r="A18" s="1">
        <v>20</v>
      </c>
      <c r="B18" s="24" t="s">
        <v>7</v>
      </c>
      <c r="C18" s="25">
        <f>FV($C$12,A16*12,$C$10*-1)</f>
        <v>41902.00967962922</v>
      </c>
      <c r="D18" s="26">
        <f>C18*+Rendimento_carteira</f>
        <v>372.92788614870005</v>
      </c>
    </row>
    <row r="19" spans="1:4" ht="15.75" x14ac:dyDescent="0.25">
      <c r="A19" s="1">
        <v>30</v>
      </c>
      <c r="B19" s="24" t="s">
        <v>8</v>
      </c>
      <c r="C19" s="25">
        <f>FV($C$12,A17*12,$C$10*-1)</f>
        <v>121728.83312740005</v>
      </c>
      <c r="D19" s="26">
        <f>C19*+Rendimento_carteira</f>
        <v>1083.3866148338604</v>
      </c>
    </row>
    <row r="20" spans="1:4" ht="15.75" x14ac:dyDescent="0.25">
      <c r="B20" s="24" t="s">
        <v>9</v>
      </c>
      <c r="C20" s="25">
        <f>FV($C$12,A18*12,$C$10*-1)</f>
        <v>563524.49664926168</v>
      </c>
      <c r="D20" s="26">
        <f>C20*+Rendimento_carteira</f>
        <v>5015.3680201784291</v>
      </c>
    </row>
    <row r="21" spans="1:4" ht="16.5" thickBot="1" x14ac:dyDescent="0.3">
      <c r="B21" s="27" t="s">
        <v>10</v>
      </c>
      <c r="C21" s="28">
        <f>FV($C$12,A19*12,$C$10*-1)</f>
        <v>2166952.4051583759</v>
      </c>
      <c r="D21" s="29">
        <f>C21*+Rendimento_carteira</f>
        <v>19285.876405909545</v>
      </c>
    </row>
    <row r="23" spans="1:4" x14ac:dyDescent="0.25">
      <c r="B23" s="42" t="s">
        <v>19</v>
      </c>
      <c r="C23" s="43" t="s">
        <v>33</v>
      </c>
      <c r="D23" s="43"/>
    </row>
    <row r="24" spans="1:4" ht="15.75" x14ac:dyDescent="0.25">
      <c r="B24" s="47" t="s">
        <v>20</v>
      </c>
      <c r="C24" s="48">
        <v>300</v>
      </c>
      <c r="D24" s="44"/>
    </row>
    <row r="26" spans="1:4" x14ac:dyDescent="0.25">
      <c r="B26" s="45" t="s">
        <v>21</v>
      </c>
      <c r="C26" s="45" t="s">
        <v>24</v>
      </c>
      <c r="D26" s="45" t="s">
        <v>25</v>
      </c>
    </row>
    <row r="27" spans="1:4" x14ac:dyDescent="0.25">
      <c r="B27" t="s">
        <v>22</v>
      </c>
      <c r="C27" s="57">
        <f>VLOOKUP($C$23&amp;"-"&amp;B27,'Tabela de Apoio'!$A:$D,4,)</f>
        <v>0.32</v>
      </c>
      <c r="D27" s="58">
        <f>$C$24*C27</f>
        <v>96</v>
      </c>
    </row>
    <row r="28" spans="1:4" x14ac:dyDescent="0.25">
      <c r="B28" t="s">
        <v>23</v>
      </c>
      <c r="C28" s="57">
        <f>VLOOKUP($C$23&amp;"-"&amp;B28,'Tabela de Apoio'!$A:$D,4,)</f>
        <v>0.35</v>
      </c>
      <c r="D28" s="58">
        <f t="shared" ref="D28:D32" si="0">$C$24*C28</f>
        <v>105</v>
      </c>
    </row>
    <row r="29" spans="1:4" x14ac:dyDescent="0.25">
      <c r="B29" t="s">
        <v>26</v>
      </c>
      <c r="C29" s="57">
        <f>VLOOKUP($C$23&amp;"-"&amp;B29,'Tabela de Apoio'!$A:$D,4,)</f>
        <v>0.08</v>
      </c>
      <c r="D29" s="58">
        <f t="shared" si="0"/>
        <v>24</v>
      </c>
    </row>
    <row r="30" spans="1:4" x14ac:dyDescent="0.25">
      <c r="B30" t="s">
        <v>29</v>
      </c>
      <c r="C30" s="57">
        <f>VLOOKUP($C$23&amp;"-"&amp;B30,'Tabela de Apoio'!$A:$D,4,)</f>
        <v>0.05</v>
      </c>
      <c r="D30" s="58">
        <f t="shared" si="0"/>
        <v>15</v>
      </c>
    </row>
    <row r="31" spans="1:4" x14ac:dyDescent="0.25">
      <c r="B31" t="s">
        <v>27</v>
      </c>
      <c r="C31" s="57">
        <f>VLOOKUP($C$23&amp;"-"&amp;B31,'Tabela de Apoio'!$A:$D,4,)</f>
        <v>0.1</v>
      </c>
      <c r="D31" s="58">
        <f t="shared" si="0"/>
        <v>30</v>
      </c>
    </row>
    <row r="32" spans="1:4" x14ac:dyDescent="0.25">
      <c r="B32" t="s">
        <v>28</v>
      </c>
      <c r="C32" s="57">
        <f>VLOOKUP($C$23&amp;"-"&amp;B32,'Tabela de Apoio'!$A:$D,4,)</f>
        <v>0.1</v>
      </c>
      <c r="D32" s="58">
        <f t="shared" si="0"/>
        <v>30</v>
      </c>
    </row>
    <row r="33" spans="2:4" x14ac:dyDescent="0.25">
      <c r="B33" s="45" t="s">
        <v>31</v>
      </c>
      <c r="C33" s="45"/>
      <c r="D33" s="46">
        <f>SUM(D27:D32)</f>
        <v>300</v>
      </c>
    </row>
  </sheetData>
  <mergeCells count="11">
    <mergeCell ref="C14:D14"/>
    <mergeCell ref="B4:D4"/>
    <mergeCell ref="C5:D5"/>
    <mergeCell ref="C6:D6"/>
    <mergeCell ref="C7:D7"/>
    <mergeCell ref="B16:C16"/>
    <mergeCell ref="B9:D9"/>
    <mergeCell ref="C10:D10"/>
    <mergeCell ref="C11:D11"/>
    <mergeCell ref="C12:D12"/>
    <mergeCell ref="C13:D13"/>
  </mergeCells>
  <dataValidations count="1">
    <dataValidation type="list" allowBlank="1" showInputMessage="1" showErrorMessage="1" sqref="C23:D23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D13" sqref="D13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  <col min="7" max="7" width="20.5703125" customWidth="1"/>
  </cols>
  <sheetData>
    <row r="2" spans="1:8" x14ac:dyDescent="0.25">
      <c r="A2" t="s">
        <v>34</v>
      </c>
      <c r="B2" t="s">
        <v>19</v>
      </c>
      <c r="C2" t="s">
        <v>32</v>
      </c>
    </row>
    <row r="3" spans="1:8" x14ac:dyDescent="0.25">
      <c r="A3" t="str">
        <f>B3&amp;"-"&amp;C3</f>
        <v>CONSERVADOR-PAPEL</v>
      </c>
      <c r="B3" t="s">
        <v>30</v>
      </c>
      <c r="C3" t="s">
        <v>22</v>
      </c>
      <c r="D3" s="2">
        <v>0.3</v>
      </c>
      <c r="H3" t="s">
        <v>36</v>
      </c>
    </row>
    <row r="4" spans="1:8" x14ac:dyDescent="0.25">
      <c r="A4" t="str">
        <f t="shared" ref="A4:A20" si="0">B4&amp;"-"&amp;C4</f>
        <v>CONSERVADOR-TIJOLO</v>
      </c>
      <c r="B4" t="s">
        <v>30</v>
      </c>
      <c r="C4" t="s">
        <v>23</v>
      </c>
      <c r="D4" s="2">
        <v>0.5</v>
      </c>
      <c r="G4" s="55" t="s">
        <v>35</v>
      </c>
      <c r="H4" s="56">
        <f>VLOOKUP(G4,$A:$D,4,FALSE)</f>
        <v>0.35</v>
      </c>
    </row>
    <row r="5" spans="1:8" x14ac:dyDescent="0.25">
      <c r="A5" t="str">
        <f t="shared" si="0"/>
        <v>CONSERVADOR-HIBRIDOS</v>
      </c>
      <c r="B5" t="s">
        <v>30</v>
      </c>
      <c r="C5" t="s">
        <v>26</v>
      </c>
      <c r="D5" s="2">
        <v>0.1</v>
      </c>
    </row>
    <row r="6" spans="1:8" x14ac:dyDescent="0.25">
      <c r="A6" t="str">
        <f t="shared" si="0"/>
        <v>CONSERVADOR-FOFs</v>
      </c>
      <c r="B6" t="s">
        <v>30</v>
      </c>
      <c r="C6" t="s">
        <v>29</v>
      </c>
      <c r="D6" s="2">
        <v>0.1</v>
      </c>
    </row>
    <row r="7" spans="1:8" x14ac:dyDescent="0.25">
      <c r="A7" t="str">
        <f t="shared" si="0"/>
        <v>CONSERVADOR-DESENVOLVIMENTO</v>
      </c>
      <c r="B7" t="s">
        <v>30</v>
      </c>
      <c r="C7" t="s">
        <v>27</v>
      </c>
      <c r="D7" s="2">
        <v>0</v>
      </c>
    </row>
    <row r="8" spans="1:8" x14ac:dyDescent="0.25">
      <c r="A8" s="49" t="str">
        <f t="shared" si="0"/>
        <v>CONSERVADOR-HOTELARIAS</v>
      </c>
      <c r="B8" s="49" t="s">
        <v>30</v>
      </c>
      <c r="C8" s="49" t="s">
        <v>28</v>
      </c>
      <c r="D8" s="50">
        <v>0</v>
      </c>
    </row>
    <row r="9" spans="1:8" x14ac:dyDescent="0.25">
      <c r="A9" s="51" t="str">
        <f t="shared" si="0"/>
        <v>MODERADO-PAPEL</v>
      </c>
      <c r="B9" s="51" t="s">
        <v>33</v>
      </c>
      <c r="C9" s="51" t="s">
        <v>22</v>
      </c>
      <c r="D9" s="53">
        <v>0.32</v>
      </c>
    </row>
    <row r="10" spans="1:8" x14ac:dyDescent="0.25">
      <c r="A10" s="52" t="str">
        <f t="shared" si="0"/>
        <v>MODERADO-TIJOLO</v>
      </c>
      <c r="B10" s="52" t="s">
        <v>33</v>
      </c>
      <c r="C10" s="52" t="s">
        <v>23</v>
      </c>
      <c r="D10" s="54">
        <v>0.35</v>
      </c>
    </row>
    <row r="11" spans="1:8" x14ac:dyDescent="0.25">
      <c r="A11" s="52" t="str">
        <f t="shared" si="0"/>
        <v>MODERADO-HIBRIDOS</v>
      </c>
      <c r="B11" s="52" t="s">
        <v>33</v>
      </c>
      <c r="C11" s="52" t="s">
        <v>26</v>
      </c>
      <c r="D11" s="54">
        <v>0.08</v>
      </c>
    </row>
    <row r="12" spans="1:8" x14ac:dyDescent="0.25">
      <c r="A12" s="52" t="str">
        <f t="shared" si="0"/>
        <v>MODERADO-FOFs</v>
      </c>
      <c r="B12" s="52" t="s">
        <v>33</v>
      </c>
      <c r="C12" s="52" t="s">
        <v>29</v>
      </c>
      <c r="D12" s="54">
        <v>0.05</v>
      </c>
    </row>
    <row r="13" spans="1:8" x14ac:dyDescent="0.25">
      <c r="A13" s="52" t="str">
        <f t="shared" si="0"/>
        <v>MODERADO-DESENVOLVIMENTO</v>
      </c>
      <c r="B13" s="52" t="s">
        <v>33</v>
      </c>
      <c r="C13" s="52" t="s">
        <v>27</v>
      </c>
      <c r="D13" s="54">
        <v>0.1</v>
      </c>
    </row>
    <row r="14" spans="1:8" x14ac:dyDescent="0.25">
      <c r="A14" s="49" t="str">
        <f t="shared" si="0"/>
        <v>MODERADO-HOTELARIAS</v>
      </c>
      <c r="B14" s="49" t="s">
        <v>33</v>
      </c>
      <c r="C14" s="49" t="s">
        <v>28</v>
      </c>
      <c r="D14" s="50">
        <v>0.1</v>
      </c>
    </row>
    <row r="15" spans="1:8" x14ac:dyDescent="0.25">
      <c r="A15" s="51" t="str">
        <f t="shared" si="0"/>
        <v>AGRESSIVO-PAPEL</v>
      </c>
      <c r="B15" s="51" t="s">
        <v>18</v>
      </c>
      <c r="C15" s="51" t="s">
        <v>22</v>
      </c>
      <c r="D15" s="53">
        <v>0.5</v>
      </c>
    </row>
    <row r="16" spans="1:8" x14ac:dyDescent="0.25">
      <c r="A16" s="52" t="str">
        <f t="shared" si="0"/>
        <v>AGRESSIVO-TIJOLO</v>
      </c>
      <c r="B16" s="52" t="s">
        <v>18</v>
      </c>
      <c r="C16" s="52" t="s">
        <v>23</v>
      </c>
      <c r="D16" s="54">
        <v>0.1</v>
      </c>
    </row>
    <row r="17" spans="1:4" x14ac:dyDescent="0.25">
      <c r="A17" s="52" t="str">
        <f t="shared" si="0"/>
        <v>AGRESSIVO-HIBRIDOS</v>
      </c>
      <c r="B17" s="52" t="s">
        <v>18</v>
      </c>
      <c r="C17" s="52" t="s">
        <v>26</v>
      </c>
      <c r="D17" s="54">
        <v>0.05</v>
      </c>
    </row>
    <row r="18" spans="1:4" x14ac:dyDescent="0.25">
      <c r="A18" s="52" t="str">
        <f t="shared" si="0"/>
        <v>AGRESSIVO-FOFs</v>
      </c>
      <c r="B18" s="52" t="s">
        <v>18</v>
      </c>
      <c r="C18" s="52" t="s">
        <v>29</v>
      </c>
      <c r="D18" s="54">
        <v>0.05</v>
      </c>
    </row>
    <row r="19" spans="1:4" x14ac:dyDescent="0.25">
      <c r="A19" s="52" t="str">
        <f t="shared" si="0"/>
        <v>AGRESSIVO-DESENVOLVIMENTO</v>
      </c>
      <c r="B19" s="52" t="s">
        <v>18</v>
      </c>
      <c r="C19" s="52" t="s">
        <v>27</v>
      </c>
      <c r="D19" s="54">
        <v>0.2</v>
      </c>
    </row>
    <row r="20" spans="1:4" x14ac:dyDescent="0.25">
      <c r="A20" s="49" t="str">
        <f t="shared" si="0"/>
        <v>AGRESSIVO-HOTELARIAS</v>
      </c>
      <c r="B20" s="49" t="s">
        <v>18</v>
      </c>
      <c r="C20" s="49" t="s">
        <v>28</v>
      </c>
      <c r="D20" s="50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Calculadora</vt:lpstr>
      <vt:lpstr>Tabela de Apoio</vt:lpstr>
      <vt:lpstr>Plan3</vt:lpstr>
      <vt:lpstr>Aporte</vt:lpstr>
      <vt:lpstr>Patrimonio</vt:lpstr>
      <vt:lpstr>qtd_anos</vt:lpstr>
      <vt:lpstr>Rendimento_carteira</vt:lpstr>
      <vt:lpstr>Salario</vt:lpstr>
      <vt:lpstr>taxa_mensal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Enny</dc:creator>
  <cp:lastModifiedBy>Enny</cp:lastModifiedBy>
  <dcterms:created xsi:type="dcterms:W3CDTF">2025-06-22T15:57:01Z</dcterms:created>
  <dcterms:modified xsi:type="dcterms:W3CDTF">2025-06-22T20:03:44Z</dcterms:modified>
</cp:coreProperties>
</file>