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DESENVOLVIMENTO\Desktop\Prova\"/>
    </mc:Choice>
  </mc:AlternateContent>
  <bookViews>
    <workbookView xWindow="0" yWindow="0" windowWidth="28800" windowHeight="12435" activeTab="1"/>
  </bookViews>
  <sheets>
    <sheet name="Plan3" sheetId="4" r:id="rId1"/>
    <sheet name="Plan1" sheetId="1" r:id="rId2"/>
  </sheets>
  <calcPr calcId="152511"/>
  <pivotCaches>
    <pivotCache cacheId="18" r:id="rId3"/>
    <pivotCache cacheId="22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 l="1"/>
  <c r="M5" i="1"/>
  <c r="M6" i="1"/>
  <c r="M7" i="1"/>
  <c r="M8" i="1"/>
  <c r="K3" i="1"/>
  <c r="L12" i="1"/>
  <c r="L11" i="1"/>
  <c r="L10" i="1"/>
  <c r="L9" i="1"/>
  <c r="L8" i="1"/>
  <c r="L7" i="1"/>
  <c r="L6" i="1"/>
  <c r="L5" i="1"/>
  <c r="L4" i="1"/>
  <c r="L3" i="1"/>
  <c r="K8" i="1"/>
  <c r="K7" i="1"/>
  <c r="K6" i="1"/>
  <c r="K5" i="1"/>
  <c r="K4" i="1"/>
  <c r="J8" i="1"/>
  <c r="J7" i="1"/>
  <c r="J6" i="1"/>
  <c r="J5" i="1"/>
  <c r="J4" i="1"/>
  <c r="J3" i="1"/>
  <c r="I8" i="1"/>
  <c r="I7" i="1"/>
  <c r="I6" i="1"/>
  <c r="I5" i="1"/>
  <c r="I4" i="1"/>
  <c r="I3" i="1"/>
  <c r="D16" i="1" s="1"/>
  <c r="D17" i="1" l="1"/>
  <c r="D19" i="1"/>
  <c r="D18" i="1"/>
</calcChain>
</file>

<file path=xl/sharedStrings.xml><?xml version="1.0" encoding="utf-8"?>
<sst xmlns="http://schemas.openxmlformats.org/spreadsheetml/2006/main" count="77" uniqueCount="54">
  <si>
    <t>Tabela de automóveis</t>
  </si>
  <si>
    <t>Placa</t>
  </si>
  <si>
    <t>XDF5487</t>
  </si>
  <si>
    <t>XSD8A78</t>
  </si>
  <si>
    <t>SDF7897</t>
  </si>
  <si>
    <t>SDF7985</t>
  </si>
  <si>
    <t>KJG4567</t>
  </si>
  <si>
    <t>KDF9877</t>
  </si>
  <si>
    <t>HHH8977</t>
  </si>
  <si>
    <t>HFD9878</t>
  </si>
  <si>
    <t>SDF7898</t>
  </si>
  <si>
    <t>DFG8987</t>
  </si>
  <si>
    <t>Vendedores</t>
  </si>
  <si>
    <t>Código</t>
  </si>
  <si>
    <t>Nome</t>
  </si>
  <si>
    <t>Tipo</t>
  </si>
  <si>
    <t>Total Comissão</t>
  </si>
  <si>
    <t>Comissões</t>
  </si>
  <si>
    <t>Mariana</t>
  </si>
  <si>
    <t>Juliana</t>
  </si>
  <si>
    <t>Marcelo</t>
  </si>
  <si>
    <t>Julia</t>
  </si>
  <si>
    <t>Classe A</t>
  </si>
  <si>
    <t>Classe B</t>
  </si>
  <si>
    <t>Carros Vendidos</t>
  </si>
  <si>
    <t>Código Vendedor</t>
  </si>
  <si>
    <t>Nome Vendedor</t>
  </si>
  <si>
    <t>Marca</t>
  </si>
  <si>
    <t>Modelo</t>
  </si>
  <si>
    <t>Valor</t>
  </si>
  <si>
    <t>Comissão</t>
  </si>
  <si>
    <t>Totais</t>
  </si>
  <si>
    <t>Media</t>
  </si>
  <si>
    <t>Mais Caro</t>
  </si>
  <si>
    <t>Mais Barato</t>
  </si>
  <si>
    <t>Ano</t>
  </si>
  <si>
    <t>Pálio</t>
  </si>
  <si>
    <t>Gol</t>
  </si>
  <si>
    <t>Onix</t>
  </si>
  <si>
    <t>Uno</t>
  </si>
  <si>
    <t>Golf</t>
  </si>
  <si>
    <t>S10</t>
  </si>
  <si>
    <t>Sandero</t>
  </si>
  <si>
    <t>Toro</t>
  </si>
  <si>
    <t>A3</t>
  </si>
  <si>
    <t>Fox</t>
  </si>
  <si>
    <t>Fiat</t>
  </si>
  <si>
    <t>VW</t>
  </si>
  <si>
    <t>Chevrolet</t>
  </si>
  <si>
    <t>Audi</t>
  </si>
  <si>
    <t>Renaut</t>
  </si>
  <si>
    <t>Total Geral</t>
  </si>
  <si>
    <t>Soma de Comissão</t>
  </si>
  <si>
    <t>Rótulos de Coluna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</si>
</sst>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" fillId="3" borderId="1" xfId="3" applyBorder="1" applyAlignment="1">
      <alignment horizontal="left" vertical="center"/>
    </xf>
    <xf numFmtId="44" fontId="1" fillId="2" borderId="1" xfId="2" applyNumberFormat="1" applyBorder="1" applyAlignment="1">
      <alignment horizontal="center" vertical="center"/>
    </xf>
    <xf numFmtId="0" fontId="1" fillId="3" borderId="1" xfId="3" applyBorder="1" applyAlignment="1">
      <alignment horizontal="center" vertical="center"/>
    </xf>
    <xf numFmtId="9" fontId="1" fillId="4" borderId="1" xfId="4" applyNumberForma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pivotButton="1"/>
    <xf numFmtId="0" fontId="0" fillId="0" borderId="0" xfId="0" applyNumberFormat="1"/>
    <xf numFmtId="0" fontId="1" fillId="2" borderId="0" xfId="2" applyAlignment="1">
      <alignment horizontal="center" vertical="center"/>
    </xf>
    <xf numFmtId="0" fontId="1" fillId="2" borderId="1" xfId="2" applyBorder="1" applyAlignment="1">
      <alignment horizontal="center" vertical="center"/>
    </xf>
  </cellXfs>
  <cellStyles count="5">
    <cellStyle name="20% - Ênfase1" xfId="2" builtinId="30"/>
    <cellStyle name="20% - Ênfase5" xfId="4" builtinId="46"/>
    <cellStyle name="40% - Ênfase1" xfId="3" builtinId="31"/>
    <cellStyle name="Moeda" xfId="1" builtinId="4"/>
    <cellStyle name="Normal" xfId="0" builtinId="0"/>
  </cellStyles>
  <dxfs count="2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[Atividade B.xlsx]Plan3!Tabela dinâmica3</c:name>
    <c:fmtId val="0"/>
  </c:pivotSource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3128704"/>
        <c:axId val="553126352"/>
      </c:barChart>
      <c:catAx>
        <c:axId val="553128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53126352"/>
        <c:crosses val="autoZero"/>
        <c:auto val="1"/>
        <c:lblAlgn val="ctr"/>
        <c:lblOffset val="100"/>
        <c:noMultiLvlLbl val="0"/>
      </c:catAx>
      <c:valAx>
        <c:axId val="55312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5312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[Atividade B.xlsx]Plan1!Tabela dinâmica4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Comissão</a:t>
            </a:r>
            <a:r>
              <a:rPr lang="pt-BR" baseline="0"/>
              <a:t> por vendedor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Plan1!$J$21:$J$22</c:f>
              <c:strCache>
                <c:ptCount val="1"/>
                <c:pt idx="0">
                  <c:v>Julia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Plan1!$I$23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Plan1!$J$23</c:f>
              <c:numCache>
                <c:formatCode>General</c:formatCode>
                <c:ptCount val="1"/>
                <c:pt idx="0">
                  <c:v>4750</c:v>
                </c:pt>
              </c:numCache>
            </c:numRef>
          </c:val>
        </c:ser>
        <c:ser>
          <c:idx val="1"/>
          <c:order val="1"/>
          <c:tx>
            <c:strRef>
              <c:f>Plan1!$K$21:$K$22</c:f>
              <c:strCache>
                <c:ptCount val="1"/>
                <c:pt idx="0">
                  <c:v>Juliana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Plan1!$I$23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Plan1!$K$23</c:f>
              <c:numCache>
                <c:formatCode>General</c:formatCode>
                <c:ptCount val="1"/>
                <c:pt idx="0">
                  <c:v>11200</c:v>
                </c:pt>
              </c:numCache>
            </c:numRef>
          </c:val>
        </c:ser>
        <c:ser>
          <c:idx val="2"/>
          <c:order val="2"/>
          <c:tx>
            <c:strRef>
              <c:f>Plan1!$L$21:$L$22</c:f>
              <c:strCache>
                <c:ptCount val="1"/>
                <c:pt idx="0">
                  <c:v>Marcelo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Plan1!$I$23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Plan1!$L$23</c:f>
              <c:numCache>
                <c:formatCode>General</c:formatCode>
                <c:ptCount val="1"/>
                <c:pt idx="0">
                  <c:v>1390</c:v>
                </c:pt>
              </c:numCache>
            </c:numRef>
          </c:val>
        </c:ser>
        <c:ser>
          <c:idx val="3"/>
          <c:order val="3"/>
          <c:tx>
            <c:strRef>
              <c:f>Plan1!$M$21:$M$22</c:f>
              <c:strCache>
                <c:ptCount val="1"/>
                <c:pt idx="0">
                  <c:v>Mariana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Plan1!$I$23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Plan1!$M$23</c:f>
              <c:numCache>
                <c:formatCode>General</c:formatCode>
                <c:ptCount val="1"/>
                <c:pt idx="0">
                  <c:v>7510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3129488"/>
        <c:axId val="293857696"/>
      </c:barChart>
      <c:catAx>
        <c:axId val="553129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3857696"/>
        <c:crosses val="autoZero"/>
        <c:auto val="1"/>
        <c:lblAlgn val="ctr"/>
        <c:lblOffset val="100"/>
        <c:noMultiLvlLbl val="0"/>
      </c:catAx>
      <c:valAx>
        <c:axId val="29385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53129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1381125</xdr:colOff>
      <xdr:row>15</xdr:row>
      <xdr:rowOff>128586</xdr:rowOff>
    </xdr:from>
    <xdr:to>
      <xdr:col>14</xdr:col>
      <xdr:colOff>142875</xdr:colOff>
      <xdr:row>30</xdr:row>
      <xdr:rowOff>152399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SENVOLVIMENTO" refreshedDate="44721.416064236109" createdVersion="5" refreshedVersion="5" minRefreshableVersion="3" recordCount="6">
  <cacheSource type="worksheet">
    <worksheetSource name="Tabela3[Nome Vendedor]"/>
  </cacheSource>
  <cacheFields count="1">
    <cacheField name="Nome Vendedo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ESENVOLVIMENTO" refreshedDate="44721.453765972219" createdVersion="5" refreshedVersion="5" minRefreshableVersion="3" recordCount="6">
  <cacheSource type="worksheet">
    <worksheetSource name="Tabela3"/>
  </cacheSource>
  <cacheFields count="7">
    <cacheField name="Placa" numFmtId="0">
      <sharedItems/>
    </cacheField>
    <cacheField name="Código Vendedor" numFmtId="0">
      <sharedItems containsSemiMixedTypes="0" containsString="0" containsNumber="1" containsInteger="1" minValue="1" maxValue="4"/>
    </cacheField>
    <cacheField name="Nome Vendedor" numFmtId="0">
      <sharedItems count="4">
        <s v="Juliana"/>
        <s v="Mariana"/>
        <s v="Marcelo"/>
        <s v="Julia"/>
      </sharedItems>
    </cacheField>
    <cacheField name="Marca" numFmtId="0">
      <sharedItems/>
    </cacheField>
    <cacheField name="Modelo" numFmtId="0">
      <sharedItems/>
    </cacheField>
    <cacheField name="Valor" numFmtId="44">
      <sharedItems containsSemiMixedTypes="0" containsString="0" containsNumber="1" containsInteger="1" minValue="17000" maxValue="95000"/>
    </cacheField>
    <cacheField name="Comissão" numFmtId="44">
      <sharedItems containsSemiMixedTypes="0" containsString="0" containsNumber="1" containsInteger="1" minValue="1390" maxValue="9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">
  <r>
    <s v="Juliana"/>
  </r>
  <r>
    <s v="Mariana"/>
  </r>
  <r>
    <s v="Marcelo"/>
  </r>
  <r>
    <s v="Mariana"/>
  </r>
  <r>
    <s v="Juliana"/>
  </r>
  <r>
    <s v="Julia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">
  <r>
    <s v="XDF5487"/>
    <n v="2"/>
    <x v="0"/>
    <s v="Fiat"/>
    <s v="Pálio"/>
    <n v="17000"/>
    <n v="1700"/>
  </r>
  <r>
    <s v="SDF7897"/>
    <n v="1"/>
    <x v="1"/>
    <s v="Chevrolet"/>
    <s v="Onix"/>
    <n v="45800"/>
    <n v="4580"/>
  </r>
  <r>
    <s v="KJG4567"/>
    <n v="3"/>
    <x v="2"/>
    <s v="VW"/>
    <s v="Golf"/>
    <n v="27800"/>
    <n v="1390"/>
  </r>
  <r>
    <s v="KDF9877"/>
    <n v="1"/>
    <x v="1"/>
    <s v="Chevrolet"/>
    <s v="S10"/>
    <n v="29300"/>
    <n v="2930"/>
  </r>
  <r>
    <s v="HFD9878"/>
    <n v="2"/>
    <x v="0"/>
    <s v="Fiat"/>
    <s v="Toro"/>
    <n v="95000"/>
    <n v="9500"/>
  </r>
  <r>
    <s v="HFD9878"/>
    <n v="4"/>
    <x v="3"/>
    <s v="Fiat"/>
    <s v="Toro"/>
    <n v="95000"/>
    <n v="47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ela dinâmica3" cacheId="1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1:C18" firstHeaderRow="1" firstDataRow="1" firstDataCol="0"/>
  <pivotFields count="1"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4" cacheId="22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>
  <location ref="I21:N23" firstHeaderRow="1" firstDataRow="2" firstDataCol="1"/>
  <pivotFields count="7"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numFmtId="44" showAll="0"/>
    <pivotField dataField="1" numFmtId="44" showAll="0"/>
  </pivotFields>
  <rowItems count="1">
    <i/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oma de Comissão" fld="6" baseField="0" baseItem="0"/>
  </dataFields>
  <chartFormats count="4"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ela2" displayName="Tabela2" ref="A2:E12" totalsRowShown="0" headerRowDxfId="21" dataDxfId="20">
  <autoFilter ref="A2:E12"/>
  <tableColumns count="5">
    <tableColumn id="1" name="Placa" dataDxfId="19"/>
    <tableColumn id="2" name="Marca" dataDxfId="18"/>
    <tableColumn id="3" name="Modelo" dataDxfId="17"/>
    <tableColumn id="4" name="Ano" dataDxfId="16"/>
    <tableColumn id="5" name="Valor" dataDxfId="15" dataCellStyle="Moeda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G2:M8" totalsRowShown="0" headerRowDxfId="14" dataDxfId="13">
  <autoFilter ref="G2:M8"/>
  <tableColumns count="7">
    <tableColumn id="1" name="Placa" dataDxfId="12"/>
    <tableColumn id="2" name="Código Vendedor" dataDxfId="11"/>
    <tableColumn id="3" name="Nome Vendedor" dataDxfId="10">
      <calculatedColumnFormula>VLOOKUP($H$3:$H$8,$A$16:$C$19,2,)</calculatedColumnFormula>
    </tableColumn>
    <tableColumn id="4" name="Marca" dataDxfId="9">
      <calculatedColumnFormula>VLOOKUP($G$3:$G$8,$A$3:$E$12,2,FALSE)</calculatedColumnFormula>
    </tableColumn>
    <tableColumn id="5" name="Modelo" dataDxfId="8">
      <calculatedColumnFormula>VLOOKUP($G$3:$G$8,$A$3:$E$12,3,FALSE)</calculatedColumnFormula>
    </tableColumn>
    <tableColumn id="6" name="Valor" dataDxfId="7" dataCellStyle="Moeda">
      <calculatedColumnFormula>VLOOKUP($G$3:$G$8,$A$3:$E$12,5,FALSE)</calculatedColumnFormula>
    </tableColumn>
    <tableColumn id="7" name="Comissão" dataDxfId="6" dataCellStyle="Moeda">
      <calculatedColumnFormula>IF(I3=$B$16,10%*L3,IF(I3=$B$17,10%*L3,IF(I3=$B$18,5%*L3,IF(I3=$B$19,5%*L3,0%))))</calculatedColumnFormula>
    </tableColumn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4" name="Tabela4" displayName="Tabela4" ref="A15:D19" totalsRowShown="0" headerRowDxfId="5" dataDxfId="4">
  <autoFilter ref="A15:D19"/>
  <tableColumns count="4">
    <tableColumn id="1" name="Código" dataDxfId="3"/>
    <tableColumn id="2" name="Nome" dataDxfId="2"/>
    <tableColumn id="3" name="Tipo" dataDxfId="1"/>
    <tableColumn id="4" name="Total Comissão" dataDxfId="0" dataCellStyle="Moeda">
      <calculatedColumnFormula>SUMIF($I$3:$I$8,"Mariana",$M$3:$M$8)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 x14ac:dyDescent="0.25"/>
  <sheetData>
    <row r="1" spans="1:3" x14ac:dyDescent="0.25">
      <c r="A1" s="7"/>
      <c r="B1" s="8"/>
      <c r="C1" s="9"/>
    </row>
    <row r="2" spans="1:3" x14ac:dyDescent="0.25">
      <c r="A2" s="10"/>
      <c r="B2" s="11"/>
      <c r="C2" s="12"/>
    </row>
    <row r="3" spans="1:3" x14ac:dyDescent="0.25">
      <c r="A3" s="10"/>
      <c r="B3" s="11"/>
      <c r="C3" s="12"/>
    </row>
    <row r="4" spans="1:3" x14ac:dyDescent="0.25">
      <c r="A4" s="10"/>
      <c r="B4" s="11"/>
      <c r="C4" s="12"/>
    </row>
    <row r="5" spans="1:3" x14ac:dyDescent="0.25">
      <c r="A5" s="10"/>
      <c r="B5" s="11"/>
      <c r="C5" s="12"/>
    </row>
    <row r="6" spans="1:3" x14ac:dyDescent="0.25">
      <c r="A6" s="10"/>
      <c r="B6" s="11"/>
      <c r="C6" s="12"/>
    </row>
    <row r="7" spans="1:3" x14ac:dyDescent="0.25">
      <c r="A7" s="10"/>
      <c r="B7" s="11"/>
      <c r="C7" s="12"/>
    </row>
    <row r="8" spans="1:3" x14ac:dyDescent="0.25">
      <c r="A8" s="10"/>
      <c r="B8" s="11"/>
      <c r="C8" s="12"/>
    </row>
    <row r="9" spans="1:3" x14ac:dyDescent="0.25">
      <c r="A9" s="10"/>
      <c r="B9" s="11"/>
      <c r="C9" s="12"/>
    </row>
    <row r="10" spans="1:3" x14ac:dyDescent="0.25">
      <c r="A10" s="10"/>
      <c r="B10" s="11"/>
      <c r="C10" s="12"/>
    </row>
    <row r="11" spans="1:3" x14ac:dyDescent="0.25">
      <c r="A11" s="10"/>
      <c r="B11" s="11"/>
      <c r="C11" s="12"/>
    </row>
    <row r="12" spans="1:3" x14ac:dyDescent="0.25">
      <c r="A12" s="10"/>
      <c r="B12" s="11"/>
      <c r="C12" s="12"/>
    </row>
    <row r="13" spans="1:3" x14ac:dyDescent="0.25">
      <c r="A13" s="10"/>
      <c r="B13" s="11"/>
      <c r="C13" s="12"/>
    </row>
    <row r="14" spans="1:3" x14ac:dyDescent="0.25">
      <c r="A14" s="10"/>
      <c r="B14" s="11"/>
      <c r="C14" s="12"/>
    </row>
    <row r="15" spans="1:3" x14ac:dyDescent="0.25">
      <c r="A15" s="10"/>
      <c r="B15" s="11"/>
      <c r="C15" s="12"/>
    </row>
    <row r="16" spans="1:3" x14ac:dyDescent="0.25">
      <c r="A16" s="10"/>
      <c r="B16" s="11"/>
      <c r="C16" s="12"/>
    </row>
    <row r="17" spans="1:3" x14ac:dyDescent="0.25">
      <c r="A17" s="10"/>
      <c r="B17" s="11"/>
      <c r="C17" s="12"/>
    </row>
    <row r="18" spans="1:3" x14ac:dyDescent="0.25">
      <c r="A18" s="13"/>
      <c r="B18" s="14"/>
      <c r="C18" s="15"/>
    </row>
  </sheetData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Q9" sqref="Q9"/>
    </sheetView>
  </sheetViews>
  <sheetFormatPr defaultRowHeight="15" x14ac:dyDescent="0.25"/>
  <cols>
    <col min="1" max="1" width="11.7109375" bestFit="1" customWidth="1"/>
    <col min="2" max="2" width="11" bestFit="1" customWidth="1"/>
    <col min="3" max="3" width="12.5703125" bestFit="1" customWidth="1"/>
    <col min="4" max="4" width="19" bestFit="1" customWidth="1"/>
    <col min="5" max="5" width="13.28515625" bestFit="1" customWidth="1"/>
    <col min="7" max="7" width="10.140625" bestFit="1" customWidth="1"/>
    <col min="8" max="8" width="21.140625" bestFit="1" customWidth="1"/>
    <col min="9" max="9" width="17.7109375" customWidth="1"/>
    <col min="10" max="10" width="19.5703125" customWidth="1"/>
    <col min="11" max="11" width="12.5703125" bestFit="1" customWidth="1"/>
    <col min="12" max="12" width="14.28515625" bestFit="1" customWidth="1"/>
    <col min="13" max="13" width="14" bestFit="1" customWidth="1"/>
    <col min="14" max="14" width="10.7109375" bestFit="1" customWidth="1"/>
  </cols>
  <sheetData>
    <row r="1" spans="1:13" x14ac:dyDescent="0.25">
      <c r="A1" s="18" t="s">
        <v>0</v>
      </c>
      <c r="B1" s="18"/>
      <c r="C1" s="18"/>
      <c r="D1" s="18"/>
      <c r="E1" s="18"/>
      <c r="F1" s="1"/>
      <c r="G1" s="18" t="s">
        <v>24</v>
      </c>
      <c r="H1" s="18"/>
      <c r="I1" s="18"/>
      <c r="J1" s="18"/>
      <c r="K1" s="18"/>
      <c r="L1" s="18"/>
      <c r="M1" s="18"/>
    </row>
    <row r="2" spans="1:13" x14ac:dyDescent="0.25">
      <c r="A2" s="1" t="s">
        <v>1</v>
      </c>
      <c r="B2" s="1" t="s">
        <v>27</v>
      </c>
      <c r="C2" s="1" t="s">
        <v>28</v>
      </c>
      <c r="D2" s="1" t="s">
        <v>35</v>
      </c>
      <c r="E2" s="1" t="s">
        <v>29</v>
      </c>
      <c r="F2" s="1"/>
      <c r="G2" s="1" t="s">
        <v>1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</row>
    <row r="3" spans="1:13" x14ac:dyDescent="0.25">
      <c r="A3" s="1" t="s">
        <v>2</v>
      </c>
      <c r="B3" s="1" t="s">
        <v>46</v>
      </c>
      <c r="C3" s="1" t="s">
        <v>36</v>
      </c>
      <c r="D3" s="1">
        <v>2010</v>
      </c>
      <c r="E3" s="2">
        <v>17000</v>
      </c>
      <c r="F3" s="1"/>
      <c r="G3" s="1" t="s">
        <v>2</v>
      </c>
      <c r="H3" s="1">
        <v>2</v>
      </c>
      <c r="I3" s="1" t="str">
        <f t="shared" ref="I3:I8" si="0">VLOOKUP($H$3:$H$8,$A$16:$C$19,2,)</f>
        <v>Juliana</v>
      </c>
      <c r="J3" s="1" t="str">
        <f t="shared" ref="J3:J8" si="1">VLOOKUP($G$3:$G$8,$A$3:$E$12,2,FALSE)</f>
        <v>Fiat</v>
      </c>
      <c r="K3" s="1" t="str">
        <f t="shared" ref="K3:K8" si="2">VLOOKUP($G$3:$G$8,$A$3:$E$12,3,FALSE)</f>
        <v>Pálio</v>
      </c>
      <c r="L3" s="2">
        <f t="shared" ref="L3:L8" si="3">VLOOKUP($G$3:$G$8,$A$3:$E$12,5,FALSE)</f>
        <v>17000</v>
      </c>
      <c r="M3" s="2">
        <f>IF(I3=$B$16,10%*L3,IF(I3=$B$17,10%*L3,IF(I3=$B$18,5%*L3,IF(I3=$B$19,5%*L3,0%))))</f>
        <v>1700</v>
      </c>
    </row>
    <row r="4" spans="1:13" x14ac:dyDescent="0.25">
      <c r="A4" s="1" t="s">
        <v>3</v>
      </c>
      <c r="B4" s="1" t="s">
        <v>47</v>
      </c>
      <c r="C4" s="1" t="s">
        <v>37</v>
      </c>
      <c r="D4" s="1">
        <v>2005</v>
      </c>
      <c r="E4" s="2">
        <v>18500</v>
      </c>
      <c r="F4" s="1"/>
      <c r="G4" s="1" t="s">
        <v>4</v>
      </c>
      <c r="H4" s="1">
        <v>1</v>
      </c>
      <c r="I4" s="1" t="str">
        <f t="shared" si="0"/>
        <v>Mariana</v>
      </c>
      <c r="J4" s="1" t="str">
        <f t="shared" si="1"/>
        <v>Chevrolet</v>
      </c>
      <c r="K4" s="1" t="str">
        <f t="shared" si="2"/>
        <v>Onix</v>
      </c>
      <c r="L4" s="2">
        <f t="shared" si="3"/>
        <v>45800</v>
      </c>
      <c r="M4" s="2">
        <f t="shared" ref="M3:M8" si="4">IF(I4=$B$16,10%*L4,IF(I4=$B$17,10%*L4,IF(I4=$B$18,5%*L4,IF(I4=$B$19,5%*L4,0%))))</f>
        <v>4580</v>
      </c>
    </row>
    <row r="5" spans="1:13" x14ac:dyDescent="0.25">
      <c r="A5" s="1" t="s">
        <v>4</v>
      </c>
      <c r="B5" s="1" t="s">
        <v>48</v>
      </c>
      <c r="C5" s="1" t="s">
        <v>38</v>
      </c>
      <c r="D5" s="1">
        <v>2002</v>
      </c>
      <c r="E5" s="2">
        <v>45800</v>
      </c>
      <c r="F5" s="1"/>
      <c r="G5" s="1" t="s">
        <v>6</v>
      </c>
      <c r="H5" s="1">
        <v>3</v>
      </c>
      <c r="I5" s="1" t="str">
        <f t="shared" si="0"/>
        <v>Marcelo</v>
      </c>
      <c r="J5" s="1" t="str">
        <f t="shared" si="1"/>
        <v>VW</v>
      </c>
      <c r="K5" s="1" t="str">
        <f t="shared" si="2"/>
        <v>Golf</v>
      </c>
      <c r="L5" s="2">
        <f t="shared" si="3"/>
        <v>27800</v>
      </c>
      <c r="M5" s="2">
        <f t="shared" si="4"/>
        <v>1390</v>
      </c>
    </row>
    <row r="6" spans="1:13" x14ac:dyDescent="0.25">
      <c r="A6" s="1" t="s">
        <v>5</v>
      </c>
      <c r="B6" s="1" t="s">
        <v>46</v>
      </c>
      <c r="C6" s="1" t="s">
        <v>39</v>
      </c>
      <c r="D6" s="1">
        <v>2015</v>
      </c>
      <c r="E6" s="2">
        <v>55300</v>
      </c>
      <c r="F6" s="1"/>
      <c r="G6" s="1" t="s">
        <v>7</v>
      </c>
      <c r="H6" s="1">
        <v>1</v>
      </c>
      <c r="I6" s="1" t="str">
        <f t="shared" si="0"/>
        <v>Mariana</v>
      </c>
      <c r="J6" s="1" t="str">
        <f t="shared" si="1"/>
        <v>Chevrolet</v>
      </c>
      <c r="K6" s="1" t="str">
        <f t="shared" si="2"/>
        <v>S10</v>
      </c>
      <c r="L6" s="2">
        <f t="shared" si="3"/>
        <v>29300</v>
      </c>
      <c r="M6" s="2">
        <f t="shared" si="4"/>
        <v>2930</v>
      </c>
    </row>
    <row r="7" spans="1:13" x14ac:dyDescent="0.25">
      <c r="A7" s="1" t="s">
        <v>6</v>
      </c>
      <c r="B7" s="1" t="s">
        <v>47</v>
      </c>
      <c r="C7" s="1" t="s">
        <v>40</v>
      </c>
      <c r="D7" s="1">
        <v>2010</v>
      </c>
      <c r="E7" s="2">
        <v>27800</v>
      </c>
      <c r="F7" s="1"/>
      <c r="G7" s="1" t="s">
        <v>9</v>
      </c>
      <c r="H7" s="1">
        <v>2</v>
      </c>
      <c r="I7" s="1" t="str">
        <f t="shared" si="0"/>
        <v>Juliana</v>
      </c>
      <c r="J7" s="1" t="str">
        <f t="shared" si="1"/>
        <v>Fiat</v>
      </c>
      <c r="K7" s="1" t="str">
        <f t="shared" si="2"/>
        <v>Toro</v>
      </c>
      <c r="L7" s="2">
        <f t="shared" si="3"/>
        <v>95000</v>
      </c>
      <c r="M7" s="2">
        <f t="shared" si="4"/>
        <v>9500</v>
      </c>
    </row>
    <row r="8" spans="1:13" x14ac:dyDescent="0.25">
      <c r="A8" s="1" t="s">
        <v>7</v>
      </c>
      <c r="B8" s="1" t="s">
        <v>48</v>
      </c>
      <c r="C8" s="1" t="s">
        <v>41</v>
      </c>
      <c r="D8" s="1">
        <v>2011</v>
      </c>
      <c r="E8" s="2">
        <v>29300</v>
      </c>
      <c r="F8" s="1"/>
      <c r="G8" s="1" t="s">
        <v>9</v>
      </c>
      <c r="H8" s="1">
        <v>4</v>
      </c>
      <c r="I8" s="1" t="str">
        <f t="shared" si="0"/>
        <v>Julia</v>
      </c>
      <c r="J8" s="1" t="str">
        <f t="shared" si="1"/>
        <v>Fiat</v>
      </c>
      <c r="K8" s="1" t="str">
        <f t="shared" si="2"/>
        <v>Toro</v>
      </c>
      <c r="L8" s="2">
        <f t="shared" si="3"/>
        <v>95000</v>
      </c>
      <c r="M8" s="2">
        <f t="shared" si="4"/>
        <v>4750</v>
      </c>
    </row>
    <row r="9" spans="1:13" x14ac:dyDescent="0.25">
      <c r="A9" s="1" t="s">
        <v>8</v>
      </c>
      <c r="B9" s="1" t="s">
        <v>50</v>
      </c>
      <c r="C9" s="1" t="s">
        <v>42</v>
      </c>
      <c r="D9" s="1">
        <v>2001</v>
      </c>
      <c r="E9" s="2">
        <v>15400</v>
      </c>
      <c r="F9" s="1"/>
      <c r="G9" s="1"/>
      <c r="H9" s="1"/>
      <c r="I9" s="1"/>
      <c r="J9" s="1"/>
      <c r="K9" s="3" t="s">
        <v>31</v>
      </c>
      <c r="L9" s="4">
        <f>SUM(L3:L8)</f>
        <v>309900</v>
      </c>
      <c r="M9" s="1"/>
    </row>
    <row r="10" spans="1:13" x14ac:dyDescent="0.25">
      <c r="A10" s="1" t="s">
        <v>9</v>
      </c>
      <c r="B10" s="1" t="s">
        <v>46</v>
      </c>
      <c r="C10" s="1" t="s">
        <v>43</v>
      </c>
      <c r="D10" s="1">
        <v>2018</v>
      </c>
      <c r="E10" s="2">
        <v>95000</v>
      </c>
      <c r="F10" s="1"/>
      <c r="G10" s="1"/>
      <c r="H10" s="1"/>
      <c r="I10" s="1"/>
      <c r="J10" s="1"/>
      <c r="K10" s="3" t="s">
        <v>32</v>
      </c>
      <c r="L10" s="4">
        <f>AVERAGE(L3:L8)</f>
        <v>51650</v>
      </c>
      <c r="M10" s="1"/>
    </row>
    <row r="11" spans="1:13" x14ac:dyDescent="0.25">
      <c r="A11" s="1" t="s">
        <v>10</v>
      </c>
      <c r="B11" s="1" t="s">
        <v>49</v>
      </c>
      <c r="C11" s="1" t="s">
        <v>44</v>
      </c>
      <c r="D11" s="1">
        <v>2010</v>
      </c>
      <c r="E11" s="2">
        <v>33200</v>
      </c>
      <c r="F11" s="1"/>
      <c r="G11" s="1"/>
      <c r="H11" s="1"/>
      <c r="I11" s="1"/>
      <c r="J11" s="1"/>
      <c r="K11" s="3" t="s">
        <v>33</v>
      </c>
      <c r="L11" s="4">
        <f>MAX(L3:L8)</f>
        <v>95000</v>
      </c>
      <c r="M11" s="1"/>
    </row>
    <row r="12" spans="1:13" x14ac:dyDescent="0.25">
      <c r="A12" s="1" t="s">
        <v>11</v>
      </c>
      <c r="B12" s="1" t="s">
        <v>47</v>
      </c>
      <c r="C12" s="1" t="s">
        <v>45</v>
      </c>
      <c r="D12" s="1">
        <v>2015</v>
      </c>
      <c r="E12" s="2">
        <v>25600</v>
      </c>
      <c r="F12" s="1"/>
      <c r="G12" s="1"/>
      <c r="H12" s="1"/>
      <c r="I12" s="1"/>
      <c r="J12" s="1"/>
      <c r="K12" s="3" t="s">
        <v>34</v>
      </c>
      <c r="L12" s="4">
        <f>MIN(L3:L8)</f>
        <v>17000</v>
      </c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8" t="s">
        <v>12</v>
      </c>
      <c r="B14" s="18"/>
      <c r="C14" s="18"/>
      <c r="D14" s="18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 t="s">
        <v>13</v>
      </c>
      <c r="B15" s="1" t="s">
        <v>14</v>
      </c>
      <c r="C15" s="1" t="s">
        <v>15</v>
      </c>
      <c r="D15" s="1" t="s">
        <v>16</v>
      </c>
      <c r="E15" s="1"/>
      <c r="F15" s="19" t="s">
        <v>17</v>
      </c>
      <c r="G15" s="19"/>
      <c r="H15" s="1"/>
      <c r="I15" s="1"/>
      <c r="J15" s="1"/>
      <c r="K15" s="1"/>
      <c r="L15" s="1"/>
      <c r="M15" s="1"/>
    </row>
    <row r="16" spans="1:13" x14ac:dyDescent="0.25">
      <c r="A16" s="1">
        <v>1</v>
      </c>
      <c r="B16" s="1" t="s">
        <v>18</v>
      </c>
      <c r="C16" s="1" t="s">
        <v>22</v>
      </c>
      <c r="D16" s="2">
        <f>SUMIF($I$3:$I$8,"Mariana",$M$3:$M$8)</f>
        <v>7510</v>
      </c>
      <c r="E16" s="1"/>
      <c r="F16" s="5" t="s">
        <v>22</v>
      </c>
      <c r="G16" s="6">
        <v>0.1</v>
      </c>
      <c r="H16" s="1"/>
      <c r="I16" s="1"/>
      <c r="J16" s="1"/>
      <c r="K16" s="1"/>
      <c r="L16" s="1"/>
      <c r="M16" s="1"/>
    </row>
    <row r="17" spans="1:14" x14ac:dyDescent="0.25">
      <c r="A17" s="1">
        <v>2</v>
      </c>
      <c r="B17" s="1" t="s">
        <v>19</v>
      </c>
      <c r="C17" s="1" t="s">
        <v>22</v>
      </c>
      <c r="D17" s="2">
        <f>SUMIF($I$3:$I$8,"Juliana",$M$3:$M$8)</f>
        <v>11200</v>
      </c>
      <c r="E17" s="1"/>
      <c r="F17" s="5" t="s">
        <v>23</v>
      </c>
      <c r="G17" s="6">
        <v>0.05</v>
      </c>
      <c r="H17" s="1"/>
      <c r="I17" s="1"/>
      <c r="J17" s="1"/>
      <c r="K17" s="1"/>
      <c r="L17" s="1"/>
      <c r="M17" s="1"/>
    </row>
    <row r="18" spans="1:14" x14ac:dyDescent="0.25">
      <c r="A18" s="1">
        <v>3</v>
      </c>
      <c r="B18" s="1" t="s">
        <v>20</v>
      </c>
      <c r="C18" s="1" t="s">
        <v>23</v>
      </c>
      <c r="D18" s="2">
        <f>SUMIF($I$3:$I$8,"Marcelo",$M$3:$M$8)</f>
        <v>1390</v>
      </c>
      <c r="E18" s="1"/>
      <c r="F18" s="1"/>
      <c r="G18" s="1"/>
      <c r="H18" s="1"/>
      <c r="I18" s="1"/>
      <c r="J18" s="1"/>
      <c r="K18" s="1"/>
      <c r="L18" s="1"/>
      <c r="M18" s="1"/>
    </row>
    <row r="19" spans="1:14" x14ac:dyDescent="0.25">
      <c r="A19" s="1">
        <v>4</v>
      </c>
      <c r="B19" s="1" t="s">
        <v>21</v>
      </c>
      <c r="C19" s="1" t="s">
        <v>23</v>
      </c>
      <c r="D19" s="2">
        <f>SUMIF($I$3:$I$8,"Julia",$M$3:$M$8)</f>
        <v>4750</v>
      </c>
      <c r="E19" s="1"/>
      <c r="F19" s="1"/>
      <c r="G19" s="1"/>
      <c r="H19" s="1"/>
      <c r="I19" s="1"/>
      <c r="J19" s="1"/>
      <c r="K19" s="1"/>
      <c r="L19" s="1"/>
      <c r="M19" s="1"/>
    </row>
    <row r="21" spans="1:14" x14ac:dyDescent="0.25">
      <c r="J21" s="16" t="s">
        <v>53</v>
      </c>
    </row>
    <row r="22" spans="1:14" x14ac:dyDescent="0.25">
      <c r="J22" t="s">
        <v>21</v>
      </c>
      <c r="K22" t="s">
        <v>19</v>
      </c>
      <c r="L22" t="s">
        <v>20</v>
      </c>
      <c r="M22" t="s">
        <v>18</v>
      </c>
      <c r="N22" t="s">
        <v>51</v>
      </c>
    </row>
    <row r="23" spans="1:14" x14ac:dyDescent="0.25">
      <c r="I23" t="s">
        <v>52</v>
      </c>
      <c r="J23" s="17">
        <v>4750</v>
      </c>
      <c r="K23" s="17">
        <v>11200</v>
      </c>
      <c r="L23" s="17">
        <v>1390</v>
      </c>
      <c r="M23" s="17">
        <v>7510</v>
      </c>
      <c r="N23" s="17">
        <v>24850</v>
      </c>
    </row>
  </sheetData>
  <mergeCells count="4">
    <mergeCell ref="A1:E1"/>
    <mergeCell ref="G1:M1"/>
    <mergeCell ref="A14:D14"/>
    <mergeCell ref="F15:G15"/>
  </mergeCells>
  <pageMargins left="0.511811024" right="0.511811024" top="0.78740157499999996" bottom="0.78740157499999996" header="0.31496062000000002" footer="0.31496062000000002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Plan3</vt:lpstr>
      <vt:lpstr>Plan1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2022-06-09T11:11:01Z</dcterms:created>
  <dcterms:modified xsi:type="dcterms:W3CDTF">2022-06-09T14:10:15Z</dcterms:modified>
</cp:coreProperties>
</file>