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25" i="1"/>
  <c r="F26"/>
  <c r="F22"/>
  <c r="F23"/>
  <c r="J19"/>
  <c r="J18"/>
  <c r="J17"/>
  <c r="J16"/>
  <c r="J15"/>
  <c r="H19"/>
  <c r="H18"/>
  <c r="H17"/>
  <c r="H16"/>
  <c r="H15"/>
  <c r="F15"/>
  <c r="F16"/>
  <c r="F17"/>
  <c r="F18"/>
  <c r="F19"/>
  <c r="F6"/>
  <c r="F11"/>
  <c r="H11" s="1"/>
  <c r="F10"/>
  <c r="H10" s="1"/>
  <c r="F9"/>
  <c r="H9" s="1"/>
  <c r="F5"/>
  <c r="B21"/>
  <c r="I4"/>
  <c r="I3"/>
  <c r="L19" s="1"/>
  <c r="L15" l="1"/>
  <c r="M16"/>
  <c r="M17"/>
  <c r="M18"/>
  <c r="M19"/>
  <c r="M15"/>
  <c r="L16"/>
  <c r="L17"/>
  <c r="L18"/>
  <c r="F3"/>
  <c r="F4" s="1"/>
  <c r="L3" s="1"/>
  <c r="M4" l="1"/>
  <c r="L4"/>
  <c r="M5"/>
  <c r="M3"/>
  <c r="L5"/>
</calcChain>
</file>

<file path=xl/sharedStrings.xml><?xml version="1.0" encoding="utf-8"?>
<sst xmlns="http://schemas.openxmlformats.org/spreadsheetml/2006/main" count="32" uniqueCount="30">
  <si>
    <t>Дисперсия</t>
  </si>
  <si>
    <t>Среднее квадрат. откл.</t>
  </si>
  <si>
    <t>min</t>
  </si>
  <si>
    <t>max</t>
  </si>
  <si>
    <t>n</t>
  </si>
  <si>
    <t>Интервалы</t>
  </si>
  <si>
    <t xml:space="preserve">[20,09056 ; 64,80944) </t>
  </si>
  <si>
    <t>(-2,26889 ; 87,16889)</t>
  </si>
  <si>
    <t>(-24,2683 ; 109,5283)</t>
  </si>
  <si>
    <t>Концы интервалов</t>
  </si>
  <si>
    <t>Процент входящих при нормальном распределении</t>
  </si>
  <si>
    <t>Процент входящих от общего числа</t>
  </si>
  <si>
    <t>Число групп</t>
  </si>
  <si>
    <t>Среднее арифм.</t>
  </si>
  <si>
    <t>[15 ; 29,4)</t>
  </si>
  <si>
    <t>[29,4 ; 43,8)</t>
  </si>
  <si>
    <t>[43,8 ; 58,2)</t>
  </si>
  <si>
    <t>[58,2 ; 72,6)</t>
  </si>
  <si>
    <t>[72,6; 87]</t>
  </si>
  <si>
    <t>Число входящих в интервал</t>
  </si>
  <si>
    <t>Номер группы</t>
  </si>
  <si>
    <t>Число вариант, попавших, в i-ый интервал.</t>
  </si>
  <si>
    <t xml:space="preserve">Сумма результирующего фактора i- ого интервала </t>
  </si>
  <si>
    <t>Средняя величина результирующего фактора в группе</t>
  </si>
  <si>
    <t>Коэфф. корреляции</t>
  </si>
  <si>
    <t>Значимость коэффа коррел.</t>
  </si>
  <si>
    <t>a</t>
  </si>
  <si>
    <t>b</t>
  </si>
  <si>
    <t>Уравнение регрессии</t>
  </si>
  <si>
    <t>y=108,196016-(-0,87387553)x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</si>
</sst>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9.5478355170273574E-2"/>
          <c:y val="5.6948118639320283E-2"/>
          <c:w val="0.7288114610673665"/>
          <c:h val="0.798225065616797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Лист1!$A$1:$A$20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28</c:v>
                </c:pt>
                <c:pt idx="7">
                  <c:v>29</c:v>
                </c:pt>
                <c:pt idx="8">
                  <c:v>33</c:v>
                </c:pt>
                <c:pt idx="9">
                  <c:v>38</c:v>
                </c:pt>
                <c:pt idx="10">
                  <c:v>39</c:v>
                </c:pt>
                <c:pt idx="11">
                  <c:v>48</c:v>
                </c:pt>
                <c:pt idx="12">
                  <c:v>48</c:v>
                </c:pt>
                <c:pt idx="13">
                  <c:v>51</c:v>
                </c:pt>
                <c:pt idx="14">
                  <c:v>61</c:v>
                </c:pt>
                <c:pt idx="15">
                  <c:v>61</c:v>
                </c:pt>
                <c:pt idx="16">
                  <c:v>63</c:v>
                </c:pt>
                <c:pt idx="17">
                  <c:v>72</c:v>
                </c:pt>
                <c:pt idx="18">
                  <c:v>80</c:v>
                </c:pt>
                <c:pt idx="19">
                  <c:v>87</c:v>
                </c:pt>
              </c:numCache>
            </c:numRef>
          </c:xVal>
          <c:yVal>
            <c:numRef>
              <c:f>Лист1!$B$1:$B$20</c:f>
              <c:numCache>
                <c:formatCode>General</c:formatCode>
                <c:ptCount val="20"/>
                <c:pt idx="0">
                  <c:v>100</c:v>
                </c:pt>
                <c:pt idx="1">
                  <c:v>93</c:v>
                </c:pt>
                <c:pt idx="2">
                  <c:v>90</c:v>
                </c:pt>
                <c:pt idx="3">
                  <c:v>88</c:v>
                </c:pt>
                <c:pt idx="4">
                  <c:v>79</c:v>
                </c:pt>
                <c:pt idx="5">
                  <c:v>73</c:v>
                </c:pt>
                <c:pt idx="6">
                  <c:v>80</c:v>
                </c:pt>
                <c:pt idx="7">
                  <c:v>78</c:v>
                </c:pt>
                <c:pt idx="8">
                  <c:v>81</c:v>
                </c:pt>
                <c:pt idx="9">
                  <c:v>77</c:v>
                </c:pt>
                <c:pt idx="10">
                  <c:v>83</c:v>
                </c:pt>
                <c:pt idx="11">
                  <c:v>80</c:v>
                </c:pt>
                <c:pt idx="12">
                  <c:v>76</c:v>
                </c:pt>
                <c:pt idx="13">
                  <c:v>77</c:v>
                </c:pt>
                <c:pt idx="14">
                  <c:v>62</c:v>
                </c:pt>
                <c:pt idx="15">
                  <c:v>58</c:v>
                </c:pt>
                <c:pt idx="16">
                  <c:v>62</c:v>
                </c:pt>
                <c:pt idx="17">
                  <c:v>45</c:v>
                </c:pt>
                <c:pt idx="18">
                  <c:v>28</c:v>
                </c:pt>
                <c:pt idx="19">
                  <c:v>12</c:v>
                </c:pt>
              </c:numCache>
            </c:numRef>
          </c:yVal>
        </c:ser>
        <c:axId val="53099904"/>
        <c:axId val="53795456"/>
      </c:scatterChart>
      <c:valAx>
        <c:axId val="53099904"/>
        <c:scaling>
          <c:orientation val="minMax"/>
        </c:scaling>
        <c:axPos val="b"/>
        <c:numFmt formatCode="General" sourceLinked="1"/>
        <c:tickLblPos val="nextTo"/>
        <c:crossAx val="53795456"/>
        <c:crosses val="autoZero"/>
        <c:crossBetween val="midCat"/>
      </c:valAx>
      <c:valAx>
        <c:axId val="53795456"/>
        <c:scaling>
          <c:orientation val="minMax"/>
        </c:scaling>
        <c:axPos val="l"/>
        <c:majorGridlines/>
        <c:numFmt formatCode="General" sourceLinked="1"/>
        <c:tickLblPos val="nextTo"/>
        <c:crossAx val="53099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5</xdr:row>
      <xdr:rowOff>76200</xdr:rowOff>
    </xdr:from>
    <xdr:to>
      <xdr:col>18</xdr:col>
      <xdr:colOff>219076</xdr:colOff>
      <xdr:row>13</xdr:row>
      <xdr:rowOff>600075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7"/>
  <sheetViews>
    <sheetView tabSelected="1" topLeftCell="A10" workbookViewId="0">
      <selection activeCell="E28" sqref="E28"/>
    </sheetView>
  </sheetViews>
  <sheetFormatPr defaultRowHeight="15"/>
  <cols>
    <col min="5" max="5" width="27" bestFit="1" customWidth="1"/>
    <col min="6" max="6" width="11.5703125" customWidth="1"/>
  </cols>
  <sheetData>
    <row r="1" spans="1:15">
      <c r="A1">
        <v>15</v>
      </c>
      <c r="B1">
        <v>100</v>
      </c>
      <c r="O1">
        <v>15</v>
      </c>
    </row>
    <row r="2" spans="1:15">
      <c r="A2">
        <v>16</v>
      </c>
      <c r="B2">
        <v>93</v>
      </c>
      <c r="L2" s="4" t="s">
        <v>9</v>
      </c>
      <c r="M2" s="4"/>
      <c r="O2">
        <v>16</v>
      </c>
    </row>
    <row r="3" spans="1:15">
      <c r="A3">
        <v>18</v>
      </c>
      <c r="B3">
        <v>90</v>
      </c>
      <c r="E3" t="s">
        <v>0</v>
      </c>
      <c r="F3" s="1">
        <f>VAR(A1:A20)</f>
        <v>499.9447368421051</v>
      </c>
      <c r="H3" t="s">
        <v>2</v>
      </c>
      <c r="I3">
        <f>SMALL(A1:A20,1)</f>
        <v>15</v>
      </c>
      <c r="L3">
        <f>F5-F4</f>
        <v>20.090555980925981</v>
      </c>
      <c r="M3">
        <f>F5+F4</f>
        <v>64.809444019074022</v>
      </c>
      <c r="O3">
        <v>18</v>
      </c>
    </row>
    <row r="4" spans="1:15">
      <c r="A4">
        <v>20</v>
      </c>
      <c r="B4">
        <v>88</v>
      </c>
      <c r="E4" t="s">
        <v>1</v>
      </c>
      <c r="F4" s="1">
        <f>SQRT(F3)</f>
        <v>22.359444019074022</v>
      </c>
      <c r="H4" t="s">
        <v>3</v>
      </c>
      <c r="I4">
        <f>SMALL(A1:A20,B21)</f>
        <v>87</v>
      </c>
      <c r="L4">
        <f>F5-2*F4</f>
        <v>-2.2688880381480416</v>
      </c>
      <c r="M4">
        <f>F5+2*F4</f>
        <v>87.168888038148054</v>
      </c>
      <c r="O4">
        <v>20</v>
      </c>
    </row>
    <row r="5" spans="1:15">
      <c r="A5">
        <v>21</v>
      </c>
      <c r="B5">
        <v>79</v>
      </c>
      <c r="E5" t="s">
        <v>13</v>
      </c>
      <c r="F5">
        <f>AVERAGE(A1:A20)</f>
        <v>42.45</v>
      </c>
      <c r="L5">
        <f>F5-3*F4</f>
        <v>-24.628332057222067</v>
      </c>
      <c r="M5">
        <f>F5+3*F4</f>
        <v>109.52833205722207</v>
      </c>
      <c r="O5">
        <v>21</v>
      </c>
    </row>
    <row r="6" spans="1:15">
      <c r="A6">
        <v>21</v>
      </c>
      <c r="B6">
        <v>73</v>
      </c>
      <c r="E6" t="s">
        <v>12</v>
      </c>
      <c r="F6">
        <f>INT(LOG(20,2))+1</f>
        <v>5</v>
      </c>
      <c r="O6">
        <v>21</v>
      </c>
    </row>
    <row r="7" spans="1:15">
      <c r="A7">
        <v>28</v>
      </c>
      <c r="B7">
        <v>80</v>
      </c>
      <c r="O7">
        <v>28</v>
      </c>
    </row>
    <row r="8" spans="1:15" ht="43.5" customHeight="1">
      <c r="A8">
        <v>29</v>
      </c>
      <c r="B8">
        <v>78</v>
      </c>
      <c r="E8" t="s">
        <v>5</v>
      </c>
      <c r="F8" s="2" t="s">
        <v>19</v>
      </c>
      <c r="G8" s="2"/>
      <c r="H8" s="2" t="s">
        <v>11</v>
      </c>
      <c r="I8" s="2"/>
      <c r="J8" s="2" t="s">
        <v>10</v>
      </c>
      <c r="K8" s="2"/>
      <c r="O8">
        <v>29</v>
      </c>
    </row>
    <row r="9" spans="1:15">
      <c r="A9">
        <v>33</v>
      </c>
      <c r="B9">
        <v>81</v>
      </c>
      <c r="E9" t="s">
        <v>6</v>
      </c>
      <c r="F9" s="4">
        <f>COUNTIFS(A1:A20,"&gt;=20,09056",A1:A20,"&lt;=64,80944")</f>
        <v>13</v>
      </c>
      <c r="G9" s="4"/>
      <c r="H9" s="3">
        <f>F9/B21</f>
        <v>0.65</v>
      </c>
      <c r="I9" s="3"/>
      <c r="J9" s="3">
        <v>0.68300000000000005</v>
      </c>
      <c r="K9" s="3"/>
      <c r="O9">
        <v>33</v>
      </c>
    </row>
    <row r="10" spans="1:15">
      <c r="A10">
        <v>38</v>
      </c>
      <c r="B10">
        <v>77</v>
      </c>
      <c r="E10" t="s">
        <v>7</v>
      </c>
      <c r="F10" s="4">
        <f>COUNTIFS(A1:A20,"&gt;=-2,26889",A1:A20,"&lt;=87,16889")</f>
        <v>20</v>
      </c>
      <c r="G10" s="4"/>
      <c r="H10" s="3">
        <f>F10/B21</f>
        <v>1</v>
      </c>
      <c r="I10" s="3"/>
      <c r="J10" s="3">
        <v>0.95399999999999996</v>
      </c>
      <c r="K10" s="3"/>
      <c r="O10">
        <v>38</v>
      </c>
    </row>
    <row r="11" spans="1:15">
      <c r="A11">
        <v>39</v>
      </c>
      <c r="B11">
        <v>83</v>
      </c>
      <c r="E11" t="s">
        <v>8</v>
      </c>
      <c r="F11" s="4">
        <f>COUNTIFS(A1:A20,"&gt;=-24,6283",A1:A20,"&lt;=109,5283")</f>
        <v>20</v>
      </c>
      <c r="G11" s="4"/>
      <c r="H11" s="3">
        <f>F11/B21</f>
        <v>1</v>
      </c>
      <c r="I11" s="3"/>
      <c r="J11" s="3">
        <v>0.997</v>
      </c>
      <c r="K11" s="3"/>
      <c r="O11">
        <v>39</v>
      </c>
    </row>
    <row r="12" spans="1:15">
      <c r="A12">
        <v>48</v>
      </c>
      <c r="B12">
        <v>80</v>
      </c>
      <c r="O12">
        <v>48</v>
      </c>
    </row>
    <row r="13" spans="1:15">
      <c r="A13">
        <v>48</v>
      </c>
      <c r="B13">
        <v>76</v>
      </c>
      <c r="O13">
        <v>48</v>
      </c>
    </row>
    <row r="14" spans="1:15" ht="62.25" customHeight="1">
      <c r="A14">
        <v>51</v>
      </c>
      <c r="B14">
        <v>77</v>
      </c>
      <c r="D14" s="5" t="s">
        <v>20</v>
      </c>
      <c r="E14" s="5" t="s">
        <v>5</v>
      </c>
      <c r="F14" s="2" t="s">
        <v>21</v>
      </c>
      <c r="G14" s="2"/>
      <c r="H14" s="2" t="s">
        <v>22</v>
      </c>
      <c r="I14" s="2"/>
      <c r="J14" s="2" t="s">
        <v>23</v>
      </c>
      <c r="K14" s="2"/>
      <c r="L14" s="2" t="s">
        <v>9</v>
      </c>
      <c r="M14" s="2"/>
      <c r="O14">
        <v>51</v>
      </c>
    </row>
    <row r="15" spans="1:15">
      <c r="A15">
        <v>61</v>
      </c>
      <c r="B15">
        <v>62</v>
      </c>
      <c r="D15">
        <v>1</v>
      </c>
      <c r="E15" t="s">
        <v>14</v>
      </c>
      <c r="F15" s="4">
        <f>COUNTIFS(A1:A20,"&gt;=15",A1:A20,"&lt;29,4")</f>
        <v>8</v>
      </c>
      <c r="G15" s="4"/>
      <c r="H15" s="4">
        <f>SUM(O1:O8)</f>
        <v>168</v>
      </c>
      <c r="I15" s="4"/>
      <c r="J15" s="4">
        <f>H15/F15</f>
        <v>21</v>
      </c>
      <c r="K15" s="4"/>
      <c r="L15">
        <f>I3</f>
        <v>15</v>
      </c>
      <c r="M15">
        <f>I3+(I4-I3)/F6</f>
        <v>29.4</v>
      </c>
      <c r="O15">
        <v>61</v>
      </c>
    </row>
    <row r="16" spans="1:15">
      <c r="A16">
        <v>61</v>
      </c>
      <c r="B16">
        <v>58</v>
      </c>
      <c r="D16">
        <v>2</v>
      </c>
      <c r="E16" t="s">
        <v>15</v>
      </c>
      <c r="F16" s="4">
        <f>COUNTIFS(A1:A20,"&gt;=29,4",A1:A20,"&lt;43,8")</f>
        <v>3</v>
      </c>
      <c r="G16" s="4"/>
      <c r="H16" s="4">
        <f>SUM(O9:O11)</f>
        <v>110</v>
      </c>
      <c r="I16" s="4"/>
      <c r="J16" s="4">
        <f>H16/F16</f>
        <v>36.666666666666664</v>
      </c>
      <c r="K16" s="4"/>
      <c r="L16">
        <f>I3+(I4-I3)/F6</f>
        <v>29.4</v>
      </c>
      <c r="M16">
        <f>I3+2*(I4-I3)/F6</f>
        <v>43.8</v>
      </c>
      <c r="O16">
        <v>61</v>
      </c>
    </row>
    <row r="17" spans="1:15">
      <c r="A17">
        <v>63</v>
      </c>
      <c r="B17">
        <v>62</v>
      </c>
      <c r="D17">
        <v>3</v>
      </c>
      <c r="E17" t="s">
        <v>16</v>
      </c>
      <c r="F17" s="4">
        <f>COUNTIFS(A1:A20,"&gt;=43,8",A1:A20,"&lt;58,2")</f>
        <v>3</v>
      </c>
      <c r="G17" s="4"/>
      <c r="H17" s="4">
        <f>SUM(O12:O14)</f>
        <v>147</v>
      </c>
      <c r="I17" s="4"/>
      <c r="J17" s="4">
        <f>H17/F17</f>
        <v>49</v>
      </c>
      <c r="K17" s="4"/>
      <c r="L17">
        <f>I3+2*(I4-I3)/F6</f>
        <v>43.8</v>
      </c>
      <c r="M17">
        <f>I3+3*(I4-I3)/F6</f>
        <v>58.2</v>
      </c>
      <c r="O17">
        <v>63</v>
      </c>
    </row>
    <row r="18" spans="1:15">
      <c r="A18">
        <v>72</v>
      </c>
      <c r="B18">
        <v>45</v>
      </c>
      <c r="D18">
        <v>4</v>
      </c>
      <c r="E18" t="s">
        <v>17</v>
      </c>
      <c r="F18" s="4">
        <f>COUNTIFS(A1:A20,"&gt;=58,2",A1:A20,"&lt;72,6")</f>
        <v>4</v>
      </c>
      <c r="G18" s="4"/>
      <c r="H18" s="4">
        <f>SUM(O15:O18)</f>
        <v>257</v>
      </c>
      <c r="I18" s="4"/>
      <c r="J18" s="4">
        <f>H18/F18</f>
        <v>64.25</v>
      </c>
      <c r="K18" s="4"/>
      <c r="L18">
        <f>I3+3*(I4-I3)/F6</f>
        <v>58.2</v>
      </c>
      <c r="M18">
        <f>I3+4*(I4-I3)/F6</f>
        <v>72.599999999999994</v>
      </c>
      <c r="O18">
        <v>72</v>
      </c>
    </row>
    <row r="19" spans="1:15">
      <c r="A19">
        <v>80</v>
      </c>
      <c r="B19">
        <v>28</v>
      </c>
      <c r="D19">
        <v>5</v>
      </c>
      <c r="E19" t="s">
        <v>18</v>
      </c>
      <c r="F19" s="4">
        <f>COUNTIFS(A1:A20,"&gt;=72,6",A1:A20,"&lt;=87")</f>
        <v>2</v>
      </c>
      <c r="G19" s="4"/>
      <c r="H19" s="4">
        <f>SUM(O19:O20)</f>
        <v>167</v>
      </c>
      <c r="I19" s="4"/>
      <c r="J19" s="4">
        <f>H19/F19</f>
        <v>83.5</v>
      </c>
      <c r="K19" s="4"/>
      <c r="L19">
        <f>I3+4*(I4-I3)/F6</f>
        <v>72.599999999999994</v>
      </c>
      <c r="M19">
        <f>I3+5*(I4-I3)/F6</f>
        <v>87</v>
      </c>
      <c r="O19">
        <v>80</v>
      </c>
    </row>
    <row r="20" spans="1:15">
      <c r="A20">
        <v>87</v>
      </c>
      <c r="B20">
        <v>12</v>
      </c>
      <c r="O20">
        <v>87</v>
      </c>
    </row>
    <row r="21" spans="1:15">
      <c r="A21" t="s">
        <v>4</v>
      </c>
      <c r="B21">
        <f>COUNT(A1:A20)</f>
        <v>20</v>
      </c>
    </row>
    <row r="22" spans="1:15">
      <c r="E22" t="s">
        <v>25</v>
      </c>
      <c r="F22">
        <f>ABS(F23)*SQRT((B21-2)/(1-F23*F23))</f>
        <v>8.8216030112646706</v>
      </c>
    </row>
    <row r="23" spans="1:15">
      <c r="E23" t="s">
        <v>24</v>
      </c>
      <c r="F23">
        <f>CORREL(A1:A20,B1:B20)</f>
        <v>-0.90119315886280205</v>
      </c>
    </row>
    <row r="25" spans="1:15">
      <c r="E25" t="s">
        <v>26</v>
      </c>
      <c r="F25">
        <f>AVERAGE(B1:B20)-AVERAGE(A1:A20)*F26</f>
        <v>108.19601640181284</v>
      </c>
    </row>
    <row r="26" spans="1:15">
      <c r="E26" t="s">
        <v>27</v>
      </c>
      <c r="F26">
        <f>F23*SQRT(VAR(B1:B20))/SQRT(VAR(A1:A20))</f>
        <v>-0.87387553361160986</v>
      </c>
    </row>
    <row r="27" spans="1:15" ht="60">
      <c r="E27" t="s">
        <v>28</v>
      </c>
      <c r="F27" s="6" t="s">
        <v>29</v>
      </c>
    </row>
  </sheetData>
  <sortState ref="O1:O20">
    <sortCondition ref="O1:O20"/>
  </sortState>
  <mergeCells count="32">
    <mergeCell ref="L14:M14"/>
    <mergeCell ref="F18:G18"/>
    <mergeCell ref="F19:G19"/>
    <mergeCell ref="H19:I19"/>
    <mergeCell ref="H18:I18"/>
    <mergeCell ref="J18:K18"/>
    <mergeCell ref="J19:K19"/>
    <mergeCell ref="J17:K17"/>
    <mergeCell ref="H17:I17"/>
    <mergeCell ref="H16:I16"/>
    <mergeCell ref="H15:I15"/>
    <mergeCell ref="F15:G15"/>
    <mergeCell ref="F16:G16"/>
    <mergeCell ref="F17:G17"/>
    <mergeCell ref="F14:G14"/>
    <mergeCell ref="H14:I14"/>
    <mergeCell ref="J14:K14"/>
    <mergeCell ref="J15:K15"/>
    <mergeCell ref="J16:K16"/>
    <mergeCell ref="F8:G8"/>
    <mergeCell ref="F9:G9"/>
    <mergeCell ref="F10:G10"/>
    <mergeCell ref="F11:G11"/>
    <mergeCell ref="H8:I8"/>
    <mergeCell ref="H9:I9"/>
    <mergeCell ref="H10:I10"/>
    <mergeCell ref="H11:I11"/>
    <mergeCell ref="J8:K8"/>
    <mergeCell ref="J9:K9"/>
    <mergeCell ref="J10:K10"/>
    <mergeCell ref="J11:K11"/>
    <mergeCell ref="L2:M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2015-10-27T09:38:43Z</dcterms:created>
  <dcterms:modified xsi:type="dcterms:W3CDTF">2015-10-27T16:18:15Z</dcterms:modified>
</cp:coreProperties>
</file>