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Escritorio\2024-2\Ing Software\"/>
    </mc:Choice>
  </mc:AlternateContent>
  <xr:revisionPtr revIDLastSave="0" documentId="8_{47B957E7-48EF-4A24-B0AF-FDD60B117ADB}" xr6:coauthVersionLast="47" xr6:coauthVersionMax="47" xr10:uidLastSave="{00000000-0000-0000-0000-000000000000}"/>
  <bookViews>
    <workbookView xWindow="-120" yWindow="-120" windowWidth="29040" windowHeight="15840" activeTab="1" xr2:uid="{ECE62004-F8EE-4636-B1C9-9FFA8D70C54D}"/>
  </bookViews>
  <sheets>
    <sheet name="Fase de planeacion" sheetId="1" r:id="rId1"/>
    <sheet name="Fase de estrateg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8" i="2" l="1"/>
  <c r="N72" i="2"/>
  <c r="N71" i="2"/>
  <c r="M72" i="2"/>
  <c r="M71" i="2"/>
  <c r="F72" i="2"/>
  <c r="F71" i="2"/>
  <c r="M68" i="2"/>
  <c r="G68" i="2"/>
  <c r="G71" i="2"/>
  <c r="G72" i="2"/>
  <c r="L60" i="2"/>
  <c r="L61" i="2"/>
  <c r="L69" i="2" s="1" a="1"/>
  <c r="L69" i="2" s="1"/>
  <c r="K61" i="2"/>
  <c r="K60" i="2"/>
  <c r="E60" i="2"/>
  <c r="E73" i="2" s="1" a="1"/>
  <c r="E73" i="2" s="1"/>
  <c r="E61" i="2"/>
  <c r="D60" i="2"/>
  <c r="D61" i="2"/>
  <c r="D72" i="2"/>
  <c r="K73" i="2"/>
  <c r="K72" i="2"/>
  <c r="K71" i="2"/>
  <c r="K70" i="2"/>
  <c r="K69" i="2"/>
  <c r="K68" i="2"/>
  <c r="E72" i="2" a="1"/>
  <c r="E72" i="2" s="1"/>
  <c r="E69" i="2" a="1"/>
  <c r="E69" i="2" s="1"/>
  <c r="E68" i="2" a="1"/>
  <c r="E68" i="2" s="1"/>
  <c r="D73" i="2"/>
  <c r="D71" i="2"/>
  <c r="D70" i="2"/>
  <c r="D69" i="2"/>
  <c r="F69" i="2" s="1"/>
  <c r="D68" i="2"/>
  <c r="D52" i="2"/>
  <c r="D51" i="2"/>
  <c r="K52" i="2"/>
  <c r="K53" i="2"/>
  <c r="D53" i="2"/>
  <c r="L51" i="2"/>
  <c r="K51" i="2"/>
  <c r="E51" i="2"/>
  <c r="L63" i="2"/>
  <c r="K63" i="2"/>
  <c r="E63" i="2"/>
  <c r="D63" i="2"/>
  <c r="L62" i="2"/>
  <c r="K62" i="2"/>
  <c r="E62" i="2"/>
  <c r="D62" i="2"/>
  <c r="L59" i="2"/>
  <c r="K59" i="2"/>
  <c r="E59" i="2"/>
  <c r="D59" i="2"/>
  <c r="L58" i="2"/>
  <c r="K58" i="2"/>
  <c r="E58" i="2"/>
  <c r="D58" i="2"/>
  <c r="L57" i="2"/>
  <c r="K57" i="2"/>
  <c r="E57" i="2"/>
  <c r="D57" i="2"/>
  <c r="L56" i="2"/>
  <c r="K56" i="2"/>
  <c r="E56" i="2"/>
  <c r="D56" i="2"/>
  <c r="L55" i="2"/>
  <c r="K55" i="2"/>
  <c r="E55" i="2"/>
  <c r="D55" i="2"/>
  <c r="L54" i="2"/>
  <c r="K54" i="2"/>
  <c r="E54" i="2"/>
  <c r="D54" i="2"/>
  <c r="L53" i="2"/>
  <c r="E53" i="2"/>
  <c r="L52" i="2"/>
  <c r="E52" i="2"/>
  <c r="K68" i="1"/>
  <c r="L53" i="1"/>
  <c r="L40" i="1"/>
  <c r="L41" i="1"/>
  <c r="L71" i="1" s="1" a="1"/>
  <c r="L71" i="1" s="1"/>
  <c r="L42" i="1"/>
  <c r="L43" i="1"/>
  <c r="L44" i="1"/>
  <c r="L45" i="1"/>
  <c r="L46" i="1"/>
  <c r="L47" i="1"/>
  <c r="L48" i="1"/>
  <c r="L49" i="1"/>
  <c r="L50" i="1"/>
  <c r="L51" i="1"/>
  <c r="L52" i="1"/>
  <c r="L54" i="1"/>
  <c r="L55" i="1"/>
  <c r="L56" i="1"/>
  <c r="L57" i="1"/>
  <c r="L58" i="1"/>
  <c r="L59" i="1"/>
  <c r="L60" i="1"/>
  <c r="L61" i="1"/>
  <c r="L62" i="1"/>
  <c r="L73" i="1" s="1" a="1"/>
  <c r="L73" i="1" s="1"/>
  <c r="L63" i="1"/>
  <c r="L64" i="1"/>
  <c r="L65" i="1"/>
  <c r="L66" i="1"/>
  <c r="L39" i="1"/>
  <c r="L72" i="1" s="1" a="1"/>
  <c r="L72" i="1" s="1"/>
  <c r="K71" i="1"/>
  <c r="M71" i="1" s="1"/>
  <c r="K66" i="1"/>
  <c r="K40" i="1"/>
  <c r="K72" i="1" s="1"/>
  <c r="M72" i="1" s="1"/>
  <c r="K41" i="1"/>
  <c r="K42" i="1"/>
  <c r="K73" i="1" s="1"/>
  <c r="K43" i="1"/>
  <c r="K70" i="1" s="1"/>
  <c r="M70" i="1" s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39" i="1"/>
  <c r="K69" i="1" s="1"/>
  <c r="M69" i="1" s="1"/>
  <c r="D68" i="1"/>
  <c r="D69" i="1"/>
  <c r="E40" i="1"/>
  <c r="E71" i="1" a="1"/>
  <c r="E71" i="1" s="1"/>
  <c r="E41" i="1"/>
  <c r="E42" i="1"/>
  <c r="E43" i="1"/>
  <c r="E44" i="1"/>
  <c r="E69" i="1" s="1" a="1"/>
  <c r="E69" i="1" s="1"/>
  <c r="G69" i="1" s="1"/>
  <c r="E45" i="1"/>
  <c r="E46" i="1"/>
  <c r="E73" i="1" s="1" a="1"/>
  <c r="E73" i="1" s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9" i="1"/>
  <c r="E70" i="1" s="1" a="1"/>
  <c r="E70" i="1" s="1"/>
  <c r="G70" i="1" s="1"/>
  <c r="D41" i="1"/>
  <c r="D73" i="1" s="1"/>
  <c r="D42" i="1"/>
  <c r="D43" i="1"/>
  <c r="D70" i="1" s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71" i="1" s="1"/>
  <c r="F71" i="1" s="1"/>
  <c r="D57" i="1"/>
  <c r="D58" i="1"/>
  <c r="D59" i="1"/>
  <c r="D60" i="1"/>
  <c r="D61" i="1"/>
  <c r="D62" i="1"/>
  <c r="D63" i="1"/>
  <c r="D64" i="1"/>
  <c r="D65" i="1"/>
  <c r="D66" i="1"/>
  <c r="D40" i="1"/>
  <c r="D72" i="1" s="1"/>
  <c r="F72" i="1" s="1"/>
  <c r="D39" i="1"/>
  <c r="L70" i="2" l="1" a="1"/>
  <c r="L70" i="2" s="1"/>
  <c r="N70" i="2" s="1"/>
  <c r="L68" i="2" a="1"/>
  <c r="L68" i="2" s="1"/>
  <c r="L72" i="2" a="1"/>
  <c r="L72" i="2" s="1"/>
  <c r="L73" i="2" a="1"/>
  <c r="L73" i="2" s="1"/>
  <c r="N69" i="2" s="1"/>
  <c r="L71" i="2" a="1"/>
  <c r="L71" i="2" s="1"/>
  <c r="E70" i="2" a="1"/>
  <c r="E70" i="2" s="1"/>
  <c r="G70" i="2" s="1"/>
  <c r="E71" i="2" a="1"/>
  <c r="E71" i="2" s="1"/>
  <c r="F68" i="2"/>
  <c r="G71" i="1"/>
  <c r="N72" i="1"/>
  <c r="F70" i="1"/>
  <c r="N71" i="1"/>
  <c r="F69" i="1"/>
  <c r="F68" i="1"/>
  <c r="L70" i="1" a="1"/>
  <c r="L70" i="1" s="1"/>
  <c r="N70" i="1" s="1"/>
  <c r="L69" i="1" a="1"/>
  <c r="L69" i="1" s="1"/>
  <c r="N69" i="1" s="1"/>
  <c r="E72" i="1" a="1"/>
  <c r="E72" i="1" s="1"/>
  <c r="G72" i="1" s="1"/>
  <c r="M68" i="1"/>
  <c r="E68" i="1" a="1"/>
  <c r="E68" i="1" s="1"/>
  <c r="G68" i="1" s="1"/>
  <c r="L68" i="1" a="1"/>
  <c r="L68" i="1" s="1"/>
  <c r="N68" i="1" s="1"/>
  <c r="G69" i="2"/>
  <c r="F70" i="2" l="1"/>
  <c r="M69" i="2"/>
  <c r="M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<sst xmlns="http://schemas.openxmlformats.org/spreadsheetml/2006/main" count="425" uniqueCount="142">
  <si>
    <t>CONTROL ASIGNACIONES</t>
  </si>
  <si>
    <t>Universidad Piloto de Colombia</t>
  </si>
  <si>
    <t xml:space="preserve">PROYECTO:  </t>
  </si>
  <si>
    <t>Grupo:</t>
  </si>
  <si>
    <t xml:space="preserve">Ciclo: 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</si>
  <si>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</si>
  <si>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</si>
  <si>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</si>
  <si>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</si>
  <si>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</si>
  <si>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</si>
  <si>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</si>
  <si>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</si>
  <si>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</si>
  <si>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Fecha Entregada</t>
  </si>
  <si>
    <t>Hora Entrega</t>
  </si>
  <si>
    <t>Diferencia</t>
  </si>
  <si>
    <t>Tamaño real</t>
  </si>
  <si>
    <t>Tiempo real</t>
  </si>
  <si>
    <t>Observaciones</t>
  </si>
  <si>
    <t xml:space="preserve">Reunion para primeros documentos </t>
  </si>
  <si>
    <t>Hacer acta de iniciación</t>
  </si>
  <si>
    <t>Todos</t>
  </si>
  <si>
    <t>*</t>
  </si>
  <si>
    <t>8 hojas</t>
  </si>
  <si>
    <t xml:space="preserve">2 hojas </t>
  </si>
  <si>
    <t xml:space="preserve">3 horas </t>
  </si>
  <si>
    <t xml:space="preserve">2 horas </t>
  </si>
  <si>
    <t xml:space="preserve">1 hora </t>
  </si>
  <si>
    <t>ninguna</t>
  </si>
  <si>
    <t>Falta terminarlo</t>
  </si>
  <si>
    <t>Decidir nombre y logo del equipo</t>
  </si>
  <si>
    <t xml:space="preserve">Reunion para terminar designar tareas </t>
  </si>
  <si>
    <t>LP</t>
  </si>
  <si>
    <t>Juan Carvajal</t>
  </si>
  <si>
    <t>40 min</t>
  </si>
  <si>
    <t>30 min</t>
  </si>
  <si>
    <t>niinguna</t>
  </si>
  <si>
    <t>Llenar plantillas de acta de reuniones</t>
  </si>
  <si>
    <t xml:space="preserve">Hacer presentacion de diapositivas </t>
  </si>
  <si>
    <t>Hacer pagina para subir los documentos</t>
  </si>
  <si>
    <t xml:space="preserve">Hacer maestro de documentos </t>
  </si>
  <si>
    <t>Subir todos los doscumentos a la pagina</t>
  </si>
  <si>
    <t>Ailen Moreno</t>
  </si>
  <si>
    <t>Juan Acosta</t>
  </si>
  <si>
    <t xml:space="preserve">Llenar bitacoras de tiempo </t>
  </si>
  <si>
    <t>Terminar el acta de iniciacion</t>
  </si>
  <si>
    <t>LC</t>
  </si>
  <si>
    <t>Andres Quintero</t>
  </si>
  <si>
    <t>LS</t>
  </si>
  <si>
    <t>Creacion de nuevos apartados en la pagina</t>
  </si>
  <si>
    <t>L</t>
  </si>
  <si>
    <t>Llenar el documento de control de asignaciones</t>
  </si>
  <si>
    <t>Subir algunos documentos</t>
  </si>
  <si>
    <t xml:space="preserve">mirar se se pueden crear nuevos apartdos en la pagina para mayor orden </t>
  </si>
  <si>
    <t>terminar de subir los demas documentos cuando ya esten listos</t>
  </si>
  <si>
    <t xml:space="preserve">5 hojas </t>
  </si>
  <si>
    <t>5 horas ET</t>
  </si>
  <si>
    <t>20 min</t>
  </si>
  <si>
    <t xml:space="preserve">1 hoja </t>
  </si>
  <si>
    <t>Ninguna</t>
  </si>
  <si>
    <t>Hacer el Script de definicion de procesos</t>
  </si>
  <si>
    <t>Hacer el Script de lanzamiento</t>
  </si>
  <si>
    <t xml:space="preserve">1 hojas </t>
  </si>
  <si>
    <t>5 min</t>
  </si>
  <si>
    <t>55 min</t>
  </si>
  <si>
    <t>Realizar el log de defectos</t>
  </si>
  <si>
    <t>10 min</t>
  </si>
  <si>
    <t xml:space="preserve">ninguna </t>
  </si>
  <si>
    <t xml:space="preserve">30 min </t>
  </si>
  <si>
    <t>10 mins</t>
  </si>
  <si>
    <t xml:space="preserve">Reunion para correccion de documentos y otras cosas </t>
  </si>
  <si>
    <t>03/0920224</t>
  </si>
  <si>
    <t xml:space="preserve">6 hoja </t>
  </si>
  <si>
    <t>Llenar plantilla de acta de reunion</t>
  </si>
  <si>
    <t xml:space="preserve">niniguna </t>
  </si>
  <si>
    <t xml:space="preserve">Realizar especificacion de objetivos y metricas </t>
  </si>
  <si>
    <t xml:space="preserve">Todos </t>
  </si>
  <si>
    <t>Llenar formato de log de defectos</t>
  </si>
  <si>
    <t xml:space="preserve">LC </t>
  </si>
  <si>
    <t>2  hojas</t>
  </si>
  <si>
    <t>2 hojas</t>
  </si>
  <si>
    <t xml:space="preserve">Investigacion de tecnologias para la pagina web </t>
  </si>
  <si>
    <t xml:space="preserve">Nicolas Rincon </t>
  </si>
  <si>
    <t>LD</t>
  </si>
  <si>
    <t>niniguna</t>
  </si>
  <si>
    <t xml:space="preserve">Desarrollo de la pagina web </t>
  </si>
  <si>
    <t xml:space="preserve">4 hojas </t>
  </si>
  <si>
    <t xml:space="preserve">4 horas </t>
  </si>
  <si>
    <t xml:space="preserve">Se empezo la pagina web </t>
  </si>
  <si>
    <t xml:space="preserve">Correccion script de definicion de procesos </t>
  </si>
  <si>
    <t xml:space="preserve">2  hojas </t>
  </si>
  <si>
    <t xml:space="preserve">Creacion del documento para llevar el control de versiones </t>
  </si>
  <si>
    <t>1 hoja</t>
  </si>
  <si>
    <t>Creacion en un repositorio de girhub para guardar los docuementos</t>
  </si>
  <si>
    <t xml:space="preserve">1 jhoja </t>
  </si>
  <si>
    <t xml:space="preserve">ninguan </t>
  </si>
  <si>
    <t>Modificar el documentode control de asignaciones</t>
  </si>
  <si>
    <t xml:space="preserve">Subir los documentos a la web </t>
  </si>
  <si>
    <t>Nicolas Rincon</t>
  </si>
  <si>
    <t xml:space="preserve">5 horasET </t>
  </si>
  <si>
    <t>Hojas Est. P</t>
  </si>
  <si>
    <t>Tie. Est. P</t>
  </si>
  <si>
    <t>Hojas Est. T</t>
  </si>
  <si>
    <t>Tie. Est. T</t>
  </si>
  <si>
    <t>Hojas real. P</t>
  </si>
  <si>
    <t>Tie. Real. P</t>
  </si>
  <si>
    <t>Hojas reales Total</t>
  </si>
  <si>
    <t>Preparacion de las plantillas de los documentos necesarios</t>
  </si>
  <si>
    <t xml:space="preserve">15 min </t>
  </si>
  <si>
    <t>niniguno</t>
  </si>
  <si>
    <t xml:space="preserve">se dividieron tareas </t>
  </si>
  <si>
    <t xml:space="preserve">Reunion para dar inicio a la fase de estrategia </t>
  </si>
  <si>
    <t xml:space="preserve">Llenar acta de reunion del dia 10 de septiembre </t>
  </si>
  <si>
    <t xml:space="preserve">10 min </t>
  </si>
  <si>
    <t>15 min</t>
  </si>
  <si>
    <t>Realizar y diligencias el script de planecion de la fase correspondiente</t>
  </si>
  <si>
    <t xml:space="preserve">Llenar bitacores de tiempo de cada uno de los integrantes </t>
  </si>
  <si>
    <t xml:space="preserve">Creacion de nuevos apartado para las plantillas </t>
  </si>
  <si>
    <t>45 min</t>
  </si>
  <si>
    <t xml:space="preserve">Diligenciar y llenar el plan de administracion de configuracion </t>
  </si>
  <si>
    <t xml:space="preserve">Llenar plantilla de plan de manejo de riesgos </t>
  </si>
  <si>
    <t xml:space="preserve">9 hoja </t>
  </si>
  <si>
    <t xml:space="preserve">9 hojas </t>
  </si>
  <si>
    <t>10 hojas</t>
  </si>
  <si>
    <t>50 min</t>
  </si>
  <si>
    <t>1 hora</t>
  </si>
  <si>
    <t>11 hojas</t>
  </si>
  <si>
    <t xml:space="preserve">Avance en la pagina web </t>
  </si>
  <si>
    <t xml:space="preserve">se adelanto el estilo de la pagina web </t>
  </si>
  <si>
    <t>Ailen Moreno y Nicolas Rincon</t>
  </si>
  <si>
    <t>LC Y LD</t>
  </si>
  <si>
    <t>Ailen Moreno,Nicolas Rincon y Juan Acosta</t>
  </si>
  <si>
    <t>LC ,LD y L</t>
  </si>
  <si>
    <t>Llenar documento de control de asignaciones</t>
  </si>
  <si>
    <t>35 min</t>
  </si>
  <si>
    <t>1 hora ET</t>
  </si>
  <si>
    <t>40 min ET</t>
  </si>
  <si>
    <t>Realizar diapositivas de resultados</t>
  </si>
  <si>
    <t>Llenar plantilla de revisiones de cada uno de los documentos</t>
  </si>
  <si>
    <t>Crear plantilla para la revisión e inspección de los documentos</t>
  </si>
  <si>
    <t>TIe. Real.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</si>
</sst>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 wrapText="1"/>
    </xf>
    <xf numFmtId="18" fontId="7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18" fontId="8" fillId="0" borderId="10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4" xfId="0" applyBorder="1"/>
    <xf numFmtId="0" fontId="0" fillId="0" borderId="23" xfId="0" applyBorder="1"/>
    <xf numFmtId="0" fontId="9" fillId="0" borderId="0" xfId="0" applyFont="1"/>
    <xf numFmtId="0" fontId="9" fillId="0" borderId="25" xfId="0" applyFont="1" applyBorder="1"/>
    <xf numFmtId="0" fontId="0" fillId="0" borderId="28" xfId="0" applyBorder="1"/>
    <xf numFmtId="0" fontId="8" fillId="0" borderId="4" xfId="0" applyFont="1" applyBorder="1" applyAlignment="1">
      <alignment horizontal="center"/>
    </xf>
    <xf numFmtId="14" fontId="8" fillId="0" borderId="10" xfId="0" applyNumberFormat="1" applyFont="1" applyBorder="1" applyAlignment="1">
      <alignment horizontal="center" vertical="center"/>
    </xf>
    <xf numFmtId="18" fontId="8" fillId="0" borderId="10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0" fillId="0" borderId="22" xfId="0" applyNumberFormat="1" applyBorder="1"/>
    <xf numFmtId="164" fontId="8" fillId="0" borderId="4" xfId="0" applyNumberFormat="1" applyFont="1" applyBorder="1" applyAlignment="1">
      <alignment horizontal="center"/>
    </xf>
    <xf numFmtId="164" fontId="0" fillId="0" borderId="4" xfId="0" applyNumberFormat="1" applyBorder="1"/>
    <xf numFmtId="164" fontId="0" fillId="0" borderId="23" xfId="0" applyNumberFormat="1" applyBorder="1"/>
    <xf numFmtId="164" fontId="0" fillId="0" borderId="0" xfId="0" applyNumberFormat="1"/>
    <xf numFmtId="164" fontId="0" fillId="0" borderId="24" xfId="0" applyNumberFormat="1" applyBorder="1"/>
    <xf numFmtId="164" fontId="9" fillId="0" borderId="0" xfId="0" applyNumberFormat="1" applyFont="1"/>
    <xf numFmtId="164" fontId="9" fillId="0" borderId="25" xfId="0" applyNumberFormat="1" applyFont="1" applyBorder="1"/>
    <xf numFmtId="164" fontId="0" fillId="0" borderId="26" xfId="0" applyNumberFormat="1" applyBorder="1"/>
    <xf numFmtId="164" fontId="0" fillId="0" borderId="28" xfId="0" applyNumberFormat="1" applyBorder="1"/>
    <xf numFmtId="164" fontId="0" fillId="0" borderId="2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7ED-892A-42EA-9A34-D78D2A2B69E2}">
  <dimension ref="A1:N73"/>
  <sheetViews>
    <sheetView topLeftCell="A55" zoomScaleNormal="100" workbookViewId="0">
      <selection activeCell="N68" sqref="N68"/>
    </sheetView>
  </sheetViews>
  <sheetFormatPr baseColWidth="10" defaultRowHeight="15" x14ac:dyDescent="0.25"/>
  <cols>
    <col min="1" max="1" width="55.5703125" bestFit="1" customWidth="1"/>
    <col min="2" max="2" width="14.28515625" customWidth="1"/>
    <col min="3" max="3" width="11.7109375" customWidth="1"/>
    <col min="4" max="4" width="12.28515625" customWidth="1"/>
    <col min="5" max="5" width="9.28515625" bestFit="1" customWidth="1"/>
    <col min="13" max="13" width="22" bestFit="1" customWidth="1"/>
  </cols>
  <sheetData>
    <row r="1" spans="1:13" x14ac:dyDescent="0.25">
      <c r="A1" s="34"/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8"/>
      <c r="L1" s="42"/>
      <c r="M1" s="43"/>
    </row>
    <row r="2" spans="1:13" x14ac:dyDescent="0.25">
      <c r="A2" s="35"/>
      <c r="B2" s="39"/>
      <c r="C2" s="40"/>
      <c r="D2" s="40"/>
      <c r="E2" s="40"/>
      <c r="F2" s="40"/>
      <c r="G2" s="40"/>
      <c r="H2" s="40"/>
      <c r="I2" s="40"/>
      <c r="J2" s="40"/>
      <c r="K2" s="41"/>
      <c r="L2" s="44"/>
      <c r="M2" s="45"/>
    </row>
    <row r="3" spans="1:13" ht="20.25" customHeight="1" x14ac:dyDescent="0.25">
      <c r="A3" s="46" t="s">
        <v>1</v>
      </c>
      <c r="B3" s="48" t="s">
        <v>2</v>
      </c>
      <c r="C3" s="49"/>
      <c r="D3" s="49"/>
      <c r="E3" s="49"/>
      <c r="F3" s="49"/>
      <c r="G3" s="49"/>
      <c r="H3" s="49"/>
      <c r="I3" s="49"/>
      <c r="J3" s="49"/>
      <c r="K3" s="50"/>
      <c r="L3" s="54" t="s">
        <v>3</v>
      </c>
      <c r="M3" s="55"/>
    </row>
    <row r="4" spans="1:13" ht="15.75" thickBot="1" x14ac:dyDescent="0.3">
      <c r="A4" s="47"/>
      <c r="B4" s="51"/>
      <c r="C4" s="52"/>
      <c r="D4" s="52"/>
      <c r="E4" s="52"/>
      <c r="F4" s="52"/>
      <c r="G4" s="52"/>
      <c r="H4" s="52"/>
      <c r="I4" s="52"/>
      <c r="J4" s="52"/>
      <c r="K4" s="53"/>
      <c r="L4" s="1" t="s">
        <v>4</v>
      </c>
      <c r="M4" s="2"/>
    </row>
    <row r="5" spans="1:13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</row>
    <row r="6" spans="1:13" ht="15.75" thickBot="1" x14ac:dyDescent="0.3">
      <c r="A6" s="8" t="s">
        <v>5</v>
      </c>
      <c r="B6" s="30" t="s">
        <v>6</v>
      </c>
      <c r="C6" s="30"/>
      <c r="D6" s="30"/>
      <c r="E6" s="30"/>
      <c r="F6" s="30"/>
      <c r="G6" s="31"/>
      <c r="H6" s="32" t="s">
        <v>7</v>
      </c>
      <c r="I6" s="33"/>
      <c r="J6" s="33"/>
      <c r="K6" s="33"/>
      <c r="L6" s="33"/>
      <c r="M6" s="9"/>
    </row>
    <row r="7" spans="1:13" ht="5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/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5" t="s">
        <v>19</v>
      </c>
    </row>
    <row r="8" spans="1:13" x14ac:dyDescent="0.25">
      <c r="A8" s="10" t="s">
        <v>20</v>
      </c>
      <c r="B8" s="7" t="s">
        <v>34</v>
      </c>
      <c r="C8" s="7" t="s">
        <v>33</v>
      </c>
      <c r="D8" s="7" t="s">
        <v>25</v>
      </c>
      <c r="E8" s="7" t="s">
        <v>26</v>
      </c>
      <c r="F8" s="11">
        <v>45522</v>
      </c>
      <c r="G8" s="7"/>
      <c r="H8" s="11">
        <v>45522</v>
      </c>
      <c r="I8" s="12">
        <v>0.625</v>
      </c>
      <c r="J8" s="7"/>
      <c r="K8" s="7" t="s">
        <v>25</v>
      </c>
      <c r="L8" s="7" t="s">
        <v>26</v>
      </c>
      <c r="M8" s="7" t="s">
        <v>29</v>
      </c>
    </row>
    <row r="9" spans="1:13" x14ac:dyDescent="0.25">
      <c r="A9" s="10" t="s">
        <v>21</v>
      </c>
      <c r="B9" s="7" t="s">
        <v>43</v>
      </c>
      <c r="C9" s="7" t="s">
        <v>47</v>
      </c>
      <c r="D9" s="7" t="s">
        <v>24</v>
      </c>
      <c r="E9" s="7" t="s">
        <v>27</v>
      </c>
      <c r="F9" s="11">
        <v>45522</v>
      </c>
      <c r="G9" s="7"/>
      <c r="H9" s="11">
        <v>45522</v>
      </c>
      <c r="I9" s="12">
        <v>0.625</v>
      </c>
      <c r="J9" s="7"/>
      <c r="K9" s="7" t="s">
        <v>24</v>
      </c>
      <c r="L9" s="7" t="s">
        <v>27</v>
      </c>
      <c r="M9" s="7" t="s">
        <v>30</v>
      </c>
    </row>
    <row r="10" spans="1:13" x14ac:dyDescent="0.25">
      <c r="A10" s="10" t="s">
        <v>62</v>
      </c>
      <c r="B10" s="7" t="s">
        <v>22</v>
      </c>
      <c r="C10" s="7" t="s">
        <v>23</v>
      </c>
      <c r="D10" s="7" t="s">
        <v>25</v>
      </c>
      <c r="E10" s="7" t="s">
        <v>28</v>
      </c>
      <c r="F10" s="11">
        <v>45522</v>
      </c>
      <c r="G10" s="7"/>
      <c r="H10" s="11">
        <v>45522</v>
      </c>
      <c r="I10" s="12">
        <v>0.625</v>
      </c>
      <c r="J10" s="7"/>
      <c r="K10" s="7" t="s">
        <v>25</v>
      </c>
      <c r="L10" s="7" t="s">
        <v>28</v>
      </c>
      <c r="M10" s="7" t="s">
        <v>60</v>
      </c>
    </row>
    <row r="11" spans="1:13" x14ac:dyDescent="0.25">
      <c r="A11" s="10" t="s">
        <v>31</v>
      </c>
      <c r="B11" s="7" t="s">
        <v>22</v>
      </c>
      <c r="C11" s="7" t="s">
        <v>23</v>
      </c>
      <c r="D11" s="7" t="s">
        <v>59</v>
      </c>
      <c r="E11" s="7" t="s">
        <v>35</v>
      </c>
      <c r="F11" s="11">
        <v>45524</v>
      </c>
      <c r="G11" s="7"/>
      <c r="H11" s="11">
        <v>45524</v>
      </c>
      <c r="I11" s="12">
        <v>0.5</v>
      </c>
      <c r="J11" s="7"/>
      <c r="K11" s="7" t="s">
        <v>59</v>
      </c>
      <c r="L11" s="7" t="s">
        <v>36</v>
      </c>
      <c r="M11" s="7" t="s">
        <v>37</v>
      </c>
    </row>
    <row r="12" spans="1:13" ht="36" x14ac:dyDescent="0.25">
      <c r="A12" s="10" t="s">
        <v>40</v>
      </c>
      <c r="B12" s="7" t="s">
        <v>48</v>
      </c>
      <c r="C12" s="7" t="s">
        <v>49</v>
      </c>
      <c r="D12" s="7" t="s">
        <v>25</v>
      </c>
      <c r="E12" s="7" t="s">
        <v>26</v>
      </c>
      <c r="F12" s="11">
        <v>45529</v>
      </c>
      <c r="G12" s="7"/>
      <c r="H12" s="11">
        <v>45529</v>
      </c>
      <c r="I12" s="12">
        <v>0.63194444444444442</v>
      </c>
      <c r="J12" s="7" t="s">
        <v>28</v>
      </c>
      <c r="K12" s="7" t="s">
        <v>25</v>
      </c>
      <c r="L12" s="7" t="s">
        <v>27</v>
      </c>
      <c r="M12" s="7" t="s">
        <v>54</v>
      </c>
    </row>
    <row r="13" spans="1:13" ht="36" x14ac:dyDescent="0.25">
      <c r="A13" s="10" t="s">
        <v>53</v>
      </c>
      <c r="B13" s="7" t="s">
        <v>48</v>
      </c>
      <c r="C13" s="7" t="s">
        <v>49</v>
      </c>
      <c r="D13" s="7" t="s">
        <v>59</v>
      </c>
      <c r="E13" s="7" t="s">
        <v>67</v>
      </c>
      <c r="F13" s="11">
        <v>45529</v>
      </c>
      <c r="G13" s="7"/>
      <c r="H13" s="11">
        <v>45529</v>
      </c>
      <c r="I13" s="12">
        <v>0.6875</v>
      </c>
      <c r="J13" s="7"/>
      <c r="K13" s="7" t="s">
        <v>59</v>
      </c>
      <c r="L13" s="7" t="s">
        <v>70</v>
      </c>
      <c r="M13" s="7" t="s">
        <v>55</v>
      </c>
    </row>
    <row r="14" spans="1:13" x14ac:dyDescent="0.25">
      <c r="A14" s="10" t="s">
        <v>32</v>
      </c>
      <c r="B14" s="7" t="s">
        <v>34</v>
      </c>
      <c r="C14" s="7" t="s">
        <v>33</v>
      </c>
      <c r="D14" s="7" t="s">
        <v>59</v>
      </c>
      <c r="E14" s="7" t="s">
        <v>36</v>
      </c>
      <c r="F14" s="11">
        <v>45531</v>
      </c>
      <c r="G14" s="7"/>
      <c r="H14" s="11">
        <v>45531</v>
      </c>
      <c r="I14" s="12">
        <v>0.41666666666666669</v>
      </c>
      <c r="J14" s="7"/>
      <c r="K14" s="7" t="s">
        <v>59</v>
      </c>
      <c r="L14" s="7" t="s">
        <v>36</v>
      </c>
      <c r="M14" s="7" t="s">
        <v>29</v>
      </c>
    </row>
    <row r="15" spans="1:13" x14ac:dyDescent="0.25">
      <c r="A15" s="10" t="s">
        <v>38</v>
      </c>
      <c r="B15" s="7" t="s">
        <v>43</v>
      </c>
      <c r="C15" s="7" t="s">
        <v>47</v>
      </c>
      <c r="D15" s="7" t="s">
        <v>25</v>
      </c>
      <c r="E15" s="7" t="s">
        <v>28</v>
      </c>
      <c r="F15" s="11">
        <v>45531</v>
      </c>
      <c r="G15" s="7"/>
      <c r="H15" s="11">
        <v>45531</v>
      </c>
      <c r="I15" s="12">
        <v>0.56944444444444442</v>
      </c>
      <c r="J15" s="7"/>
      <c r="K15" s="7" t="s">
        <v>25</v>
      </c>
      <c r="L15" s="7" t="s">
        <v>28</v>
      </c>
      <c r="M15" s="7" t="s">
        <v>29</v>
      </c>
    </row>
    <row r="16" spans="1:13" ht="12.75" customHeight="1" x14ac:dyDescent="0.25">
      <c r="A16" s="10" t="s">
        <v>39</v>
      </c>
      <c r="B16" s="7" t="s">
        <v>44</v>
      </c>
      <c r="C16" s="7" t="s">
        <v>51</v>
      </c>
      <c r="D16" s="7" t="s">
        <v>59</v>
      </c>
      <c r="E16" s="7" t="s">
        <v>69</v>
      </c>
      <c r="F16" s="11">
        <v>45531</v>
      </c>
      <c r="G16" s="7"/>
      <c r="H16" s="11">
        <v>45531</v>
      </c>
      <c r="I16" s="12">
        <v>0.97916666666666663</v>
      </c>
      <c r="J16" s="7" t="s">
        <v>67</v>
      </c>
      <c r="K16" s="7" t="s">
        <v>73</v>
      </c>
      <c r="L16" s="7" t="s">
        <v>35</v>
      </c>
      <c r="M16" s="7" t="s">
        <v>29</v>
      </c>
    </row>
    <row r="17" spans="1:13" x14ac:dyDescent="0.25">
      <c r="A17" s="10" t="s">
        <v>46</v>
      </c>
      <c r="B17" s="7" t="s">
        <v>43</v>
      </c>
      <c r="C17" s="7" t="s">
        <v>47</v>
      </c>
      <c r="D17" s="7" t="s">
        <v>63</v>
      </c>
      <c r="E17" s="7" t="s">
        <v>28</v>
      </c>
      <c r="F17" s="11">
        <v>45531</v>
      </c>
      <c r="G17" s="7"/>
      <c r="H17" s="11">
        <v>45531</v>
      </c>
      <c r="I17" s="12">
        <v>0.60416666666666663</v>
      </c>
      <c r="J17" s="7" t="s">
        <v>58</v>
      </c>
      <c r="K17" s="7" t="s">
        <v>63</v>
      </c>
      <c r="L17" s="7" t="s">
        <v>35</v>
      </c>
      <c r="M17" s="7" t="s">
        <v>29</v>
      </c>
    </row>
    <row r="18" spans="1:13" x14ac:dyDescent="0.25">
      <c r="A18" s="10" t="s">
        <v>61</v>
      </c>
      <c r="B18" s="7" t="s">
        <v>48</v>
      </c>
      <c r="C18" s="7" t="s">
        <v>49</v>
      </c>
      <c r="D18" s="7" t="s">
        <v>25</v>
      </c>
      <c r="E18" s="7" t="s">
        <v>28</v>
      </c>
      <c r="F18" s="11">
        <v>45531</v>
      </c>
      <c r="G18" s="7"/>
      <c r="H18" s="11">
        <v>45531</v>
      </c>
      <c r="I18" s="12">
        <v>0.70486111111111116</v>
      </c>
      <c r="J18" s="7" t="s">
        <v>64</v>
      </c>
      <c r="K18" s="7" t="s">
        <v>25</v>
      </c>
      <c r="L18" s="7" t="s">
        <v>65</v>
      </c>
      <c r="M18" s="7" t="s">
        <v>29</v>
      </c>
    </row>
    <row r="19" spans="1:13" x14ac:dyDescent="0.25">
      <c r="A19" s="10" t="s">
        <v>41</v>
      </c>
      <c r="B19" s="7" t="s">
        <v>48</v>
      </c>
      <c r="C19" s="7" t="s">
        <v>49</v>
      </c>
      <c r="D19" s="7" t="s">
        <v>25</v>
      </c>
      <c r="E19" s="7" t="s">
        <v>36</v>
      </c>
      <c r="F19" s="11">
        <v>45531</v>
      </c>
      <c r="G19" s="7"/>
      <c r="H19" s="11">
        <v>45531</v>
      </c>
      <c r="I19" s="12">
        <v>0</v>
      </c>
      <c r="J19" s="7"/>
      <c r="K19" s="7" t="s">
        <v>25</v>
      </c>
      <c r="L19" s="7" t="s">
        <v>36</v>
      </c>
      <c r="M19" s="7" t="s">
        <v>29</v>
      </c>
    </row>
    <row r="20" spans="1:13" ht="15.75" customHeight="1" x14ac:dyDescent="0.25">
      <c r="A20" s="10" t="s">
        <v>45</v>
      </c>
      <c r="B20" s="7" t="s">
        <v>22</v>
      </c>
      <c r="C20" s="7" t="s">
        <v>23</v>
      </c>
      <c r="D20" s="7" t="s">
        <v>56</v>
      </c>
      <c r="E20" s="7" t="s">
        <v>100</v>
      </c>
      <c r="F20" s="11">
        <v>45531</v>
      </c>
      <c r="G20" s="7"/>
      <c r="H20" s="11">
        <v>45531</v>
      </c>
      <c r="I20" s="12">
        <v>0.66666666666666663</v>
      </c>
      <c r="J20" s="7"/>
      <c r="K20" s="7" t="s">
        <v>56</v>
      </c>
      <c r="L20" s="7" t="s">
        <v>57</v>
      </c>
      <c r="M20" s="7" t="s">
        <v>29</v>
      </c>
    </row>
    <row r="21" spans="1:13" x14ac:dyDescent="0.25">
      <c r="A21" s="15" t="s">
        <v>50</v>
      </c>
      <c r="B21" s="7" t="s">
        <v>48</v>
      </c>
      <c r="C21" s="7" t="s">
        <v>49</v>
      </c>
      <c r="D21" s="7" t="s">
        <v>25</v>
      </c>
      <c r="E21" s="7" t="s">
        <v>36</v>
      </c>
      <c r="F21" s="11">
        <v>45531</v>
      </c>
      <c r="G21" s="7"/>
      <c r="H21" s="11">
        <v>45531</v>
      </c>
      <c r="I21" s="12">
        <v>0.59722222222222221</v>
      </c>
      <c r="J21" s="7"/>
      <c r="K21" s="7" t="s">
        <v>25</v>
      </c>
      <c r="L21" s="7" t="s">
        <v>58</v>
      </c>
      <c r="M21" s="7" t="s">
        <v>29</v>
      </c>
    </row>
    <row r="22" spans="1:13" x14ac:dyDescent="0.25">
      <c r="A22" s="10" t="s">
        <v>66</v>
      </c>
      <c r="B22" s="7" t="s">
        <v>43</v>
      </c>
      <c r="C22" s="7" t="s">
        <v>47</v>
      </c>
      <c r="D22" s="7" t="s">
        <v>59</v>
      </c>
      <c r="E22" s="7" t="s">
        <v>67</v>
      </c>
      <c r="F22" s="11">
        <v>45531</v>
      </c>
      <c r="G22" s="7"/>
      <c r="H22" s="11">
        <v>45531</v>
      </c>
      <c r="I22" s="12">
        <v>0.94444444444444453</v>
      </c>
      <c r="J22" s="7"/>
      <c r="K22" s="7" t="s">
        <v>59</v>
      </c>
      <c r="L22" s="7" t="s">
        <v>67</v>
      </c>
      <c r="M22" s="7" t="s">
        <v>68</v>
      </c>
    </row>
    <row r="23" spans="1:13" x14ac:dyDescent="0.25">
      <c r="A23" s="15" t="s">
        <v>52</v>
      </c>
      <c r="B23" s="7" t="s">
        <v>34</v>
      </c>
      <c r="C23" s="7" t="s">
        <v>33</v>
      </c>
      <c r="D23" s="7" t="s">
        <v>59</v>
      </c>
      <c r="E23" s="7" t="s">
        <v>28</v>
      </c>
      <c r="F23" s="11">
        <v>45531</v>
      </c>
      <c r="G23" s="7"/>
      <c r="H23" s="11">
        <v>45531</v>
      </c>
      <c r="I23" s="12">
        <v>0.79166666666666663</v>
      </c>
      <c r="J23" s="7"/>
      <c r="K23" s="7" t="s">
        <v>59</v>
      </c>
      <c r="L23" s="7" t="s">
        <v>28</v>
      </c>
      <c r="M23" s="7" t="s">
        <v>29</v>
      </c>
    </row>
    <row r="24" spans="1:13" x14ac:dyDescent="0.25">
      <c r="A24" s="10" t="s">
        <v>42</v>
      </c>
      <c r="B24" s="7" t="s">
        <v>48</v>
      </c>
      <c r="C24" s="7" t="s">
        <v>49</v>
      </c>
      <c r="D24" s="7" t="s">
        <v>59</v>
      </c>
      <c r="E24" s="7" t="s">
        <v>70</v>
      </c>
      <c r="F24" s="11">
        <v>45531</v>
      </c>
      <c r="G24" s="7"/>
      <c r="H24" s="11">
        <v>45531</v>
      </c>
      <c r="I24" s="12">
        <v>6.9444444444444441E-3</v>
      </c>
      <c r="J24" s="7"/>
      <c r="K24" s="7" t="s">
        <v>59</v>
      </c>
      <c r="L24" s="7" t="s">
        <v>67</v>
      </c>
      <c r="M24" s="7" t="s">
        <v>29</v>
      </c>
    </row>
    <row r="25" spans="1:13" x14ac:dyDescent="0.25">
      <c r="A25" s="13" t="s">
        <v>82</v>
      </c>
      <c r="B25" s="13" t="s">
        <v>83</v>
      </c>
      <c r="C25" s="13" t="s">
        <v>84</v>
      </c>
      <c r="D25" s="13" t="s">
        <v>25</v>
      </c>
      <c r="E25" s="13" t="s">
        <v>26</v>
      </c>
      <c r="F25" s="16">
        <v>45536</v>
      </c>
      <c r="G25" s="13"/>
      <c r="H25" s="16">
        <v>45536</v>
      </c>
      <c r="I25" s="14">
        <v>0.75</v>
      </c>
      <c r="J25" s="13"/>
      <c r="K25" s="13" t="s">
        <v>25</v>
      </c>
      <c r="L25" s="13" t="s">
        <v>26</v>
      </c>
      <c r="M25" s="13" t="s">
        <v>85</v>
      </c>
    </row>
    <row r="26" spans="1:13" x14ac:dyDescent="0.25">
      <c r="A26" s="13" t="s">
        <v>71</v>
      </c>
      <c r="B26" s="7" t="s">
        <v>43</v>
      </c>
      <c r="C26" s="13" t="s">
        <v>47</v>
      </c>
      <c r="D26" s="13" t="s">
        <v>59</v>
      </c>
      <c r="E26" s="13" t="s">
        <v>28</v>
      </c>
      <c r="F26" s="13" t="s">
        <v>72</v>
      </c>
      <c r="G26" s="13"/>
      <c r="H26" s="13" t="s">
        <v>72</v>
      </c>
      <c r="I26" s="14">
        <v>0.54166666666666663</v>
      </c>
      <c r="J26" s="13"/>
      <c r="K26" s="13" t="s">
        <v>59</v>
      </c>
      <c r="L26" s="13" t="s">
        <v>28</v>
      </c>
      <c r="M26" s="13" t="s">
        <v>29</v>
      </c>
    </row>
    <row r="27" spans="1:13" x14ac:dyDescent="0.25">
      <c r="A27" s="13" t="s">
        <v>74</v>
      </c>
      <c r="B27" s="7" t="s">
        <v>43</v>
      </c>
      <c r="C27" s="13" t="s">
        <v>47</v>
      </c>
      <c r="D27" s="13" t="s">
        <v>59</v>
      </c>
      <c r="E27" s="13" t="s">
        <v>67</v>
      </c>
      <c r="F27" s="13" t="s">
        <v>72</v>
      </c>
      <c r="G27" s="13"/>
      <c r="H27" s="13" t="s">
        <v>72</v>
      </c>
      <c r="I27" s="14">
        <v>0.55208333333333337</v>
      </c>
      <c r="J27" s="13"/>
      <c r="K27" s="13" t="s">
        <v>59</v>
      </c>
      <c r="L27" s="13" t="s">
        <v>67</v>
      </c>
      <c r="M27" s="13" t="s">
        <v>75</v>
      </c>
    </row>
    <row r="28" spans="1:13" x14ac:dyDescent="0.25">
      <c r="A28" s="13" t="s">
        <v>86</v>
      </c>
      <c r="B28" s="13" t="s">
        <v>83</v>
      </c>
      <c r="C28" s="13" t="s">
        <v>84</v>
      </c>
      <c r="D28" s="13" t="s">
        <v>87</v>
      </c>
      <c r="E28" s="13" t="s">
        <v>88</v>
      </c>
      <c r="F28" s="13" t="s">
        <v>72</v>
      </c>
      <c r="G28" s="13"/>
      <c r="H28" s="13" t="s">
        <v>72</v>
      </c>
      <c r="I28" s="14">
        <v>0.79166666666666663</v>
      </c>
      <c r="J28" s="13" t="s">
        <v>28</v>
      </c>
      <c r="K28" s="13" t="s">
        <v>87</v>
      </c>
      <c r="L28" s="13" t="s">
        <v>26</v>
      </c>
      <c r="M28" s="13" t="s">
        <v>89</v>
      </c>
    </row>
    <row r="29" spans="1:13" x14ac:dyDescent="0.25">
      <c r="A29" s="13" t="s">
        <v>90</v>
      </c>
      <c r="B29" s="7" t="s">
        <v>48</v>
      </c>
      <c r="C29" s="13" t="s">
        <v>49</v>
      </c>
      <c r="D29" s="13" t="s">
        <v>91</v>
      </c>
      <c r="E29" s="13" t="s">
        <v>36</v>
      </c>
      <c r="F29" s="13" t="s">
        <v>72</v>
      </c>
      <c r="G29" s="13"/>
      <c r="H29" s="13" t="s">
        <v>72</v>
      </c>
      <c r="I29" s="14">
        <v>0.68055555555555547</v>
      </c>
      <c r="J29" s="13"/>
      <c r="K29" s="13" t="s">
        <v>25</v>
      </c>
      <c r="L29" s="13" t="s">
        <v>36</v>
      </c>
      <c r="M29" s="13" t="s">
        <v>29</v>
      </c>
    </row>
    <row r="30" spans="1:13" x14ac:dyDescent="0.25">
      <c r="A30" s="13" t="s">
        <v>76</v>
      </c>
      <c r="B30" s="13" t="s">
        <v>22</v>
      </c>
      <c r="C30" s="13" t="s">
        <v>23</v>
      </c>
      <c r="D30" s="13" t="s">
        <v>56</v>
      </c>
      <c r="E30" s="13" t="s">
        <v>35</v>
      </c>
      <c r="F30" s="13" t="s">
        <v>72</v>
      </c>
      <c r="G30" s="13"/>
      <c r="H30" s="13" t="s">
        <v>72</v>
      </c>
      <c r="I30" s="14">
        <v>0.875</v>
      </c>
      <c r="J30" s="13"/>
      <c r="K30" s="13" t="s">
        <v>56</v>
      </c>
      <c r="L30" s="13" t="s">
        <v>35</v>
      </c>
      <c r="M30" s="13" t="s">
        <v>75</v>
      </c>
    </row>
    <row r="31" spans="1:13" x14ac:dyDescent="0.25">
      <c r="A31" s="13" t="s">
        <v>92</v>
      </c>
      <c r="B31" s="7" t="s">
        <v>48</v>
      </c>
      <c r="C31" s="13" t="s">
        <v>49</v>
      </c>
      <c r="D31" s="13" t="s">
        <v>93</v>
      </c>
      <c r="E31" s="13" t="s">
        <v>35</v>
      </c>
      <c r="F31" s="13" t="s">
        <v>72</v>
      </c>
      <c r="G31" s="13"/>
      <c r="H31" s="13" t="s">
        <v>72</v>
      </c>
      <c r="I31" s="14">
        <v>0.74305555555555547</v>
      </c>
      <c r="J31" s="13"/>
      <c r="K31" s="13" t="s">
        <v>59</v>
      </c>
      <c r="L31" s="13" t="s">
        <v>35</v>
      </c>
      <c r="M31" s="13" t="s">
        <v>29</v>
      </c>
    </row>
    <row r="32" spans="1:13" x14ac:dyDescent="0.25">
      <c r="A32" s="13" t="s">
        <v>94</v>
      </c>
      <c r="B32" s="7" t="s">
        <v>48</v>
      </c>
      <c r="C32" s="13" t="s">
        <v>49</v>
      </c>
      <c r="D32" s="13" t="s">
        <v>93</v>
      </c>
      <c r="E32" s="13" t="s">
        <v>58</v>
      </c>
      <c r="F32" s="13" t="s">
        <v>72</v>
      </c>
      <c r="G32" s="13"/>
      <c r="H32" s="13" t="s">
        <v>72</v>
      </c>
      <c r="I32" s="14">
        <v>0.84722222222222221</v>
      </c>
      <c r="J32" s="13"/>
      <c r="K32" s="13" t="s">
        <v>95</v>
      </c>
      <c r="L32" s="13" t="s">
        <v>58</v>
      </c>
      <c r="M32" s="13" t="s">
        <v>96</v>
      </c>
    </row>
    <row r="33" spans="1:13" x14ac:dyDescent="0.25">
      <c r="A33" s="13" t="s">
        <v>78</v>
      </c>
      <c r="B33" s="7" t="s">
        <v>43</v>
      </c>
      <c r="C33" s="13" t="s">
        <v>79</v>
      </c>
      <c r="D33" s="13" t="s">
        <v>80</v>
      </c>
      <c r="E33" s="13" t="s">
        <v>67</v>
      </c>
      <c r="F33" s="13" t="s">
        <v>72</v>
      </c>
      <c r="G33" s="13"/>
      <c r="H33" s="13" t="s">
        <v>72</v>
      </c>
      <c r="I33" s="14">
        <v>0.92013888888888884</v>
      </c>
      <c r="J33" s="13"/>
      <c r="K33" s="13" t="s">
        <v>81</v>
      </c>
      <c r="L33" s="13" t="s">
        <v>64</v>
      </c>
      <c r="M33" s="13" t="s">
        <v>29</v>
      </c>
    </row>
    <row r="34" spans="1:13" x14ac:dyDescent="0.25">
      <c r="A34" s="13" t="s">
        <v>97</v>
      </c>
      <c r="B34" s="7" t="s">
        <v>34</v>
      </c>
      <c r="C34" s="13" t="s">
        <v>33</v>
      </c>
      <c r="D34" s="13" t="s">
        <v>59</v>
      </c>
      <c r="E34" s="13" t="s">
        <v>28</v>
      </c>
      <c r="F34" s="13" t="s">
        <v>72</v>
      </c>
      <c r="G34" s="13"/>
      <c r="H34" s="13" t="s">
        <v>72</v>
      </c>
      <c r="I34" s="14">
        <v>0.75</v>
      </c>
      <c r="J34" s="13"/>
      <c r="K34" s="13" t="s">
        <v>59</v>
      </c>
      <c r="L34" s="13" t="s">
        <v>28</v>
      </c>
      <c r="M34" s="13" t="s">
        <v>29</v>
      </c>
    </row>
    <row r="35" spans="1:13" x14ac:dyDescent="0.25">
      <c r="A35" s="13" t="s">
        <v>98</v>
      </c>
      <c r="B35" s="7" t="s">
        <v>48</v>
      </c>
      <c r="C35" s="13" t="s">
        <v>49</v>
      </c>
      <c r="D35" s="13" t="s">
        <v>93</v>
      </c>
      <c r="E35" s="13" t="s">
        <v>58</v>
      </c>
      <c r="F35" s="13" t="s">
        <v>72</v>
      </c>
      <c r="G35" s="13"/>
      <c r="H35" s="13" t="s">
        <v>72</v>
      </c>
      <c r="I35" s="14">
        <v>0.89930555555555547</v>
      </c>
      <c r="J35" s="13"/>
      <c r="K35" s="13" t="s">
        <v>59</v>
      </c>
      <c r="L35" s="13" t="s">
        <v>58</v>
      </c>
      <c r="M35" s="13" t="s">
        <v>29</v>
      </c>
    </row>
    <row r="38" spans="1:13" x14ac:dyDescent="0.25">
      <c r="D38" s="17"/>
    </row>
    <row r="39" spans="1:13" x14ac:dyDescent="0.25">
      <c r="D39">
        <f>VALUE(LEFT(D8, FIND(" ", D8) - 1))</f>
        <v>2</v>
      </c>
      <c r="E39">
        <f>VALUE(LEFT(E8, FIND(" ", E8) - 1))</f>
        <v>3</v>
      </c>
      <c r="K39">
        <f>VALUE(LEFT(K8, FIND(" ", K8) - 1))</f>
        <v>2</v>
      </c>
      <c r="L39">
        <f>VALUE(LEFT(L8, FIND(" ", L8) - 1))</f>
        <v>3</v>
      </c>
    </row>
    <row r="40" spans="1:13" x14ac:dyDescent="0.25">
      <c r="D40">
        <f>VALUE(LEFT(D9, FIND(" ", D9) - 1))</f>
        <v>8</v>
      </c>
      <c r="E40">
        <f>VALUE(LEFT(E9, FIND(" ", E9) - 1))</f>
        <v>2</v>
      </c>
      <c r="K40">
        <f t="shared" ref="K40:L65" si="0">VALUE(LEFT(K9, FIND(" ", K9) - 1))</f>
        <v>8</v>
      </c>
      <c r="L40">
        <f t="shared" si="0"/>
        <v>2</v>
      </c>
    </row>
    <row r="41" spans="1:13" x14ac:dyDescent="0.25">
      <c r="D41">
        <f t="shared" ref="D41:D66" si="1">VALUE(LEFT(D10, FIND(" ", D10) - 1))</f>
        <v>2</v>
      </c>
      <c r="E41">
        <f t="shared" ref="E41:E66" si="2">VALUE(LEFT(E10, FIND(" ", E10) - 1))</f>
        <v>1</v>
      </c>
      <c r="K41">
        <f t="shared" si="0"/>
        <v>2</v>
      </c>
      <c r="L41">
        <f t="shared" si="0"/>
        <v>1</v>
      </c>
    </row>
    <row r="42" spans="1:13" x14ac:dyDescent="0.25">
      <c r="D42">
        <f t="shared" si="1"/>
        <v>1</v>
      </c>
      <c r="E42">
        <f t="shared" si="2"/>
        <v>40</v>
      </c>
      <c r="K42">
        <f t="shared" si="0"/>
        <v>1</v>
      </c>
      <c r="L42">
        <f t="shared" si="0"/>
        <v>30</v>
      </c>
    </row>
    <row r="43" spans="1:13" x14ac:dyDescent="0.25">
      <c r="D43">
        <f t="shared" si="1"/>
        <v>2</v>
      </c>
      <c r="E43">
        <f t="shared" si="2"/>
        <v>3</v>
      </c>
      <c r="K43">
        <f t="shared" si="0"/>
        <v>2</v>
      </c>
      <c r="L43">
        <f t="shared" si="0"/>
        <v>2</v>
      </c>
    </row>
    <row r="44" spans="1:13" x14ac:dyDescent="0.25">
      <c r="D44">
        <f t="shared" si="1"/>
        <v>1</v>
      </c>
      <c r="E44">
        <f t="shared" si="2"/>
        <v>10</v>
      </c>
      <c r="K44">
        <f t="shared" si="0"/>
        <v>1</v>
      </c>
      <c r="L44">
        <f t="shared" si="0"/>
        <v>10</v>
      </c>
    </row>
    <row r="45" spans="1:13" x14ac:dyDescent="0.25">
      <c r="D45">
        <f t="shared" si="1"/>
        <v>1</v>
      </c>
      <c r="E45">
        <f t="shared" si="2"/>
        <v>30</v>
      </c>
      <c r="K45">
        <f t="shared" si="0"/>
        <v>1</v>
      </c>
      <c r="L45">
        <f t="shared" si="0"/>
        <v>30</v>
      </c>
    </row>
    <row r="46" spans="1:13" x14ac:dyDescent="0.25">
      <c r="D46">
        <f t="shared" si="1"/>
        <v>2</v>
      </c>
      <c r="E46">
        <f t="shared" si="2"/>
        <v>1</v>
      </c>
      <c r="K46">
        <f t="shared" si="0"/>
        <v>2</v>
      </c>
      <c r="L46">
        <f t="shared" si="0"/>
        <v>1</v>
      </c>
    </row>
    <row r="47" spans="1:13" x14ac:dyDescent="0.25">
      <c r="D47">
        <f t="shared" si="1"/>
        <v>1</v>
      </c>
      <c r="E47">
        <f t="shared" si="2"/>
        <v>30</v>
      </c>
      <c r="K47">
        <f t="shared" si="0"/>
        <v>6</v>
      </c>
      <c r="L47">
        <f t="shared" si="0"/>
        <v>40</v>
      </c>
    </row>
    <row r="48" spans="1:13" x14ac:dyDescent="0.25">
      <c r="D48">
        <f t="shared" si="1"/>
        <v>1</v>
      </c>
      <c r="E48">
        <f t="shared" si="2"/>
        <v>1</v>
      </c>
      <c r="K48">
        <f t="shared" si="0"/>
        <v>1</v>
      </c>
      <c r="L48">
        <f t="shared" si="0"/>
        <v>40</v>
      </c>
    </row>
    <row r="49" spans="4:12" x14ac:dyDescent="0.25">
      <c r="D49">
        <f t="shared" si="1"/>
        <v>2</v>
      </c>
      <c r="E49">
        <f t="shared" si="2"/>
        <v>1</v>
      </c>
      <c r="K49">
        <f t="shared" si="0"/>
        <v>2</v>
      </c>
      <c r="L49">
        <f t="shared" si="0"/>
        <v>55</v>
      </c>
    </row>
    <row r="50" spans="4:12" x14ac:dyDescent="0.25">
      <c r="D50">
        <f t="shared" si="1"/>
        <v>2</v>
      </c>
      <c r="E50">
        <f t="shared" si="2"/>
        <v>30</v>
      </c>
      <c r="K50">
        <f t="shared" si="0"/>
        <v>2</v>
      </c>
      <c r="L50">
        <f t="shared" si="0"/>
        <v>30</v>
      </c>
    </row>
    <row r="51" spans="4:12" x14ac:dyDescent="0.25">
      <c r="D51">
        <f t="shared" si="1"/>
        <v>5</v>
      </c>
      <c r="E51">
        <f t="shared" si="2"/>
        <v>5</v>
      </c>
      <c r="K51">
        <f t="shared" si="0"/>
        <v>5</v>
      </c>
      <c r="L51">
        <f t="shared" si="0"/>
        <v>5</v>
      </c>
    </row>
    <row r="52" spans="4:12" x14ac:dyDescent="0.25">
      <c r="D52">
        <f t="shared" si="1"/>
        <v>2</v>
      </c>
      <c r="E52">
        <f t="shared" si="2"/>
        <v>30</v>
      </c>
      <c r="K52">
        <f t="shared" si="0"/>
        <v>2</v>
      </c>
      <c r="L52">
        <f t="shared" si="0"/>
        <v>20</v>
      </c>
    </row>
    <row r="53" spans="4:12" x14ac:dyDescent="0.25">
      <c r="D53">
        <f t="shared" si="1"/>
        <v>1</v>
      </c>
      <c r="E53">
        <f t="shared" si="2"/>
        <v>10</v>
      </c>
      <c r="K53">
        <f t="shared" si="0"/>
        <v>1</v>
      </c>
      <c r="L53">
        <f>VALUE(LEFT(L22, FIND(" ", L22) - 1))</f>
        <v>10</v>
      </c>
    </row>
    <row r="54" spans="4:12" x14ac:dyDescent="0.25">
      <c r="D54">
        <f t="shared" si="1"/>
        <v>1</v>
      </c>
      <c r="E54">
        <f t="shared" si="2"/>
        <v>1</v>
      </c>
      <c r="K54">
        <f t="shared" si="0"/>
        <v>1</v>
      </c>
      <c r="L54">
        <f t="shared" si="0"/>
        <v>1</v>
      </c>
    </row>
    <row r="55" spans="4:12" x14ac:dyDescent="0.25">
      <c r="D55">
        <f t="shared" si="1"/>
        <v>1</v>
      </c>
      <c r="E55">
        <f t="shared" si="2"/>
        <v>10</v>
      </c>
      <c r="K55">
        <f t="shared" si="0"/>
        <v>1</v>
      </c>
      <c r="L55">
        <f t="shared" si="0"/>
        <v>10</v>
      </c>
    </row>
    <row r="56" spans="4:12" x14ac:dyDescent="0.25">
      <c r="D56">
        <f t="shared" si="1"/>
        <v>2</v>
      </c>
      <c r="E56">
        <f t="shared" si="2"/>
        <v>3</v>
      </c>
      <c r="K56">
        <f t="shared" si="0"/>
        <v>2</v>
      </c>
      <c r="L56">
        <f t="shared" si="0"/>
        <v>3</v>
      </c>
    </row>
    <row r="57" spans="4:12" x14ac:dyDescent="0.25">
      <c r="D57">
        <f t="shared" si="1"/>
        <v>1</v>
      </c>
      <c r="E57">
        <f t="shared" si="2"/>
        <v>1</v>
      </c>
      <c r="K57">
        <f t="shared" si="0"/>
        <v>1</v>
      </c>
      <c r="L57">
        <f t="shared" si="0"/>
        <v>1</v>
      </c>
    </row>
    <row r="58" spans="4:12" x14ac:dyDescent="0.25">
      <c r="D58">
        <f t="shared" si="1"/>
        <v>1</v>
      </c>
      <c r="E58">
        <f t="shared" si="2"/>
        <v>10</v>
      </c>
      <c r="K58">
        <f t="shared" si="0"/>
        <v>1</v>
      </c>
      <c r="L58">
        <f t="shared" si="0"/>
        <v>10</v>
      </c>
    </row>
    <row r="59" spans="4:12" x14ac:dyDescent="0.25">
      <c r="D59">
        <f t="shared" si="1"/>
        <v>4</v>
      </c>
      <c r="E59">
        <f t="shared" si="2"/>
        <v>4</v>
      </c>
      <c r="K59">
        <f t="shared" si="0"/>
        <v>4</v>
      </c>
      <c r="L59">
        <f t="shared" si="0"/>
        <v>3</v>
      </c>
    </row>
    <row r="60" spans="4:12" x14ac:dyDescent="0.25">
      <c r="D60">
        <f t="shared" si="1"/>
        <v>2</v>
      </c>
      <c r="E60">
        <f t="shared" si="2"/>
        <v>30</v>
      </c>
      <c r="K60">
        <f t="shared" si="0"/>
        <v>2</v>
      </c>
      <c r="L60">
        <f t="shared" si="0"/>
        <v>30</v>
      </c>
    </row>
    <row r="61" spans="4:12" x14ac:dyDescent="0.25">
      <c r="D61">
        <f t="shared" si="1"/>
        <v>5</v>
      </c>
      <c r="E61">
        <f t="shared" si="2"/>
        <v>40</v>
      </c>
      <c r="K61">
        <f t="shared" si="0"/>
        <v>5</v>
      </c>
      <c r="L61">
        <f t="shared" si="0"/>
        <v>40</v>
      </c>
    </row>
    <row r="62" spans="4:12" x14ac:dyDescent="0.25">
      <c r="D62">
        <f t="shared" si="1"/>
        <v>1</v>
      </c>
      <c r="E62">
        <f t="shared" si="2"/>
        <v>40</v>
      </c>
      <c r="K62">
        <f t="shared" si="0"/>
        <v>1</v>
      </c>
      <c r="L62">
        <f t="shared" si="0"/>
        <v>40</v>
      </c>
    </row>
    <row r="63" spans="4:12" x14ac:dyDescent="0.25">
      <c r="D63">
        <f t="shared" si="1"/>
        <v>1</v>
      </c>
      <c r="E63">
        <f t="shared" si="2"/>
        <v>20</v>
      </c>
      <c r="K63">
        <f t="shared" si="0"/>
        <v>1</v>
      </c>
      <c r="L63">
        <f t="shared" si="0"/>
        <v>20</v>
      </c>
    </row>
    <row r="64" spans="4:12" x14ac:dyDescent="0.25">
      <c r="D64">
        <f t="shared" si="1"/>
        <v>2</v>
      </c>
      <c r="E64">
        <f t="shared" si="2"/>
        <v>10</v>
      </c>
      <c r="K64">
        <f t="shared" si="0"/>
        <v>2</v>
      </c>
      <c r="L64">
        <f t="shared" si="0"/>
        <v>5</v>
      </c>
    </row>
    <row r="65" spans="3:14" x14ac:dyDescent="0.25">
      <c r="D65">
        <f t="shared" si="1"/>
        <v>1</v>
      </c>
      <c r="E65">
        <f t="shared" si="2"/>
        <v>1</v>
      </c>
      <c r="K65">
        <f t="shared" si="0"/>
        <v>1</v>
      </c>
      <c r="L65">
        <f t="shared" si="0"/>
        <v>1</v>
      </c>
    </row>
    <row r="66" spans="3:14" ht="15.75" thickBot="1" x14ac:dyDescent="0.3">
      <c r="D66">
        <f t="shared" si="1"/>
        <v>1</v>
      </c>
      <c r="E66">
        <f t="shared" si="2"/>
        <v>20</v>
      </c>
      <c r="K66">
        <f>VALUE(LEFT(K35, FIND(" ", K35) - 1))</f>
        <v>1</v>
      </c>
      <c r="L66">
        <f t="shared" ref="L66" si="3">VALUE(LEFT(L35, FIND(" ", L35) - 1))</f>
        <v>20</v>
      </c>
    </row>
    <row r="67" spans="3:14" x14ac:dyDescent="0.25">
      <c r="C67" s="18"/>
      <c r="D67" s="27" t="s">
        <v>101</v>
      </c>
      <c r="E67" s="22" t="s">
        <v>102</v>
      </c>
      <c r="F67" s="22" t="s">
        <v>103</v>
      </c>
      <c r="G67" s="23" t="s">
        <v>104</v>
      </c>
      <c r="K67" s="18" t="s">
        <v>105</v>
      </c>
      <c r="L67" s="22" t="s">
        <v>106</v>
      </c>
      <c r="M67" s="22" t="s">
        <v>107</v>
      </c>
      <c r="N67" s="23" t="s">
        <v>141</v>
      </c>
    </row>
    <row r="68" spans="3:14" x14ac:dyDescent="0.25">
      <c r="C68" s="19" t="s">
        <v>44</v>
      </c>
      <c r="D68">
        <f>SUMIF(B8:B35, "Juan Acosta", D39:D66)</f>
        <v>1</v>
      </c>
      <c r="E68" cm="1">
        <f t="array" ref="E68">SUMPRODUCT((B8:B35 = "Juan Acosta") * (E39:E66 &lt; 10) * (E39:E66 * 60)) + SUMPRODUCT((B8:B35 = "Juan Acosta") * (E39:E66 &gt;= 10) * E39:E66)</f>
        <v>30</v>
      </c>
      <c r="F68" s="24">
        <f>D68+$D$73/5</f>
        <v>3.6</v>
      </c>
      <c r="G68" s="25">
        <f>E68+$E$73/5</f>
        <v>118</v>
      </c>
      <c r="K68" s="19">
        <f>SUMIF(B8:B35, "Juan Acosta", K39:K66)</f>
        <v>6</v>
      </c>
      <c r="L68" cm="1">
        <f t="array" ref="L68">SUMPRODUCT((B8:B35 = "Juan Acosta") * (L39:L66 &lt; 10) * (L39:L66 * 60)) + SUMPRODUCT((B8:B35 = "Juan Acosta") * (L39:L66 &gt;= 10) * L39:L66)</f>
        <v>40</v>
      </c>
      <c r="M68" s="24">
        <f>K68+$K$73/5</f>
        <v>8.6</v>
      </c>
      <c r="N68" s="25">
        <f>L68+$L$73/5</f>
        <v>126</v>
      </c>
    </row>
    <row r="69" spans="3:14" x14ac:dyDescent="0.25">
      <c r="C69" s="19" t="s">
        <v>34</v>
      </c>
      <c r="D69">
        <f>SUMIF(B8:B35, "Juan Carvajal", D39:D66)</f>
        <v>5</v>
      </c>
      <c r="E69" cm="1">
        <f t="array" ref="E69">SUMPRODUCT((B8:B35 = "Juan Carvajal") * (E39:E66 &lt; 10) * (E39:E66 * 60)) + SUMPRODUCT((B8:B35 = "Juan Carvajal") * (E39:E66 &gt;= 10) * E39:E66)</f>
        <v>330</v>
      </c>
      <c r="F69" s="24">
        <f>D69+$D$73/5</f>
        <v>7.6</v>
      </c>
      <c r="G69" s="25">
        <f t="shared" ref="G69:G71" si="4">E69+$E$73/5</f>
        <v>418</v>
      </c>
      <c r="K69" s="19">
        <f>SUMIF(B8:B35, "Juan Carvajal", K39:K66)</f>
        <v>5</v>
      </c>
      <c r="L69" cm="1">
        <f t="array" ref="L69">SUMPRODUCT((B8:B35 = "Juan Carvajal") * (L39:L66 &lt; 10) * (L39:L66 * 60)) + SUMPRODUCT((B8:B35 = "Juan Carvajal") * (L39:L66 &gt;= 10) * L39:L66)</f>
        <v>330</v>
      </c>
      <c r="M69" s="24">
        <f t="shared" ref="M69:M72" si="5">K69+$K$73/5</f>
        <v>7.6</v>
      </c>
      <c r="N69" s="25">
        <f t="shared" ref="N69:N72" si="6">L69+$L$73/5</f>
        <v>416</v>
      </c>
    </row>
    <row r="70" spans="3:14" x14ac:dyDescent="0.25">
      <c r="C70" s="19" t="s">
        <v>48</v>
      </c>
      <c r="D70">
        <f>SUMIF(B8:B35, "Andres Quintero", D39:D66)</f>
        <v>15</v>
      </c>
      <c r="E70" cm="1">
        <f t="array" ref="E70">SUMPRODUCT((B8:B35 = "Andres Quintero") * (E39:E66 &lt; 10) * (E39:E66 * 60)) + SUMPRODUCT((B8:B35 = "Andres Quintero") * (E39:E66 &gt;= 10) * E39:E66)</f>
        <v>430</v>
      </c>
      <c r="F70" s="24">
        <f t="shared" ref="F70:F72" si="7">D70+$D$73/5</f>
        <v>17.600000000000001</v>
      </c>
      <c r="G70" s="25">
        <f t="shared" si="4"/>
        <v>518</v>
      </c>
      <c r="K70" s="19">
        <f>SUMIF(B8:B35, "Andres Quintero", K39:K66)</f>
        <v>15</v>
      </c>
      <c r="L70" cm="1">
        <f t="array" ref="L70">SUMPRODUCT((B8:B35 = "Andres Quintero") * (L39:L66 &lt; 10) * (L39:L66 * 60)) + SUMPRODUCT((B8:B35 = "Andres Quintero") * (L39:L66 &gt;= 10) * L39:L66)</f>
        <v>355</v>
      </c>
      <c r="M70" s="24">
        <f t="shared" si="5"/>
        <v>17.600000000000001</v>
      </c>
      <c r="N70" s="25">
        <f t="shared" si="6"/>
        <v>441</v>
      </c>
    </row>
    <row r="71" spans="3:14" x14ac:dyDescent="0.25">
      <c r="C71" s="19" t="s">
        <v>99</v>
      </c>
      <c r="D71">
        <f>SUMIF(B8:B35, "Nicolas Rincon ", D39:D66)</f>
        <v>6</v>
      </c>
      <c r="E71" cm="1">
        <f t="array" ref="E71">SUMPRODUCT((B8:B35 = "Nicolas Rincon ") * (E39:E66 &lt; 10) * (E39:E66 * 60)) + SUMPRODUCT((B8:B35 = "Nicolas Rincon ") * (E39:E66 &gt;= 10) * E39:E66)</f>
        <v>420</v>
      </c>
      <c r="F71" s="24">
        <f t="shared" si="7"/>
        <v>8.6</v>
      </c>
      <c r="G71" s="25">
        <f t="shared" si="4"/>
        <v>508</v>
      </c>
      <c r="K71" s="19">
        <f>SUMIF(B8:B35, "Nicolas Rincon ", K39:K66)</f>
        <v>6</v>
      </c>
      <c r="L71" cm="1">
        <f t="array" ref="L71">SUMPRODUCT((B8:B35 = "Nicolas Rincon ") * (L39:L66 &lt; 10) * (L39:L66 * 60)) + SUMPRODUCT((B8:B35 = "Nicolas Rincon ") * (L39:L66 &gt;= 10) * L39:L66)</f>
        <v>360</v>
      </c>
      <c r="M71" s="24">
        <f t="shared" si="5"/>
        <v>8.6</v>
      </c>
      <c r="N71" s="25">
        <f t="shared" si="6"/>
        <v>446</v>
      </c>
    </row>
    <row r="72" spans="3:14" x14ac:dyDescent="0.25">
      <c r="C72" s="19" t="s">
        <v>43</v>
      </c>
      <c r="D72">
        <f>SUMIF(B8:B35, "Ailen Moreno", D39:D66)</f>
        <v>16</v>
      </c>
      <c r="E72" cm="1">
        <f t="array" ref="E72">SUMPRODUCT((B8:B35 = "Ailen Moreno") * (E39:E66 &lt; 10) * (E39:E66 * 60)) + SUMPRODUCT((B8:B35 = "Ailen Moreno") * (E39:E66 &gt;= 10) * E39:E66)</f>
        <v>330</v>
      </c>
      <c r="F72" s="24">
        <f t="shared" si="7"/>
        <v>18.600000000000001</v>
      </c>
      <c r="G72" s="25">
        <f>E72+$E$73/5</f>
        <v>418</v>
      </c>
      <c r="K72" s="19">
        <f>SUMIF(B8:B35, "Ailen Moreno", K39:K66)</f>
        <v>16</v>
      </c>
      <c r="L72" cm="1">
        <f t="array" ref="L72">SUMPRODUCT((B8:B35 = "Ailen Moreno") * (L39:L66 &lt; 5) * (L39:L66 * 60)) + SUMPRODUCT((B8:B35 = "Ailen Moreno") * (L39:L66 &gt;= 5) * L39:L66)</f>
        <v>305</v>
      </c>
      <c r="M72" s="24">
        <f t="shared" si="5"/>
        <v>18.600000000000001</v>
      </c>
      <c r="N72" s="25">
        <f t="shared" si="6"/>
        <v>391</v>
      </c>
    </row>
    <row r="73" spans="3:14" ht="15.75" thickBot="1" x14ac:dyDescent="0.3">
      <c r="C73" s="20" t="s">
        <v>77</v>
      </c>
      <c r="D73" s="26">
        <f>SUMIF(B8:B35, "Todos", D39:D66)</f>
        <v>13</v>
      </c>
      <c r="E73" s="26" cm="1">
        <f t="array" ref="E73">SUMPRODUCT((B8:B35="Todos")*(E39:E66&lt;10)*(E39:E66*60))+SUMPRODUCT((B8:B35="Todos")*(E39:E66&gt;=10)*E39:E66)</f>
        <v>440</v>
      </c>
      <c r="F73" s="26"/>
      <c r="G73" s="21"/>
      <c r="K73" s="20">
        <f>SUMIF(B8:B35, "Todos", K39:K66)</f>
        <v>13</v>
      </c>
      <c r="L73" s="26" cm="1">
        <f t="array" ref="L73">SUMPRODUCT((B8:B35="Todos")*(L39:L66&lt;10)*(L39:L66*60))+SUMPRODUCT((B8:B35="Todos")*(L39:L66&gt;=10)*L39:L66)</f>
        <v>430</v>
      </c>
      <c r="M73" s="26"/>
      <c r="N73" s="21"/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1012-8EC6-4B49-AF91-0A66B0EB77D1}">
  <dimension ref="A1:N73"/>
  <sheetViews>
    <sheetView tabSelected="1" workbookViewId="0">
      <selection activeCell="A8" sqref="A8:A20"/>
    </sheetView>
  </sheetViews>
  <sheetFormatPr baseColWidth="10" defaultRowHeight="15" x14ac:dyDescent="0.25"/>
  <cols>
    <col min="1" max="1" width="55.5703125" bestFit="1" customWidth="1"/>
    <col min="2" max="2" width="13.42578125" bestFit="1" customWidth="1"/>
    <col min="3" max="3" width="15.7109375" bestFit="1" customWidth="1"/>
    <col min="4" max="4" width="10.7109375" bestFit="1" customWidth="1"/>
    <col min="5" max="5" width="9.42578125" bestFit="1" customWidth="1"/>
    <col min="6" max="6" width="10.85546875" bestFit="1" customWidth="1"/>
    <col min="8" max="8" width="10.42578125" bestFit="1" customWidth="1"/>
    <col min="9" max="9" width="9.7109375" bestFit="1" customWidth="1"/>
    <col min="10" max="10" width="10.28515625" bestFit="1" customWidth="1"/>
    <col min="11" max="11" width="11.85546875" bestFit="1" customWidth="1"/>
    <col min="12" max="12" width="10.7109375" bestFit="1" customWidth="1"/>
    <col min="13" max="13" width="31.7109375" bestFit="1" customWidth="1"/>
  </cols>
  <sheetData>
    <row r="1" spans="1:13" x14ac:dyDescent="0.25">
      <c r="A1" s="34"/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8"/>
      <c r="L1" s="42"/>
      <c r="M1" s="43"/>
    </row>
    <row r="2" spans="1:13" x14ac:dyDescent="0.25">
      <c r="A2" s="35"/>
      <c r="B2" s="39"/>
      <c r="C2" s="40"/>
      <c r="D2" s="40"/>
      <c r="E2" s="40"/>
      <c r="F2" s="40"/>
      <c r="G2" s="40"/>
      <c r="H2" s="40"/>
      <c r="I2" s="40"/>
      <c r="J2" s="40"/>
      <c r="K2" s="41"/>
      <c r="L2" s="44"/>
      <c r="M2" s="45"/>
    </row>
    <row r="3" spans="1:13" x14ac:dyDescent="0.25">
      <c r="A3" s="46" t="s">
        <v>1</v>
      </c>
      <c r="B3" s="48" t="s">
        <v>2</v>
      </c>
      <c r="C3" s="49"/>
      <c r="D3" s="49"/>
      <c r="E3" s="49"/>
      <c r="F3" s="49"/>
      <c r="G3" s="49"/>
      <c r="H3" s="49"/>
      <c r="I3" s="49"/>
      <c r="J3" s="49"/>
      <c r="K3" s="50"/>
      <c r="L3" s="54" t="s">
        <v>3</v>
      </c>
      <c r="M3" s="55"/>
    </row>
    <row r="4" spans="1:13" ht="15.75" thickBot="1" x14ac:dyDescent="0.3">
      <c r="A4" s="47"/>
      <c r="B4" s="51"/>
      <c r="C4" s="52"/>
      <c r="D4" s="52"/>
      <c r="E4" s="52"/>
      <c r="F4" s="52"/>
      <c r="G4" s="52"/>
      <c r="H4" s="52"/>
      <c r="I4" s="52"/>
      <c r="J4" s="52"/>
      <c r="K4" s="53"/>
      <c r="L4" s="1" t="s">
        <v>4</v>
      </c>
      <c r="M4" s="2"/>
    </row>
    <row r="5" spans="1:13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</row>
    <row r="6" spans="1:13" ht="15.75" thickBot="1" x14ac:dyDescent="0.3">
      <c r="A6" s="8" t="s">
        <v>5</v>
      </c>
      <c r="B6" s="30" t="s">
        <v>6</v>
      </c>
      <c r="C6" s="30"/>
      <c r="D6" s="30"/>
      <c r="E6" s="30"/>
      <c r="F6" s="30"/>
      <c r="G6" s="31"/>
      <c r="H6" s="32" t="s">
        <v>7</v>
      </c>
      <c r="I6" s="33"/>
      <c r="J6" s="33"/>
      <c r="K6" s="33"/>
      <c r="L6" s="33"/>
      <c r="M6" s="9"/>
    </row>
    <row r="7" spans="1:13" ht="5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/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5" t="s">
        <v>19</v>
      </c>
    </row>
    <row r="8" spans="1:13" x14ac:dyDescent="0.25">
      <c r="A8" s="15" t="s">
        <v>128</v>
      </c>
      <c r="B8" s="7" t="s">
        <v>83</v>
      </c>
      <c r="C8" s="15" t="s">
        <v>84</v>
      </c>
      <c r="D8" s="15" t="s">
        <v>93</v>
      </c>
      <c r="E8" s="15" t="s">
        <v>27</v>
      </c>
      <c r="F8" s="11">
        <v>45544</v>
      </c>
      <c r="G8" s="15"/>
      <c r="H8" s="11">
        <v>45544</v>
      </c>
      <c r="I8" s="29">
        <v>0.66666666666666663</v>
      </c>
      <c r="J8" s="15"/>
      <c r="K8" s="15" t="s">
        <v>59</v>
      </c>
      <c r="L8" s="15" t="s">
        <v>27</v>
      </c>
      <c r="M8" s="15" t="s">
        <v>129</v>
      </c>
    </row>
    <row r="9" spans="1:13" x14ac:dyDescent="0.25">
      <c r="A9" s="10" t="s">
        <v>112</v>
      </c>
      <c r="B9" s="7" t="s">
        <v>22</v>
      </c>
      <c r="C9" s="7" t="s">
        <v>23</v>
      </c>
      <c r="D9" s="7" t="s">
        <v>25</v>
      </c>
      <c r="E9" s="7" t="s">
        <v>28</v>
      </c>
      <c r="F9" s="11">
        <v>45545</v>
      </c>
      <c r="G9" s="7"/>
      <c r="H9" s="11">
        <v>45545</v>
      </c>
      <c r="I9" s="12">
        <v>0.5</v>
      </c>
      <c r="J9" s="7"/>
      <c r="K9" s="7" t="s">
        <v>63</v>
      </c>
      <c r="L9" s="7" t="s">
        <v>136</v>
      </c>
      <c r="M9" s="7" t="s">
        <v>111</v>
      </c>
    </row>
    <row r="10" spans="1:13" x14ac:dyDescent="0.25">
      <c r="A10" s="10" t="s">
        <v>108</v>
      </c>
      <c r="B10" s="7" t="s">
        <v>43</v>
      </c>
      <c r="C10" s="7" t="s">
        <v>47</v>
      </c>
      <c r="D10" s="7" t="s">
        <v>93</v>
      </c>
      <c r="E10" s="7" t="s">
        <v>109</v>
      </c>
      <c r="F10" s="11">
        <v>45545</v>
      </c>
      <c r="G10" s="7"/>
      <c r="H10" s="11">
        <v>45545</v>
      </c>
      <c r="I10" s="12">
        <v>0.51041666666666663</v>
      </c>
      <c r="J10" s="7" t="s">
        <v>64</v>
      </c>
      <c r="K10" s="7" t="s">
        <v>59</v>
      </c>
      <c r="L10" s="7" t="s">
        <v>114</v>
      </c>
      <c r="M10" s="7" t="s">
        <v>110</v>
      </c>
    </row>
    <row r="11" spans="1:13" x14ac:dyDescent="0.25">
      <c r="A11" s="10" t="s">
        <v>113</v>
      </c>
      <c r="B11" s="7" t="s">
        <v>43</v>
      </c>
      <c r="C11" s="7" t="s">
        <v>47</v>
      </c>
      <c r="D11" s="7" t="s">
        <v>93</v>
      </c>
      <c r="E11" s="7" t="s">
        <v>109</v>
      </c>
      <c r="F11" s="11">
        <v>45545</v>
      </c>
      <c r="G11" s="7"/>
      <c r="H11" s="11">
        <v>45545</v>
      </c>
      <c r="I11" s="12">
        <v>0.52430555555555558</v>
      </c>
      <c r="J11" s="7"/>
      <c r="K11" s="7" t="s">
        <v>63</v>
      </c>
      <c r="L11" s="7" t="s">
        <v>115</v>
      </c>
      <c r="M11" s="7" t="s">
        <v>60</v>
      </c>
    </row>
    <row r="12" spans="1:13" ht="48" x14ac:dyDescent="0.25">
      <c r="A12" s="10" t="s">
        <v>116</v>
      </c>
      <c r="B12" s="7" t="s">
        <v>132</v>
      </c>
      <c r="C12" s="7" t="s">
        <v>133</v>
      </c>
      <c r="D12" s="7" t="s">
        <v>56</v>
      </c>
      <c r="E12" s="7" t="s">
        <v>28</v>
      </c>
      <c r="F12" s="11">
        <v>45545</v>
      </c>
      <c r="G12" s="7"/>
      <c r="H12" s="11">
        <v>45545</v>
      </c>
      <c r="I12" s="12">
        <v>0.91666666666666663</v>
      </c>
      <c r="J12" s="7"/>
      <c r="K12" s="7" t="s">
        <v>73</v>
      </c>
      <c r="L12" s="7" t="s">
        <v>126</v>
      </c>
      <c r="M12" s="7" t="s">
        <v>37</v>
      </c>
    </row>
    <row r="13" spans="1:13" ht="14.25" customHeight="1" x14ac:dyDescent="0.25">
      <c r="A13" s="10" t="s">
        <v>140</v>
      </c>
      <c r="B13" s="7" t="s">
        <v>43</v>
      </c>
      <c r="C13" s="7" t="s">
        <v>47</v>
      </c>
      <c r="D13" s="7" t="s">
        <v>59</v>
      </c>
      <c r="E13" s="7" t="s">
        <v>109</v>
      </c>
      <c r="F13" s="11">
        <v>45545</v>
      </c>
      <c r="G13" s="7"/>
      <c r="H13" s="11">
        <v>45545</v>
      </c>
      <c r="I13" s="12">
        <v>0.57291666666666663</v>
      </c>
      <c r="J13" s="7"/>
      <c r="K13" s="7" t="s">
        <v>93</v>
      </c>
      <c r="L13" s="7" t="s">
        <v>109</v>
      </c>
      <c r="M13" s="7" t="s">
        <v>29</v>
      </c>
    </row>
    <row r="14" spans="1:13" x14ac:dyDescent="0.25">
      <c r="A14" s="10" t="s">
        <v>117</v>
      </c>
      <c r="B14" s="7" t="s">
        <v>22</v>
      </c>
      <c r="C14" s="7" t="s">
        <v>23</v>
      </c>
      <c r="D14" s="7" t="s">
        <v>56</v>
      </c>
      <c r="E14" s="7" t="s">
        <v>28</v>
      </c>
      <c r="F14" s="11">
        <v>45545</v>
      </c>
      <c r="G14" s="7"/>
      <c r="H14" s="11">
        <v>45545</v>
      </c>
      <c r="I14" s="12">
        <v>0.97916666666666663</v>
      </c>
      <c r="J14" s="7"/>
      <c r="K14" s="7" t="s">
        <v>56</v>
      </c>
      <c r="L14" s="7" t="s">
        <v>136</v>
      </c>
      <c r="M14" s="7" t="s">
        <v>96</v>
      </c>
    </row>
    <row r="15" spans="1:13" ht="24" x14ac:dyDescent="0.25">
      <c r="A15" s="10" t="s">
        <v>118</v>
      </c>
      <c r="B15" s="7" t="s">
        <v>48</v>
      </c>
      <c r="C15" s="7" t="s">
        <v>49</v>
      </c>
      <c r="D15" s="7" t="s">
        <v>59</v>
      </c>
      <c r="E15" s="7" t="s">
        <v>28</v>
      </c>
      <c r="F15" s="11">
        <v>45545</v>
      </c>
      <c r="G15" s="7"/>
      <c r="H15" s="11">
        <v>45545</v>
      </c>
      <c r="I15" s="12">
        <v>0.54166666666666663</v>
      </c>
      <c r="J15" s="7" t="s">
        <v>115</v>
      </c>
      <c r="K15" s="7" t="s">
        <v>59</v>
      </c>
      <c r="L15" s="7" t="s">
        <v>119</v>
      </c>
      <c r="M15" s="7" t="s">
        <v>29</v>
      </c>
    </row>
    <row r="16" spans="1:13" x14ac:dyDescent="0.25">
      <c r="A16" s="10" t="s">
        <v>120</v>
      </c>
      <c r="B16" s="7" t="s">
        <v>22</v>
      </c>
      <c r="C16" s="7" t="s">
        <v>23</v>
      </c>
      <c r="D16" s="7" t="s">
        <v>87</v>
      </c>
      <c r="E16" s="7" t="s">
        <v>35</v>
      </c>
      <c r="F16" s="11">
        <v>45545</v>
      </c>
      <c r="G16" s="7"/>
      <c r="H16" s="11">
        <v>45545</v>
      </c>
      <c r="I16" s="12">
        <v>0.70833333333333337</v>
      </c>
      <c r="J16" s="7"/>
      <c r="K16" s="7" t="s">
        <v>87</v>
      </c>
      <c r="L16" s="7" t="s">
        <v>137</v>
      </c>
      <c r="M16" s="7" t="s">
        <v>29</v>
      </c>
    </row>
    <row r="17" spans="1:13" ht="24" x14ac:dyDescent="0.25">
      <c r="A17" s="10" t="s">
        <v>121</v>
      </c>
      <c r="B17" s="7" t="s">
        <v>130</v>
      </c>
      <c r="C17" s="7" t="s">
        <v>131</v>
      </c>
      <c r="D17" s="7" t="s">
        <v>124</v>
      </c>
      <c r="E17" s="7" t="s">
        <v>125</v>
      </c>
      <c r="F17" s="11">
        <v>45545</v>
      </c>
      <c r="G17" s="7"/>
      <c r="H17" s="11">
        <v>45545</v>
      </c>
      <c r="I17" s="12">
        <v>0.95833333333333337</v>
      </c>
      <c r="J17" s="7" t="s">
        <v>64</v>
      </c>
      <c r="K17" s="7" t="s">
        <v>127</v>
      </c>
      <c r="L17" s="7" t="s">
        <v>119</v>
      </c>
      <c r="M17" s="7" t="s">
        <v>29</v>
      </c>
    </row>
    <row r="18" spans="1:13" x14ac:dyDescent="0.25">
      <c r="A18" s="10" t="s">
        <v>139</v>
      </c>
      <c r="B18" s="7" t="s">
        <v>43</v>
      </c>
      <c r="C18" s="7" t="s">
        <v>47</v>
      </c>
      <c r="D18" s="7" t="s">
        <v>122</v>
      </c>
      <c r="E18" s="7" t="s">
        <v>119</v>
      </c>
      <c r="F18" s="11">
        <v>45546</v>
      </c>
      <c r="G18" s="7"/>
      <c r="H18" s="11">
        <v>45546</v>
      </c>
      <c r="I18" s="12">
        <v>0.55902777777777779</v>
      </c>
      <c r="J18" s="7"/>
      <c r="K18" s="7" t="s">
        <v>123</v>
      </c>
      <c r="L18" s="7" t="s">
        <v>119</v>
      </c>
      <c r="M18" s="7" t="s">
        <v>29</v>
      </c>
    </row>
    <row r="19" spans="1:13" x14ac:dyDescent="0.25">
      <c r="A19" s="10" t="s">
        <v>134</v>
      </c>
      <c r="B19" s="7" t="s">
        <v>34</v>
      </c>
      <c r="C19" s="7" t="s">
        <v>33</v>
      </c>
      <c r="D19" s="7" t="s">
        <v>93</v>
      </c>
      <c r="E19" s="7" t="s">
        <v>28</v>
      </c>
      <c r="F19" s="11">
        <v>45546</v>
      </c>
      <c r="G19" s="7"/>
      <c r="H19" s="11">
        <v>45546</v>
      </c>
      <c r="I19" s="12">
        <v>6.25E-2</v>
      </c>
      <c r="J19" s="7"/>
      <c r="K19" s="7" t="s">
        <v>63</v>
      </c>
      <c r="L19" s="7" t="s">
        <v>126</v>
      </c>
      <c r="M19" s="7" t="s">
        <v>29</v>
      </c>
    </row>
    <row r="20" spans="1:13" x14ac:dyDescent="0.25">
      <c r="A20" s="10" t="s">
        <v>138</v>
      </c>
      <c r="B20" s="7" t="s">
        <v>44</v>
      </c>
      <c r="C20" s="7" t="s">
        <v>51</v>
      </c>
      <c r="D20" s="7" t="s">
        <v>59</v>
      </c>
      <c r="E20" s="7" t="s">
        <v>135</v>
      </c>
      <c r="F20" s="11">
        <v>45546</v>
      </c>
      <c r="G20" s="7"/>
      <c r="H20" s="11">
        <v>45546</v>
      </c>
      <c r="I20" s="12">
        <v>0.41666666666666669</v>
      </c>
      <c r="J20" s="7" t="s">
        <v>64</v>
      </c>
      <c r="K20" s="7" t="s">
        <v>63</v>
      </c>
      <c r="L20" s="7" t="s">
        <v>35</v>
      </c>
      <c r="M20" s="7" t="s">
        <v>29</v>
      </c>
    </row>
    <row r="21" spans="1:13" x14ac:dyDescent="0.25">
      <c r="B21" s="7"/>
      <c r="C21" s="7"/>
      <c r="D21" s="7"/>
      <c r="E21" s="7"/>
      <c r="F21" s="11"/>
      <c r="G21" s="7"/>
      <c r="H21" s="11"/>
      <c r="I21" s="12"/>
      <c r="J21" s="7"/>
      <c r="K21" s="7"/>
      <c r="L21" s="7"/>
      <c r="M21" s="7"/>
    </row>
    <row r="22" spans="1:13" x14ac:dyDescent="0.25">
      <c r="A22" s="15"/>
      <c r="B22" s="7"/>
      <c r="C22" s="7"/>
      <c r="D22" s="7"/>
      <c r="E22" s="7"/>
      <c r="F22" s="11"/>
      <c r="G22" s="7"/>
      <c r="H22" s="11"/>
      <c r="I22" s="12"/>
      <c r="J22" s="7"/>
      <c r="K22" s="7"/>
      <c r="L22" s="7"/>
      <c r="M22" s="7"/>
    </row>
    <row r="23" spans="1:13" x14ac:dyDescent="0.25">
      <c r="A23" s="10"/>
      <c r="B23" s="7"/>
      <c r="C23" s="7"/>
      <c r="D23" s="7"/>
      <c r="E23" s="7"/>
      <c r="F23" s="11"/>
      <c r="G23" s="7"/>
      <c r="H23" s="11"/>
      <c r="I23" s="12"/>
      <c r="J23" s="7"/>
      <c r="K23" s="7"/>
      <c r="L23" s="7"/>
      <c r="M23" s="7"/>
    </row>
    <row r="24" spans="1:13" x14ac:dyDescent="0.25">
      <c r="A24" s="15"/>
      <c r="B24" s="7"/>
      <c r="C24" s="7"/>
      <c r="D24" s="7"/>
      <c r="E24" s="7"/>
      <c r="F24" s="11"/>
      <c r="G24" s="7"/>
      <c r="H24" s="11"/>
      <c r="I24" s="12"/>
      <c r="J24" s="7"/>
      <c r="K24" s="7"/>
      <c r="L24" s="7"/>
      <c r="M24" s="7"/>
    </row>
    <row r="25" spans="1:13" x14ac:dyDescent="0.25">
      <c r="A25" s="10"/>
      <c r="B25" s="7"/>
      <c r="C25" s="7"/>
      <c r="D25" s="7"/>
      <c r="E25" s="7"/>
      <c r="F25" s="11"/>
      <c r="G25" s="7"/>
      <c r="H25" s="11"/>
      <c r="I25" s="12"/>
      <c r="J25" s="7"/>
      <c r="K25" s="7"/>
      <c r="L25" s="7"/>
      <c r="M25" s="7"/>
    </row>
    <row r="26" spans="1:13" x14ac:dyDescent="0.25">
      <c r="A26" s="15"/>
      <c r="B26" s="15"/>
      <c r="C26" s="15"/>
      <c r="D26" s="15"/>
      <c r="E26" s="15"/>
      <c r="F26" s="28"/>
      <c r="G26" s="15"/>
      <c r="H26" s="28"/>
      <c r="I26" s="29"/>
      <c r="J26" s="15"/>
      <c r="K26" s="15"/>
      <c r="L26" s="15"/>
      <c r="M26" s="15"/>
    </row>
    <row r="27" spans="1:13" x14ac:dyDescent="0.25">
      <c r="A27" s="15"/>
      <c r="B27" s="7"/>
      <c r="C27" s="15"/>
      <c r="D27" s="15"/>
      <c r="E27" s="15"/>
      <c r="F27" s="15"/>
      <c r="G27" s="15"/>
      <c r="H27" s="15"/>
      <c r="I27" s="29"/>
      <c r="J27" s="15"/>
      <c r="K27" s="15"/>
      <c r="L27" s="15"/>
      <c r="M27" s="15"/>
    </row>
    <row r="28" spans="1:13" x14ac:dyDescent="0.25">
      <c r="A28" s="15"/>
      <c r="B28" s="7"/>
      <c r="C28" s="15"/>
      <c r="D28" s="15"/>
      <c r="E28" s="15"/>
      <c r="F28" s="15"/>
      <c r="G28" s="15"/>
      <c r="H28" s="15"/>
      <c r="I28" s="29"/>
      <c r="J28" s="15"/>
      <c r="K28" s="15"/>
      <c r="L28" s="15"/>
      <c r="M28" s="15"/>
    </row>
    <row r="29" spans="1:13" x14ac:dyDescent="0.25">
      <c r="A29" s="15"/>
      <c r="B29" s="15"/>
      <c r="C29" s="15"/>
      <c r="D29" s="15"/>
      <c r="E29" s="15"/>
      <c r="F29" s="15"/>
      <c r="G29" s="15"/>
      <c r="H29" s="15"/>
      <c r="I29" s="29"/>
      <c r="J29" s="15"/>
      <c r="K29" s="15"/>
      <c r="L29" s="15"/>
      <c r="M29" s="15"/>
    </row>
    <row r="30" spans="1:13" x14ac:dyDescent="0.25">
      <c r="A30" s="15"/>
      <c r="B30" s="7"/>
      <c r="C30" s="15"/>
      <c r="D30" s="15"/>
      <c r="E30" s="15"/>
      <c r="F30" s="15"/>
      <c r="G30" s="15"/>
      <c r="H30" s="15"/>
      <c r="I30" s="29"/>
      <c r="J30" s="15"/>
      <c r="K30" s="15"/>
      <c r="L30" s="15"/>
      <c r="M30" s="15"/>
    </row>
    <row r="31" spans="1:13" x14ac:dyDescent="0.25">
      <c r="A31" s="15"/>
      <c r="B31" s="15"/>
      <c r="C31" s="15"/>
      <c r="D31" s="15"/>
      <c r="E31" s="15"/>
      <c r="F31" s="15"/>
      <c r="G31" s="15"/>
      <c r="H31" s="15"/>
      <c r="I31" s="29"/>
      <c r="J31" s="15"/>
      <c r="K31" s="15"/>
      <c r="L31" s="15"/>
      <c r="M31" s="15"/>
    </row>
    <row r="32" spans="1:13" x14ac:dyDescent="0.25">
      <c r="A32" s="15"/>
      <c r="B32" s="7"/>
      <c r="C32" s="15"/>
      <c r="D32" s="15"/>
      <c r="E32" s="15"/>
      <c r="F32" s="15"/>
      <c r="G32" s="15"/>
      <c r="H32" s="15"/>
      <c r="I32" s="29"/>
      <c r="J32" s="15"/>
      <c r="K32" s="15"/>
      <c r="L32" s="15"/>
      <c r="M32" s="15"/>
    </row>
    <row r="33" spans="1:13" x14ac:dyDescent="0.25">
      <c r="A33" s="15"/>
      <c r="B33" s="7"/>
      <c r="C33" s="15"/>
      <c r="D33" s="15"/>
      <c r="E33" s="15"/>
      <c r="F33" s="15"/>
      <c r="G33" s="15"/>
      <c r="H33" s="15"/>
      <c r="I33" s="29"/>
      <c r="J33" s="15"/>
      <c r="K33" s="15"/>
      <c r="L33" s="15"/>
      <c r="M33" s="15"/>
    </row>
    <row r="34" spans="1:13" x14ac:dyDescent="0.25">
      <c r="A34" s="15"/>
      <c r="B34" s="7"/>
      <c r="C34" s="15"/>
      <c r="D34" s="15"/>
      <c r="E34" s="15"/>
      <c r="F34" s="15"/>
      <c r="G34" s="15"/>
      <c r="H34" s="15"/>
      <c r="I34" s="29"/>
      <c r="J34" s="15"/>
      <c r="K34" s="15"/>
      <c r="L34" s="15"/>
      <c r="M34" s="15"/>
    </row>
    <row r="35" spans="1:13" x14ac:dyDescent="0.25">
      <c r="A35" s="15"/>
      <c r="B35" s="7"/>
      <c r="C35" s="15"/>
      <c r="D35" s="15"/>
      <c r="E35" s="15"/>
      <c r="F35" s="15"/>
      <c r="G35" s="15"/>
      <c r="H35" s="15"/>
      <c r="I35" s="29"/>
      <c r="J35" s="15"/>
      <c r="K35" s="15"/>
      <c r="L35" s="15"/>
      <c r="M35" s="15"/>
    </row>
    <row r="38" spans="1:13" x14ac:dyDescent="0.25">
      <c r="D38" s="17"/>
    </row>
    <row r="51" spans="4:12" x14ac:dyDescent="0.25">
      <c r="D51">
        <f>VALUE(LEFT(D8, FIND(" ", D8) - 1))</f>
        <v>1</v>
      </c>
      <c r="E51">
        <f>VALUE(LEFT(E8, FIND(" ", E8) - 1))</f>
        <v>2</v>
      </c>
      <c r="K51">
        <f>VALUE(LEFT(K8, FIND(" ", K8) - 1))</f>
        <v>1</v>
      </c>
      <c r="L51">
        <f>VALUE(LEFT(L8, FIND(" ", L8) - 1))</f>
        <v>2</v>
      </c>
    </row>
    <row r="52" spans="4:12" x14ac:dyDescent="0.25">
      <c r="D52">
        <f>VALUE(LEFT(D9, FIND(" ", D9) - 1))</f>
        <v>2</v>
      </c>
      <c r="E52">
        <f>VALUE(LEFT(E9, FIND(" ", E9) - 1))</f>
        <v>1</v>
      </c>
      <c r="K52">
        <f>VALUE(LEFT(K9, FIND(" ", K9) - 1))</f>
        <v>1</v>
      </c>
      <c r="L52">
        <f>VALUE(LEFT(L9, FIND(" ", L9) - 1))</f>
        <v>1</v>
      </c>
    </row>
    <row r="53" spans="4:12" x14ac:dyDescent="0.25">
      <c r="D53">
        <f>VALUE(LEFT(D10, FIND(" ", D10) - 1))</f>
        <v>1</v>
      </c>
      <c r="E53">
        <f>VALUE(LEFT(E10, FIND(" ", E10) - 1))</f>
        <v>15</v>
      </c>
      <c r="K53">
        <f>VALUE(LEFT(K10, FIND(" ", K10) - 1))</f>
        <v>1</v>
      </c>
      <c r="L53">
        <f>VALUE(LEFT(L10, FIND(" ", L10) - 1))</f>
        <v>10</v>
      </c>
    </row>
    <row r="54" spans="4:12" x14ac:dyDescent="0.25">
      <c r="D54">
        <f>VALUE(LEFT(D11, FIND(" ", D11) - 1))</f>
        <v>1</v>
      </c>
      <c r="E54">
        <f>VALUE(LEFT(E11, FIND(" ", E11) - 1))</f>
        <v>15</v>
      </c>
      <c r="K54">
        <f>VALUE(LEFT(K11, FIND(" ", K11) - 1))</f>
        <v>1</v>
      </c>
      <c r="L54">
        <f>VALUE(LEFT(L11, FIND(" ", L11) - 1))</f>
        <v>15</v>
      </c>
    </row>
    <row r="55" spans="4:12" x14ac:dyDescent="0.25">
      <c r="D55">
        <f>VALUE(LEFT(D12, FIND(" ", D12) - 1))</f>
        <v>5</v>
      </c>
      <c r="E55">
        <f>VALUE(LEFT(E12, FIND(" ", E12) - 1))</f>
        <v>1</v>
      </c>
      <c r="K55">
        <f>VALUE(LEFT(K12, FIND(" ", K12) - 1))</f>
        <v>6</v>
      </c>
      <c r="L55">
        <f>VALUE(LEFT(L12, FIND(" ", L12) - 1))</f>
        <v>1</v>
      </c>
    </row>
    <row r="56" spans="4:12" x14ac:dyDescent="0.25">
      <c r="D56">
        <f>VALUE(LEFT(D13, FIND(" ", D13) - 1))</f>
        <v>1</v>
      </c>
      <c r="E56">
        <f>VALUE(LEFT(E13, FIND(" ", E13) - 1))</f>
        <v>15</v>
      </c>
      <c r="K56">
        <f>VALUE(LEFT(K13, FIND(" ", K13) - 1))</f>
        <v>1</v>
      </c>
      <c r="L56">
        <f>VALUE(LEFT(L13, FIND(" ", L13) - 1))</f>
        <v>15</v>
      </c>
    </row>
    <row r="57" spans="4:12" x14ac:dyDescent="0.25">
      <c r="D57">
        <f>VALUE(LEFT(D14, FIND(" ", D14) - 1))</f>
        <v>5</v>
      </c>
      <c r="E57">
        <f>VALUE(LEFT(E14, FIND(" ", E14) - 1))</f>
        <v>1</v>
      </c>
      <c r="K57">
        <f>VALUE(LEFT(K14, FIND(" ", K14) - 1))</f>
        <v>5</v>
      </c>
      <c r="L57">
        <f>VALUE(LEFT(L14, FIND(" ", L14) - 1))</f>
        <v>1</v>
      </c>
    </row>
    <row r="58" spans="4:12" x14ac:dyDescent="0.25">
      <c r="D58">
        <f>VALUE(LEFT(D15, FIND(" ", D15) - 1))</f>
        <v>1</v>
      </c>
      <c r="E58">
        <f>VALUE(LEFT(E15, FIND(" ", E15) - 1))</f>
        <v>1</v>
      </c>
      <c r="K58">
        <f>VALUE(LEFT(K15, FIND(" ", K15) - 1))</f>
        <v>1</v>
      </c>
      <c r="L58">
        <f>VALUE(LEFT(L15, FIND(" ", L15) - 1))</f>
        <v>45</v>
      </c>
    </row>
    <row r="59" spans="4:12" x14ac:dyDescent="0.25">
      <c r="D59">
        <f>VALUE(LEFT(D16, FIND(" ", D16) - 1))</f>
        <v>4</v>
      </c>
      <c r="E59">
        <f>VALUE(LEFT(E16, FIND(" ", E16) - 1))</f>
        <v>40</v>
      </c>
      <c r="K59">
        <f>VALUE(LEFT(K16, FIND(" ", K16) - 1))</f>
        <v>4</v>
      </c>
      <c r="L59">
        <f>VALUE(LEFT(L16, FIND(" ", L16) - 1))</f>
        <v>40</v>
      </c>
    </row>
    <row r="60" spans="4:12" x14ac:dyDescent="0.25">
      <c r="D60">
        <f>VALUE(LEFT(D17, FIND(" ", D17) - 1))</f>
        <v>10</v>
      </c>
      <c r="E60">
        <f>VALUE(LEFT(E17, FIND(" ", E17) - 1))</f>
        <v>50</v>
      </c>
      <c r="K60">
        <f>VALUE(LEFT(K17, FIND(" ", K17) - 1))</f>
        <v>11</v>
      </c>
      <c r="L60">
        <f>VALUE(LEFT(L17, FIND(" ", L17) - 1))</f>
        <v>45</v>
      </c>
    </row>
    <row r="61" spans="4:12" x14ac:dyDescent="0.25">
      <c r="D61">
        <f>VALUE(LEFT(D18, FIND(" ", D18) - 1))</f>
        <v>9</v>
      </c>
      <c r="E61">
        <f>VALUE(LEFT(E18, FIND(" ", E18) - 1))</f>
        <v>45</v>
      </c>
      <c r="K61">
        <f>VALUE(LEFT(K18, FIND(" ", K18) - 1))</f>
        <v>9</v>
      </c>
      <c r="L61">
        <f>VALUE(LEFT(L18, FIND(" ", L18) - 1))</f>
        <v>45</v>
      </c>
    </row>
    <row r="62" spans="4:12" x14ac:dyDescent="0.25">
      <c r="D62">
        <f>VALUE(LEFT(D19, FIND(" ", D19) - 1))</f>
        <v>1</v>
      </c>
      <c r="E62">
        <f>VALUE(LEFT(E19, FIND(" ", E19) - 1))</f>
        <v>1</v>
      </c>
      <c r="K62">
        <f>VALUE(LEFT(K19, FIND(" ", K19) - 1))</f>
        <v>1</v>
      </c>
      <c r="L62">
        <f>VALUE(LEFT(L19, FIND(" ", L19) - 1))</f>
        <v>1</v>
      </c>
    </row>
    <row r="63" spans="4:12" x14ac:dyDescent="0.25">
      <c r="D63">
        <f>VALUE(LEFT(D20, FIND(" ", D20) - 1))</f>
        <v>1</v>
      </c>
      <c r="E63">
        <f>VALUE(LEFT(E20, FIND(" ", E20) - 1))</f>
        <v>35</v>
      </c>
      <c r="K63">
        <f>VALUE(LEFT(K20, FIND(" ", K20) - 1))</f>
        <v>1</v>
      </c>
      <c r="L63">
        <f>VALUE(LEFT(L20, FIND(" ", L20) - 1))</f>
        <v>40</v>
      </c>
    </row>
    <row r="66" spans="3:14" ht="15.75" thickBot="1" x14ac:dyDescent="0.3"/>
    <row r="67" spans="3:14" x14ac:dyDescent="0.25">
      <c r="C67" s="56"/>
      <c r="D67" s="57" t="s">
        <v>101</v>
      </c>
      <c r="E67" s="58" t="s">
        <v>102</v>
      </c>
      <c r="F67" s="58" t="s">
        <v>103</v>
      </c>
      <c r="G67" s="59" t="s">
        <v>104</v>
      </c>
      <c r="H67" s="60"/>
      <c r="I67" s="60"/>
      <c r="J67" s="60"/>
      <c r="K67" s="56" t="s">
        <v>105</v>
      </c>
      <c r="L67" s="58" t="s">
        <v>106</v>
      </c>
      <c r="M67" s="58" t="s">
        <v>107</v>
      </c>
      <c r="N67" s="59" t="s">
        <v>141</v>
      </c>
    </row>
    <row r="68" spans="3:14" x14ac:dyDescent="0.25">
      <c r="C68" s="61" t="s">
        <v>44</v>
      </c>
      <c r="D68" s="60">
        <f>SUMIF(B8:B20, "Juan Acosta", D51:D63)</f>
        <v>1</v>
      </c>
      <c r="E68" s="60" cm="1">
        <f t="array" ref="E68">SUMPRODUCT((B8:B20 = "Juan Acosta") * (E51:E63 &lt; 10) * (E51:E63 * 60)) + SUMPRODUCT((B8:B20 = "Juan Acosta") * (E51:E63 &gt;= 10) * E51:E63)</f>
        <v>35</v>
      </c>
      <c r="F68" s="62">
        <f>D68+$D$73/5+5/3</f>
        <v>4.8666666666666671</v>
      </c>
      <c r="G68" s="63">
        <f>E68+$E$73/5+60/3</f>
        <v>87</v>
      </c>
      <c r="H68" s="60"/>
      <c r="I68" s="60"/>
      <c r="J68" s="60"/>
      <c r="K68" s="61">
        <f>SUMIF(B8:B20, "Juan Acosta", K51:K63)</f>
        <v>1</v>
      </c>
      <c r="L68" s="60" cm="1">
        <f t="array" ref="L68">SUMPRODUCT((B8:B20 = "Juan Acosta") * (L51:L63 &lt; 10) * (L51:L63 * 60)) + SUMPRODUCT((B8:B20 = "Juan Acosta") * (L51:L63 &gt;= 10) * L51:L63)</f>
        <v>40</v>
      </c>
      <c r="M68" s="62">
        <f>K68+$K$73/5+6/3</f>
        <v>5</v>
      </c>
      <c r="N68" s="63">
        <f>L68+$L$73/5+60/3</f>
        <v>92</v>
      </c>
    </row>
    <row r="69" spans="3:14" x14ac:dyDescent="0.25">
      <c r="C69" s="61" t="s">
        <v>34</v>
      </c>
      <c r="D69" s="60">
        <f>SUMIF(B8:B20, "Juan Carvajal", D51:D63)</f>
        <v>1</v>
      </c>
      <c r="E69" s="60" cm="1">
        <f t="array" ref="E69">SUMPRODUCT((B8:B20 = "Juan Carvajal") * (E51:E63 &lt; 10) * (E51:E63 * 60)) + SUMPRODUCT((B8:B20 = "Juan Carvajal") * (E51:E63 &gt;= 10) * E51:E63)</f>
        <v>60</v>
      </c>
      <c r="F69" s="62">
        <f>D69+$D$73/5</f>
        <v>3.2</v>
      </c>
      <c r="G69" s="63">
        <f t="shared" ref="G69:G71" si="0">E69+$E$73/5</f>
        <v>92</v>
      </c>
      <c r="H69" s="60"/>
      <c r="I69" s="60"/>
      <c r="J69" s="60"/>
      <c r="K69" s="61">
        <f>SUMIF(B8:B20, "Juan Carvajal", K51:K63)</f>
        <v>1</v>
      </c>
      <c r="L69" s="60" cm="1">
        <f t="array" ref="L69">SUMPRODUCT((B8:B20 = "Juan Carvajal") * (L51:L63 &lt; 10) * (L51:L63 * 60)) + SUMPRODUCT((B8:B20 = "Juan Carvajal") * (L51:L63 &gt;= 10) * L51:L63)</f>
        <v>60</v>
      </c>
      <c r="M69" s="62">
        <f t="shared" ref="M69:M72" si="1">K69+$K$73/5</f>
        <v>3</v>
      </c>
      <c r="N69" s="63">
        <f t="shared" ref="N69:N72" si="2">L69+$L$73/5</f>
        <v>92</v>
      </c>
    </row>
    <row r="70" spans="3:14" x14ac:dyDescent="0.25">
      <c r="C70" s="61" t="s">
        <v>48</v>
      </c>
      <c r="D70" s="60">
        <f>SUMIF(B8:B20, "Andres Quintero", D51:D63)</f>
        <v>1</v>
      </c>
      <c r="E70" s="60" cm="1">
        <f t="array" ref="E70">SUMPRODUCT((B8:B20 = "Andres Quintero") * (E51:E63 &lt; 10) * (E51:E63 * 60)) + SUMPRODUCT((B8:B20 = "Andres Quintero") * (E51:E63 &gt;= 10) * E51:E63)</f>
        <v>60</v>
      </c>
      <c r="F70" s="62">
        <f t="shared" ref="F70:F72" si="3">D70+$D$73/5</f>
        <v>3.2</v>
      </c>
      <c r="G70" s="63">
        <f t="shared" si="0"/>
        <v>92</v>
      </c>
      <c r="H70" s="60"/>
      <c r="I70" s="60"/>
      <c r="J70" s="60"/>
      <c r="K70" s="61">
        <f>SUMIF(B8:B20, "Andres Quintero", K51:K63)</f>
        <v>1</v>
      </c>
      <c r="L70" s="60" cm="1">
        <f t="array" ref="L70">SUMPRODUCT((B8:B20 = "Andres Quintero") * (L51:L63 &lt; 10) * (L51:L63 * 60)) + SUMPRODUCT((B8:B20 = "Andres Quintero") * (L51:L63 &gt;= 10) * L51:L63)</f>
        <v>45</v>
      </c>
      <c r="M70" s="62">
        <f t="shared" si="1"/>
        <v>3</v>
      </c>
      <c r="N70" s="63">
        <f t="shared" si="2"/>
        <v>77</v>
      </c>
    </row>
    <row r="71" spans="3:14" x14ac:dyDescent="0.25">
      <c r="C71" s="61" t="s">
        <v>99</v>
      </c>
      <c r="D71" s="60">
        <f>SUMIF(B8:B20, "Nicolas Rincon ", D51:D63)</f>
        <v>1</v>
      </c>
      <c r="E71" s="60" cm="1">
        <f t="array" ref="E71">SUMPRODUCT((B8:B20 = "Nicolas Rincon ") * (E51:E63 &lt; 10) * (E51:E63 * 60)) + SUMPRODUCT((B8:B20 = "Nicolas Rincon ") * (E51:E63 &gt;= 10) * E51:E63)</f>
        <v>120</v>
      </c>
      <c r="F71" s="62">
        <f>D71+$D$73/5+5/3+10/2</f>
        <v>9.8666666666666671</v>
      </c>
      <c r="G71" s="63">
        <f>E71+$E$73/5+60/3+50/2</f>
        <v>197</v>
      </c>
      <c r="H71" s="60"/>
      <c r="I71" s="60"/>
      <c r="J71" s="60"/>
      <c r="K71" s="61">
        <f>SUMIF(B8:B20, "Nicolas Rincon ", K51:K63)</f>
        <v>1</v>
      </c>
      <c r="L71" s="60" cm="1">
        <f t="array" ref="L71">SUMPRODUCT((B8:B20 = "Nicolas Rincon ") * (L51:L63 &lt; 10) * (L51:L63 * 60)) + SUMPRODUCT((B8:B20 = "Nicolas Rincon ") * (L51:L63 &gt;= 10) * L51:L63)</f>
        <v>120</v>
      </c>
      <c r="M71" s="62">
        <f>K71+$K$73/5+6/3+11/2</f>
        <v>10.5</v>
      </c>
      <c r="N71" s="63">
        <f>L71+$L$73/5+60/3+45/2</f>
        <v>194.5</v>
      </c>
    </row>
    <row r="72" spans="3:14" x14ac:dyDescent="0.25">
      <c r="C72" s="61" t="s">
        <v>43</v>
      </c>
      <c r="D72" s="60">
        <f>SUMIF(B8:B20, "Ailen Moreno", D51:D63)</f>
        <v>12</v>
      </c>
      <c r="E72" s="60" cm="1">
        <f t="array" ref="E72">SUMPRODUCT((B8:B20 = "Ailen Moreno") * (E51:E63 &lt; 10) * (E51:E63 * 60)) + SUMPRODUCT((B8:B20 = "Ailen Moreno") * (E51:E63 &gt;= 10) * E51:E63)</f>
        <v>90</v>
      </c>
      <c r="F72" s="62">
        <f>D72+$D$73/5+5/3+10/2</f>
        <v>20.866666666666667</v>
      </c>
      <c r="G72" s="63">
        <f>E72+$E$73/5+60/3+50/2</f>
        <v>167</v>
      </c>
      <c r="H72" s="60"/>
      <c r="I72" s="60"/>
      <c r="J72" s="60"/>
      <c r="K72" s="61">
        <f>SUMIF(B8:B20, "Ailen Moreno", K51:K63)</f>
        <v>12</v>
      </c>
      <c r="L72" s="60" cm="1">
        <f t="array" ref="L72">SUMPRODUCT((B8:B20 = "Ailen Moreno") * (L51:L63 &lt; 5) * (L51:L63 * 60)) + SUMPRODUCT((B8:B20 = "Ailen Moreno") * (L51:L63 &gt;= 5) * L51:L63)</f>
        <v>85</v>
      </c>
      <c r="M72" s="62">
        <f>K72+$K$73/5+6/3+11/2</f>
        <v>21.5</v>
      </c>
      <c r="N72" s="63">
        <f>L72+$L$73/5+60/3+45/2</f>
        <v>159.5</v>
      </c>
    </row>
    <row r="73" spans="3:14" ht="15.75" thickBot="1" x14ac:dyDescent="0.3">
      <c r="C73" s="64" t="s">
        <v>77</v>
      </c>
      <c r="D73" s="65">
        <f>SUMIF(B8:B20, "Todos", D51:D63)</f>
        <v>11</v>
      </c>
      <c r="E73" s="65" cm="1">
        <f t="array" ref="E73">SUMPRODUCT((B8:B20="Todos")*(E51:E63&lt;10)*(E51:E63*60))+SUMPRODUCT((B8:B20="Todos")*(E51:E63&gt;=10)*E51:E63)</f>
        <v>160</v>
      </c>
      <c r="F73" s="65"/>
      <c r="G73" s="66"/>
      <c r="H73" s="60"/>
      <c r="I73" s="60"/>
      <c r="J73" s="60"/>
      <c r="K73" s="64">
        <f>SUMIF(B8:B20, "Todos", K51:K63)</f>
        <v>10</v>
      </c>
      <c r="L73" s="65" cm="1">
        <f t="array" ref="L73">SUMPRODUCT((B8:B20="Todos")*(L51:L63&lt;10)*(L51:L63*60))+SUMPRODUCT((B8:B20="Todos")*(L51:L63&gt;=10)*L51:L63)</f>
        <v>160</v>
      </c>
      <c r="M73" s="65"/>
      <c r="N73" s="66"/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Fase de planeacion</vt:lpstr>
      <vt:lpstr>Fase de estrategia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Acosta</cp:lastModifiedBy>
  <dcterms:created xsi:type="dcterms:W3CDTF">2024-08-24T20:56:42Z</dcterms:created>
  <dcterms:modified xsi:type="dcterms:W3CDTF">2024-09-11T06:29:02Z</dcterms:modified>
</cp:coreProperties>
</file>