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AF4F1365-EF20-FB4A-A6FE-7DC52451B326}" xr6:coauthVersionLast="45" xr6:coauthVersionMax="45" xr10:uidLastSave="{00000000-0000-0000-0000-000000000000}"/>
  <bookViews>
    <workbookView xWindow="680" yWindow="960" windowWidth="27840" windowHeight="16040" activeTab="2" xr2:uid="{00000000-000D-0000-FFFF-FFFF00000000}"/>
  </bookViews>
  <sheets>
    <sheet name="Diagramm1" sheetId="2" r:id="rId1"/>
    <sheet name="Diagramm2" sheetId="3" r:id="rId2"/>
    <sheet name="FB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61" i="1"/>
  <c r="N61" i="1"/>
  <c r="O61" i="1"/>
  <c r="N60" i="1"/>
  <c r="O60" i="1"/>
  <c r="M60" i="1"/>
  <c r="K60" i="1"/>
  <c r="M58" i="1"/>
  <c r="M57" i="1"/>
  <c r="N58" i="1"/>
  <c r="N57" i="1"/>
  <c r="O58" i="1"/>
  <c r="O57" i="1"/>
  <c r="K57" i="1"/>
  <c r="L24" i="1"/>
  <c r="L43" i="1" s="1"/>
  <c r="N24" i="1" l="1"/>
  <c r="N43" i="1"/>
  <c r="N16" i="1"/>
  <c r="M16" i="1" s="1"/>
  <c r="L16" i="1" l="1"/>
  <c r="F3" i="1"/>
  <c r="E4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3" i="1"/>
  <c r="K3" i="1" l="1"/>
  <c r="N3" i="1" s="1"/>
  <c r="K2" i="1"/>
  <c r="L2" i="1" s="1"/>
  <c r="L3" i="1"/>
  <c r="N2" i="1"/>
  <c r="D3" i="1"/>
  <c r="G3" i="1" s="1"/>
  <c r="F4" i="1"/>
  <c r="G4" i="1" s="1"/>
  <c r="E5" i="1"/>
  <c r="M3" i="1" l="1"/>
  <c r="J14" i="1"/>
  <c r="J13" i="1"/>
  <c r="M23" i="1" s="1"/>
  <c r="F5" i="1"/>
  <c r="G5" i="1" s="1"/>
  <c r="E6" i="1"/>
  <c r="N22" i="1" l="1"/>
  <c r="O23" i="1"/>
  <c r="M25" i="1"/>
  <c r="J18" i="1"/>
  <c r="E7" i="1"/>
  <c r="F6" i="1"/>
  <c r="G6" i="1" s="1"/>
  <c r="E8" i="1" l="1"/>
  <c r="F7" i="1"/>
  <c r="G7" i="1" s="1"/>
  <c r="J19" i="1"/>
  <c r="J43" i="1"/>
  <c r="O25" i="1"/>
  <c r="N26" i="1"/>
  <c r="O27" i="1" s="1"/>
  <c r="O21" i="1"/>
  <c r="O31" i="1" l="1"/>
  <c r="O32" i="1"/>
  <c r="O33" i="1" s="1"/>
  <c r="O34" i="1" s="1"/>
  <c r="J44" i="1"/>
  <c r="M31" i="1"/>
  <c r="N32" i="1"/>
  <c r="N31" i="1"/>
  <c r="M32" i="1"/>
  <c r="E9" i="1"/>
  <c r="F8" i="1"/>
  <c r="G8" i="1" s="1"/>
  <c r="E10" i="1" l="1"/>
  <c r="F9" i="1"/>
  <c r="G9" i="1" s="1"/>
  <c r="M33" i="1"/>
  <c r="M34" i="1" s="1"/>
  <c r="M35" i="1" s="1"/>
  <c r="N33" i="1"/>
  <c r="N34" i="1" s="1"/>
  <c r="N35" i="1" s="1"/>
  <c r="O35" i="1"/>
  <c r="O36" i="1"/>
  <c r="M36" i="1" l="1"/>
  <c r="N36" i="1"/>
  <c r="E11" i="1"/>
  <c r="F10" i="1"/>
  <c r="G10" i="1" s="1"/>
  <c r="E12" i="1" l="1"/>
  <c r="F11" i="1"/>
  <c r="G11" i="1" s="1"/>
  <c r="E13" i="1" l="1"/>
  <c r="F12" i="1"/>
  <c r="G12" i="1" s="1"/>
  <c r="E14" i="1" l="1"/>
  <c r="F13" i="1"/>
  <c r="G13" i="1" s="1"/>
  <c r="E15" i="1" l="1"/>
  <c r="F14" i="1"/>
  <c r="G14" i="1" s="1"/>
  <c r="E16" i="1" l="1"/>
  <c r="F15" i="1"/>
  <c r="G15" i="1" s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E22" i="1" l="1"/>
  <c r="F21" i="1"/>
  <c r="G21" i="1" s="1"/>
  <c r="E23" i="1" l="1"/>
  <c r="F22" i="1"/>
  <c r="G22" i="1" s="1"/>
  <c r="E24" i="1" l="1"/>
  <c r="F23" i="1"/>
  <c r="G23" i="1" s="1"/>
  <c r="E25" i="1" l="1"/>
  <c r="F24" i="1"/>
  <c r="G24" i="1" s="1"/>
  <c r="E26" i="1" l="1"/>
  <c r="F25" i="1"/>
  <c r="G25" i="1" s="1"/>
  <c r="E27" i="1" l="1"/>
  <c r="F26" i="1"/>
  <c r="G26" i="1" s="1"/>
  <c r="E28" i="1" l="1"/>
  <c r="F27" i="1"/>
  <c r="G27" i="1" s="1"/>
  <c r="E29" i="1" l="1"/>
  <c r="F28" i="1"/>
  <c r="G28" i="1" s="1"/>
  <c r="E30" i="1" l="1"/>
  <c r="F29" i="1"/>
  <c r="G29" i="1" s="1"/>
  <c r="E31" i="1" l="1"/>
  <c r="F30" i="1"/>
  <c r="G30" i="1" s="1"/>
  <c r="E32" i="1" l="1"/>
  <c r="F31" i="1"/>
  <c r="G31" i="1" s="1"/>
  <c r="E33" i="1" l="1"/>
  <c r="F32" i="1"/>
  <c r="G32" i="1" s="1"/>
  <c r="E34" i="1" l="1"/>
  <c r="F33" i="1"/>
  <c r="G33" i="1" s="1"/>
  <c r="E35" i="1" l="1"/>
  <c r="F34" i="1"/>
  <c r="G34" i="1" s="1"/>
  <c r="E36" i="1" l="1"/>
  <c r="F35" i="1"/>
  <c r="G35" i="1" s="1"/>
  <c r="E37" i="1" l="1"/>
  <c r="F36" i="1"/>
  <c r="G36" i="1" s="1"/>
  <c r="E38" i="1" l="1"/>
  <c r="F37" i="1"/>
  <c r="G37" i="1" s="1"/>
  <c r="E39" i="1" l="1"/>
  <c r="F38" i="1"/>
  <c r="G38" i="1" s="1"/>
  <c r="E40" i="1" l="1"/>
  <c r="F39" i="1"/>
  <c r="G39" i="1" s="1"/>
  <c r="E41" i="1" l="1"/>
  <c r="F40" i="1"/>
  <c r="G40" i="1" s="1"/>
  <c r="E42" i="1" l="1"/>
  <c r="F41" i="1"/>
  <c r="G41" i="1" s="1"/>
  <c r="E43" i="1" l="1"/>
  <c r="F42" i="1"/>
  <c r="G42" i="1" s="1"/>
  <c r="E44" i="1" l="1"/>
  <c r="F43" i="1"/>
  <c r="G43" i="1" s="1"/>
  <c r="E45" i="1" l="1"/>
  <c r="F44" i="1"/>
  <c r="G44" i="1" s="1"/>
  <c r="E46" i="1" l="1"/>
  <c r="F45" i="1"/>
  <c r="G45" i="1" s="1"/>
  <c r="E47" i="1" l="1"/>
  <c r="F46" i="1"/>
  <c r="G46" i="1" s="1"/>
  <c r="E48" i="1" l="1"/>
  <c r="F47" i="1"/>
  <c r="G47" i="1" s="1"/>
  <c r="E49" i="1" l="1"/>
  <c r="F48" i="1"/>
  <c r="G48" i="1" s="1"/>
  <c r="E50" i="1" l="1"/>
  <c r="F49" i="1"/>
  <c r="G49" i="1" s="1"/>
  <c r="E51" i="1" l="1"/>
  <c r="F50" i="1"/>
  <c r="G50" i="1" s="1"/>
  <c r="E52" i="1" l="1"/>
  <c r="F51" i="1"/>
  <c r="G51" i="1" s="1"/>
  <c r="E53" i="1" l="1"/>
  <c r="F52" i="1"/>
  <c r="G52" i="1" s="1"/>
  <c r="E54" i="1" l="1"/>
  <c r="F53" i="1"/>
  <c r="G53" i="1" s="1"/>
  <c r="E55" i="1" l="1"/>
  <c r="F54" i="1"/>
  <c r="G54" i="1" s="1"/>
  <c r="E56" i="1" l="1"/>
  <c r="F55" i="1"/>
  <c r="G55" i="1" s="1"/>
  <c r="E57" i="1" l="1"/>
  <c r="F56" i="1"/>
  <c r="G56" i="1" s="1"/>
  <c r="E58" i="1" l="1"/>
  <c r="F57" i="1"/>
  <c r="G57" i="1" s="1"/>
  <c r="E59" i="1" l="1"/>
  <c r="F58" i="1"/>
  <c r="G58" i="1" s="1"/>
  <c r="E60" i="1" l="1"/>
  <c r="F59" i="1"/>
  <c r="G59" i="1" s="1"/>
  <c r="E61" i="1" l="1"/>
  <c r="F60" i="1"/>
  <c r="G60" i="1" s="1"/>
  <c r="E62" i="1" l="1"/>
  <c r="F61" i="1"/>
  <c r="G61" i="1" s="1"/>
  <c r="E63" i="1" l="1"/>
  <c r="F62" i="1"/>
  <c r="G62" i="1" s="1"/>
  <c r="E64" i="1" l="1"/>
  <c r="F63" i="1"/>
  <c r="G63" i="1" s="1"/>
  <c r="E65" i="1" l="1"/>
  <c r="F64" i="1"/>
  <c r="G64" i="1" s="1"/>
  <c r="E66" i="1" l="1"/>
  <c r="F65" i="1"/>
  <c r="G65" i="1" s="1"/>
  <c r="E67" i="1" l="1"/>
  <c r="F66" i="1"/>
  <c r="G66" i="1" s="1"/>
  <c r="E68" i="1" l="1"/>
  <c r="F67" i="1"/>
  <c r="G67" i="1" s="1"/>
  <c r="E69" i="1" l="1"/>
  <c r="F68" i="1"/>
  <c r="G68" i="1" s="1"/>
  <c r="E70" i="1" l="1"/>
  <c r="F69" i="1"/>
  <c r="G69" i="1" s="1"/>
  <c r="E71" i="1" l="1"/>
  <c r="F70" i="1"/>
  <c r="G70" i="1" s="1"/>
  <c r="E72" i="1" l="1"/>
  <c r="F71" i="1"/>
  <c r="G71" i="1" s="1"/>
  <c r="E73" i="1" l="1"/>
  <c r="F72" i="1"/>
  <c r="G72" i="1" s="1"/>
  <c r="E74" i="1" l="1"/>
  <c r="F73" i="1"/>
  <c r="G73" i="1" s="1"/>
  <c r="E75" i="1" l="1"/>
  <c r="F74" i="1"/>
  <c r="G74" i="1" s="1"/>
  <c r="E76" i="1" l="1"/>
  <c r="F75" i="1"/>
  <c r="G75" i="1" s="1"/>
  <c r="E77" i="1" l="1"/>
  <c r="F76" i="1"/>
  <c r="G76" i="1" s="1"/>
  <c r="E78" i="1" l="1"/>
  <c r="F77" i="1"/>
  <c r="G77" i="1" s="1"/>
  <c r="E79" i="1" l="1"/>
  <c r="F78" i="1"/>
  <c r="G78" i="1" s="1"/>
  <c r="E80" i="1" l="1"/>
  <c r="F79" i="1"/>
  <c r="G79" i="1" s="1"/>
  <c r="E81" i="1" l="1"/>
  <c r="F80" i="1"/>
  <c r="G80" i="1" s="1"/>
  <c r="E82" i="1" l="1"/>
  <c r="F81" i="1"/>
  <c r="G81" i="1" s="1"/>
  <c r="E83" i="1" l="1"/>
  <c r="F82" i="1"/>
  <c r="G82" i="1" s="1"/>
  <c r="E84" i="1" l="1"/>
  <c r="F83" i="1"/>
  <c r="G83" i="1" s="1"/>
  <c r="E85" i="1" l="1"/>
  <c r="F84" i="1"/>
  <c r="G84" i="1" s="1"/>
  <c r="E86" i="1" l="1"/>
  <c r="F85" i="1"/>
  <c r="G85" i="1" s="1"/>
  <c r="E87" i="1" l="1"/>
  <c r="F86" i="1"/>
  <c r="G86" i="1" s="1"/>
  <c r="E88" i="1" l="1"/>
  <c r="F87" i="1"/>
  <c r="G87" i="1" s="1"/>
  <c r="E89" i="1" l="1"/>
  <c r="F88" i="1"/>
  <c r="G88" i="1" s="1"/>
  <c r="E90" i="1" l="1"/>
  <c r="F89" i="1"/>
  <c r="G89" i="1" s="1"/>
  <c r="E91" i="1" l="1"/>
  <c r="F90" i="1"/>
  <c r="G90" i="1" s="1"/>
  <c r="E92" i="1" l="1"/>
  <c r="F91" i="1"/>
  <c r="G91" i="1" s="1"/>
  <c r="E93" i="1" l="1"/>
  <c r="F92" i="1"/>
  <c r="G92" i="1" s="1"/>
  <c r="E94" i="1" l="1"/>
  <c r="F93" i="1"/>
  <c r="G93" i="1" s="1"/>
  <c r="E95" i="1" l="1"/>
  <c r="F94" i="1"/>
  <c r="G94" i="1" s="1"/>
  <c r="E96" i="1" l="1"/>
  <c r="F95" i="1"/>
  <c r="G95" i="1" s="1"/>
  <c r="E97" i="1" l="1"/>
  <c r="F96" i="1"/>
  <c r="G96" i="1" s="1"/>
  <c r="E98" i="1" l="1"/>
  <c r="F97" i="1"/>
  <c r="G97" i="1" s="1"/>
  <c r="E99" i="1" l="1"/>
  <c r="F98" i="1"/>
  <c r="G98" i="1" s="1"/>
  <c r="E100" i="1" l="1"/>
  <c r="F99" i="1"/>
  <c r="G99" i="1" s="1"/>
  <c r="E101" i="1" l="1"/>
  <c r="F100" i="1"/>
  <c r="G100" i="1" s="1"/>
  <c r="E102" i="1" l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K8" i="1" s="1"/>
  <c r="F253" i="1"/>
  <c r="G253" i="1" s="1"/>
  <c r="M8" i="1" l="1"/>
  <c r="L8" i="1"/>
  <c r="N8" i="1"/>
  <c r="K13" i="1" l="1"/>
  <c r="M42" i="1" s="1"/>
  <c r="K14" i="1"/>
  <c r="M44" i="1" s="1"/>
  <c r="N45" i="1" l="1"/>
  <c r="O46" i="1" s="1"/>
  <c r="O44" i="1"/>
  <c r="N41" i="1"/>
  <c r="O42" i="1"/>
  <c r="M50" i="1"/>
  <c r="M51" i="1"/>
  <c r="M52" i="1" l="1"/>
  <c r="M53" i="1" s="1"/>
  <c r="M54" i="1" s="1"/>
  <c r="O40" i="1"/>
  <c r="N50" i="1"/>
  <c r="N51" i="1"/>
  <c r="M55" i="1"/>
  <c r="N52" i="1" l="1"/>
  <c r="N53" i="1" s="1"/>
  <c r="N54" i="1" s="1"/>
  <c r="O50" i="1"/>
  <c r="O51" i="1"/>
  <c r="O52" i="1" s="1"/>
  <c r="O53" i="1" s="1"/>
  <c r="O55" i="1" s="1"/>
  <c r="N55" i="1" l="1"/>
  <c r="O54" i="1"/>
</calcChain>
</file>

<file path=xl/sharedStrings.xml><?xml version="1.0" encoding="utf-8"?>
<sst xmlns="http://schemas.openxmlformats.org/spreadsheetml/2006/main" count="44" uniqueCount="29">
  <si>
    <t>Date</t>
  </si>
  <si>
    <t>Precio</t>
  </si>
  <si>
    <t>Rendimientos</t>
  </si>
  <si>
    <t>Volatilidad</t>
  </si>
  <si>
    <t>Promedio</t>
  </si>
  <si>
    <t>Diarios</t>
  </si>
  <si>
    <t>Semanales</t>
  </si>
  <si>
    <t>Mensuales</t>
  </si>
  <si>
    <t>Anuales</t>
  </si>
  <si>
    <t>Histórica</t>
  </si>
  <si>
    <t>Rendimientos 2</t>
  </si>
  <si>
    <t>EWMA</t>
  </si>
  <si>
    <t>Lambda</t>
  </si>
  <si>
    <t>n</t>
  </si>
  <si>
    <t>1X3</t>
  </si>
  <si>
    <t>Suma</t>
  </si>
  <si>
    <t>U</t>
  </si>
  <si>
    <t>D</t>
  </si>
  <si>
    <t>Historica</t>
  </si>
  <si>
    <t>r</t>
  </si>
  <si>
    <t>P</t>
  </si>
  <si>
    <t>Q</t>
  </si>
  <si>
    <t>Histórico</t>
  </si>
  <si>
    <t>Valor Esperado</t>
  </si>
  <si>
    <t>Varianza</t>
  </si>
  <si>
    <t>Valor Esperado^2</t>
  </si>
  <si>
    <t>Desv Estandar</t>
  </si>
  <si>
    <t>Optimo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</si>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</sst>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#,##0.0000"/>
    <numFmt numFmtId="165" formatCode="#,##0.00000"/>
    <numFmt numFmtId="166" formatCode="0.000%"/>
    <numFmt numFmtId="167" formatCode="#,##0.00000000"/>
    <numFmt numFmtId="170" formatCode="0.0%"/>
    <numFmt numFmtId="171" formatCode="0.0000%"/>
    <numFmt numFmtId="172" formatCode="0.00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66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1" fontId="0" fillId="0" borderId="0" xfId="43" applyFont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43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FB!$C$3:$C$254</c:f>
              <c:numCache>
                <c:formatCode>#,##0.00000</c:formatCode>
                <c:ptCount val="252"/>
                <c:pt idx="0">
                  <c:v>1.6478903025885748E-2</c:v>
                </c:pt>
                <c:pt idx="1">
                  <c:v>-4.7488224298227966E-2</c:v>
                </c:pt>
                <c:pt idx="2">
                  <c:v>1.5898700746062294E-2</c:v>
                </c:pt>
                <c:pt idx="3">
                  <c:v>6.0607956484686806E-3</c:v>
                </c:pt>
                <c:pt idx="4">
                  <c:v>1.335624815083066E-2</c:v>
                </c:pt>
                <c:pt idx="5">
                  <c:v>-1.2757619516064085E-2</c:v>
                </c:pt>
                <c:pt idx="6">
                  <c:v>-1.4154782377085191E-3</c:v>
                </c:pt>
                <c:pt idx="7">
                  <c:v>-8.2607215918102921E-3</c:v>
                </c:pt>
                <c:pt idx="8">
                  <c:v>-2.3848336012002983E-2</c:v>
                </c:pt>
                <c:pt idx="9">
                  <c:v>1.4576790413999735E-2</c:v>
                </c:pt>
                <c:pt idx="10">
                  <c:v>5.1982752106144543E-3</c:v>
                </c:pt>
                <c:pt idx="11">
                  <c:v>2.5339737160187535E-3</c:v>
                </c:pt>
                <c:pt idx="12">
                  <c:v>2.0745099053877926E-2</c:v>
                </c:pt>
                <c:pt idx="13">
                  <c:v>5.3868656971910265E-4</c:v>
                </c:pt>
                <c:pt idx="14">
                  <c:v>-1.7823647554430756E-2</c:v>
                </c:pt>
                <c:pt idx="15">
                  <c:v>2.5709748411024306E-2</c:v>
                </c:pt>
                <c:pt idx="16">
                  <c:v>1.9892704797459537E-2</c:v>
                </c:pt>
                <c:pt idx="17">
                  <c:v>-1.8024161978685345E-2</c:v>
                </c:pt>
                <c:pt idx="18">
                  <c:v>6.7508030465756562E-3</c:v>
                </c:pt>
                <c:pt idx="19">
                  <c:v>-1.3816116328587515E-2</c:v>
                </c:pt>
                <c:pt idx="20">
                  <c:v>1.2384757568634979E-2</c:v>
                </c:pt>
                <c:pt idx="21">
                  <c:v>-5.4261436662843363E-3</c:v>
                </c:pt>
                <c:pt idx="22">
                  <c:v>-1.494683445717684E-3</c:v>
                </c:pt>
                <c:pt idx="23">
                  <c:v>-5.1953786671929264E-3</c:v>
                </c:pt>
                <c:pt idx="24">
                  <c:v>9.938639035210764E-3</c:v>
                </c:pt>
                <c:pt idx="25">
                  <c:v>3.1894636302747203E-4</c:v>
                </c:pt>
                <c:pt idx="26">
                  <c:v>1.0574276442987227E-2</c:v>
                </c:pt>
                <c:pt idx="27">
                  <c:v>-1.1050913031412095E-3</c:v>
                </c:pt>
                <c:pt idx="28">
                  <c:v>-1.6509922454536793E-2</c:v>
                </c:pt>
                <c:pt idx="29">
                  <c:v>-3.010283215055588E-2</c:v>
                </c:pt>
                <c:pt idx="30">
                  <c:v>8.3498836680601096E-3</c:v>
                </c:pt>
                <c:pt idx="31">
                  <c:v>-1.4824894530299365E-2</c:v>
                </c:pt>
                <c:pt idx="32">
                  <c:v>-1.6853202233177059E-2</c:v>
                </c:pt>
                <c:pt idx="33">
                  <c:v>5.518320090190521E-3</c:v>
                </c:pt>
                <c:pt idx="34">
                  <c:v>-1.2829043679361104E-2</c:v>
                </c:pt>
                <c:pt idx="35">
                  <c:v>-6.9061773090185298E-3</c:v>
                </c:pt>
                <c:pt idx="36">
                  <c:v>2.700881079388185E-2</c:v>
                </c:pt>
                <c:pt idx="37">
                  <c:v>5.9472259000493939E-3</c:v>
                </c:pt>
                <c:pt idx="38">
                  <c:v>-4.2762624317090377E-3</c:v>
                </c:pt>
                <c:pt idx="39">
                  <c:v>-1.0799383348634247E-2</c:v>
                </c:pt>
                <c:pt idx="40">
                  <c:v>1.1745134819416487E-2</c:v>
                </c:pt>
                <c:pt idx="41">
                  <c:v>1.0002946121346484E-3</c:v>
                </c:pt>
                <c:pt idx="42">
                  <c:v>2.2844346274462898E-2</c:v>
                </c:pt>
                <c:pt idx="43">
                  <c:v>-4.9528117002568704E-3</c:v>
                </c:pt>
                <c:pt idx="44">
                  <c:v>3.0149797060534236E-2</c:v>
                </c:pt>
                <c:pt idx="45">
                  <c:v>3.4880280396606053E-3</c:v>
                </c:pt>
                <c:pt idx="46">
                  <c:v>4.4217369279061104E-3</c:v>
                </c:pt>
                <c:pt idx="47">
                  <c:v>-2.4134665689847599E-2</c:v>
                </c:pt>
                <c:pt idx="48">
                  <c:v>2.082016043292699E-2</c:v>
                </c:pt>
                <c:pt idx="49">
                  <c:v>-3.988703524057198E-2</c:v>
                </c:pt>
                <c:pt idx="50">
                  <c:v>2.0679713866938641E-2</c:v>
                </c:pt>
                <c:pt idx="51">
                  <c:v>1.2348590977674849E-3</c:v>
                </c:pt>
                <c:pt idx="52">
                  <c:v>8.0690526987462919E-3</c:v>
                </c:pt>
                <c:pt idx="53">
                  <c:v>8.0044691898229145E-3</c:v>
                </c:pt>
                <c:pt idx="54">
                  <c:v>-4.7527661585475105E-4</c:v>
                </c:pt>
                <c:pt idx="55">
                  <c:v>-5.6150057771333908E-3</c:v>
                </c:pt>
                <c:pt idx="56">
                  <c:v>1.7899893839490359E-2</c:v>
                </c:pt>
                <c:pt idx="57">
                  <c:v>1.0226688948653233E-2</c:v>
                </c:pt>
                <c:pt idx="58">
                  <c:v>5.6651849066497511E-3</c:v>
                </c:pt>
                <c:pt idx="59">
                  <c:v>-2.0563136578251448E-3</c:v>
                </c:pt>
                <c:pt idx="60">
                  <c:v>-1.435743390860612E-2</c:v>
                </c:pt>
                <c:pt idx="61">
                  <c:v>-5.9167384539182254E-3</c:v>
                </c:pt>
                <c:pt idx="62">
                  <c:v>2.2032113334928541E-3</c:v>
                </c:pt>
                <c:pt idx="63">
                  <c:v>-6.4660233678438756E-3</c:v>
                </c:pt>
                <c:pt idx="64">
                  <c:v>2.5308578338876443E-2</c:v>
                </c:pt>
                <c:pt idx="65">
                  <c:v>-6.603743702006862E-3</c:v>
                </c:pt>
                <c:pt idx="66">
                  <c:v>-2.0711290861546904E-4</c:v>
                </c:pt>
                <c:pt idx="67">
                  <c:v>1.0045220334174916E-2</c:v>
                </c:pt>
                <c:pt idx="68">
                  <c:v>1.1719818221719164E-2</c:v>
                </c:pt>
                <c:pt idx="69">
                  <c:v>9.6795119283652562E-3</c:v>
                </c:pt>
                <c:pt idx="70">
                  <c:v>-9.1224178770170153E-3</c:v>
                </c:pt>
                <c:pt idx="71">
                  <c:v>2.1242068110124417E-3</c:v>
                </c:pt>
                <c:pt idx="72">
                  <c:v>4.4865305251193784E-3</c:v>
                </c:pt>
                <c:pt idx="73">
                  <c:v>4.8668518833443726E-3</c:v>
                </c:pt>
                <c:pt idx="74">
                  <c:v>-4.1127152580284791E-3</c:v>
                </c:pt>
                <c:pt idx="75">
                  <c:v>1.5113632784165009E-2</c:v>
                </c:pt>
                <c:pt idx="76">
                  <c:v>-1.7837731461082219E-3</c:v>
                </c:pt>
                <c:pt idx="77">
                  <c:v>-9.6676988558609799E-3</c:v>
                </c:pt>
                <c:pt idx="78">
                  <c:v>-4.4162974075115371E-3</c:v>
                </c:pt>
                <c:pt idx="79">
                  <c:v>-5.5341734678425252E-4</c:v>
                </c:pt>
                <c:pt idx="80">
                  <c:v>3.2657299702000186E-3</c:v>
                </c:pt>
                <c:pt idx="81">
                  <c:v>8.4414076498043854E-3</c:v>
                </c:pt>
                <c:pt idx="82">
                  <c:v>1.4413531694410929E-3</c:v>
                </c:pt>
                <c:pt idx="83">
                  <c:v>-2.3370936796498487E-3</c:v>
                </c:pt>
                <c:pt idx="84">
                  <c:v>6.896065998631953E-3</c:v>
                </c:pt>
                <c:pt idx="85">
                  <c:v>-2.7620086455854863E-2</c:v>
                </c:pt>
                <c:pt idx="86">
                  <c:v>-1.35088734627945E-2</c:v>
                </c:pt>
                <c:pt idx="87">
                  <c:v>1.9437884704366488E-2</c:v>
                </c:pt>
                <c:pt idx="88">
                  <c:v>2.371886775019337E-3</c:v>
                </c:pt>
                <c:pt idx="89">
                  <c:v>2.0505101232489952E-2</c:v>
                </c:pt>
                <c:pt idx="90">
                  <c:v>1.7427492264417199E-2</c:v>
                </c:pt>
                <c:pt idx="91">
                  <c:v>1.1640558081241906E-3</c:v>
                </c:pt>
                <c:pt idx="92">
                  <c:v>-5.8189490181392823E-4</c:v>
                </c:pt>
                <c:pt idx="93">
                  <c:v>-5.1543903609915691E-3</c:v>
                </c:pt>
                <c:pt idx="94">
                  <c:v>1.2932771267600488E-2</c:v>
                </c:pt>
                <c:pt idx="95">
                  <c:v>1.4908416079502361E-3</c:v>
                </c:pt>
                <c:pt idx="96">
                  <c:v>-1.7890961851480678E-2</c:v>
                </c:pt>
                <c:pt idx="97">
                  <c:v>4.1009479521376575E-3</c:v>
                </c:pt>
                <c:pt idx="98">
                  <c:v>2.1830609434021528E-2</c:v>
                </c:pt>
                <c:pt idx="99">
                  <c:v>-5.3053106057773117E-3</c:v>
                </c:pt>
                <c:pt idx="100">
                  <c:v>1.8658446969078493E-2</c:v>
                </c:pt>
                <c:pt idx="101">
                  <c:v>2.161312666163968E-3</c:v>
                </c:pt>
                <c:pt idx="102">
                  <c:v>1.0086958622630031E-2</c:v>
                </c:pt>
                <c:pt idx="103">
                  <c:v>1.4209511879799644E-2</c:v>
                </c:pt>
                <c:pt idx="104">
                  <c:v>-1.1000321920061101E-3</c:v>
                </c:pt>
                <c:pt idx="105">
                  <c:v>1.7501667186763239E-2</c:v>
                </c:pt>
                <c:pt idx="106">
                  <c:v>-1.2926256527529639E-2</c:v>
                </c:pt>
                <c:pt idx="107">
                  <c:v>9.4955214177470781E-3</c:v>
                </c:pt>
                <c:pt idx="108">
                  <c:v>2.7996496332134912E-3</c:v>
                </c:pt>
                <c:pt idx="109">
                  <c:v>1.6669824206661157E-3</c:v>
                </c:pt>
                <c:pt idx="110">
                  <c:v>-3.1561277762116903E-3</c:v>
                </c:pt>
                <c:pt idx="111">
                  <c:v>-5.4203180277675089E-4</c:v>
                </c:pt>
                <c:pt idx="112">
                  <c:v>-7.073630623394926E-3</c:v>
                </c:pt>
                <c:pt idx="113">
                  <c:v>-8.3162143093473868E-3</c:v>
                </c:pt>
                <c:pt idx="114">
                  <c:v>-1.4186633905825209E-2</c:v>
                </c:pt>
                <c:pt idx="115">
                  <c:v>1.3498092801711124E-2</c:v>
                </c:pt>
                <c:pt idx="116">
                  <c:v>2.4671348537077167E-2</c:v>
                </c:pt>
                <c:pt idx="117">
                  <c:v>-6.3335689730110445E-2</c:v>
                </c:pt>
                <c:pt idx="118">
                  <c:v>-3.7044849055341042E-2</c:v>
                </c:pt>
                <c:pt idx="119">
                  <c:v>1.1228869356653022E-2</c:v>
                </c:pt>
                <c:pt idx="120">
                  <c:v>2.7246745868386792E-2</c:v>
                </c:pt>
                <c:pt idx="121">
                  <c:v>1.3335192622405123E-3</c:v>
                </c:pt>
                <c:pt idx="122">
                  <c:v>3.5158007884474062E-3</c:v>
                </c:pt>
                <c:pt idx="123">
                  <c:v>6.9946689641856054E-3</c:v>
                </c:pt>
                <c:pt idx="124">
                  <c:v>3.4321291830219291E-3</c:v>
                </c:pt>
                <c:pt idx="125">
                  <c:v>-2.7937550470657727E-2</c:v>
                </c:pt>
                <c:pt idx="126">
                  <c:v>1.7083765292051446E-2</c:v>
                </c:pt>
                <c:pt idx="127">
                  <c:v>1.1229200483640176E-2</c:v>
                </c:pt>
                <c:pt idx="128">
                  <c:v>4.8675281888800638E-3</c:v>
                </c:pt>
                <c:pt idx="129">
                  <c:v>1.6760473983026478E-2</c:v>
                </c:pt>
                <c:pt idx="130">
                  <c:v>-1.4243288231328755E-3</c:v>
                </c:pt>
                <c:pt idx="131">
                  <c:v>-1.3470256920698516E-2</c:v>
                </c:pt>
                <c:pt idx="132">
                  <c:v>-2.0718365396469773E-2</c:v>
                </c:pt>
                <c:pt idx="133">
                  <c:v>-4.6053366092432074E-2</c:v>
                </c:pt>
                <c:pt idx="134">
                  <c:v>-1.9875352738175658E-2</c:v>
                </c:pt>
                <c:pt idx="135">
                  <c:v>2.1828726534974256E-3</c:v>
                </c:pt>
                <c:pt idx="136">
                  <c:v>-3.8511010679813905E-2</c:v>
                </c:pt>
                <c:pt idx="137">
                  <c:v>1.4232886346907945E-2</c:v>
                </c:pt>
                <c:pt idx="138">
                  <c:v>2.0416748729622316E-2</c:v>
                </c:pt>
                <c:pt idx="139">
                  <c:v>-5.5201955812742474E-2</c:v>
                </c:pt>
                <c:pt idx="140">
                  <c:v>3.1089468512341956E-2</c:v>
                </c:pt>
                <c:pt idx="141">
                  <c:v>-3.4970252803030295E-2</c:v>
                </c:pt>
                <c:pt idx="142">
                  <c:v>-2.2280188084052206E-2</c:v>
                </c:pt>
                <c:pt idx="143">
                  <c:v>-6.6141196344281658E-2</c:v>
                </c:pt>
                <c:pt idx="144">
                  <c:v>4.9997481142792781E-2</c:v>
                </c:pt>
                <c:pt idx="145">
                  <c:v>-4.5641172439717846E-2</c:v>
                </c:pt>
                <c:pt idx="146">
                  <c:v>-9.7209326323671269E-2</c:v>
                </c:pt>
                <c:pt idx="147">
                  <c:v>9.7444225887362734E-2</c:v>
                </c:pt>
                <c:pt idx="148">
                  <c:v>-0.15376905681802916</c:v>
                </c:pt>
                <c:pt idx="149">
                  <c:v>2.3086040893323782E-2</c:v>
                </c:pt>
                <c:pt idx="150">
                  <c:v>-1.6600630623688318E-2</c:v>
                </c:pt>
                <c:pt idx="151">
                  <c:v>4.1126777940233235E-2</c:v>
                </c:pt>
                <c:pt idx="152">
                  <c:v>-2.2453621044236899E-2</c:v>
                </c:pt>
                <c:pt idx="153">
                  <c:v>-1.0945883647954851E-2</c:v>
                </c:pt>
                <c:pt idx="154">
                  <c:v>8.3392347030861222E-2</c:v>
                </c:pt>
                <c:pt idx="155">
                  <c:v>-3.0078808163392163E-2</c:v>
                </c:pt>
                <c:pt idx="156">
                  <c:v>4.4632592786944945E-2</c:v>
                </c:pt>
                <c:pt idx="157">
                  <c:v>-4.0926607714679382E-2</c:v>
                </c:pt>
                <c:pt idx="158">
                  <c:v>5.6779234361595425E-2</c:v>
                </c:pt>
                <c:pt idx="159">
                  <c:v>5.1089878220085122E-3</c:v>
                </c:pt>
                <c:pt idx="160">
                  <c:v>-4.4124785300565003E-2</c:v>
                </c:pt>
                <c:pt idx="161">
                  <c:v>-8.8738677561805267E-3</c:v>
                </c:pt>
                <c:pt idx="162">
                  <c:v>-2.5676149223875924E-2</c:v>
                </c:pt>
                <c:pt idx="163">
                  <c:v>7.1152576485032287E-2</c:v>
                </c:pt>
                <c:pt idx="164">
                  <c:v>1.9619021220669466E-2</c:v>
                </c:pt>
                <c:pt idx="165">
                  <c:v>3.1770892176010132E-2</c:v>
                </c:pt>
                <c:pt idx="166">
                  <c:v>5.2079151525589278E-3</c:v>
                </c:pt>
                <c:pt idx="167">
                  <c:v>-2.2858973649705415E-3</c:v>
                </c:pt>
                <c:pt idx="168">
                  <c:v>1.9152926171707402E-2</c:v>
                </c:pt>
                <c:pt idx="169">
                  <c:v>-6.7579071368753119E-3</c:v>
                </c:pt>
                <c:pt idx="170">
                  <c:v>-4.0767906413907524E-3</c:v>
                </c:pt>
                <c:pt idx="171">
                  <c:v>1.6822276121122831E-2</c:v>
                </c:pt>
                <c:pt idx="172">
                  <c:v>-5.5947330225174317E-3</c:v>
                </c:pt>
                <c:pt idx="173">
                  <c:v>-4.2637685872111253E-2</c:v>
                </c:pt>
                <c:pt idx="174">
                  <c:v>6.5050661990744274E-2</c:v>
                </c:pt>
                <c:pt idx="175">
                  <c:v>1.5514347099516761E-2</c:v>
                </c:pt>
                <c:pt idx="176">
                  <c:v>2.633415418214918E-2</c:v>
                </c:pt>
                <c:pt idx="177">
                  <c:v>-1.3613616780816944E-2</c:v>
                </c:pt>
                <c:pt idx="178">
                  <c:v>-2.4784594953952806E-2</c:v>
                </c:pt>
                <c:pt idx="179">
                  <c:v>5.9842821068207284E-2</c:v>
                </c:pt>
                <c:pt idx="180">
                  <c:v>5.2757306122523814E-2</c:v>
                </c:pt>
                <c:pt idx="181">
                  <c:v>-1.1990919306692223E-2</c:v>
                </c:pt>
                <c:pt idx="182">
                  <c:v>1.4673985517667267E-2</c:v>
                </c:pt>
                <c:pt idx="183">
                  <c:v>8.7794902987073774E-3</c:v>
                </c:pt>
                <c:pt idx="184">
                  <c:v>6.7382166342725381E-3</c:v>
                </c:pt>
                <c:pt idx="185">
                  <c:v>1.3294427936298307E-2</c:v>
                </c:pt>
                <c:pt idx="186">
                  <c:v>5.1463062870215738E-3</c:v>
                </c:pt>
                <c:pt idx="187">
                  <c:v>3.9009614103704842E-3</c:v>
                </c:pt>
                <c:pt idx="188">
                  <c:v>-1.4553210016105192E-2</c:v>
                </c:pt>
                <c:pt idx="189">
                  <c:v>-2.4085942076427055E-2</c:v>
                </c:pt>
                <c:pt idx="190">
                  <c:v>8.3027933615157489E-3</c:v>
                </c:pt>
                <c:pt idx="191">
                  <c:v>1.9488787330436377E-2</c:v>
                </c:pt>
                <c:pt idx="192">
                  <c:v>1.0894521233444626E-2</c:v>
                </c:pt>
                <c:pt idx="193">
                  <c:v>1.7160431986879703E-2</c:v>
                </c:pt>
                <c:pt idx="194">
                  <c:v>5.860464173699053E-2</c:v>
                </c:pt>
                <c:pt idx="195">
                  <c:v>6.1557243106856356E-3</c:v>
                </c:pt>
                <c:pt idx="196">
                  <c:v>1.5097884801162016E-2</c:v>
                </c:pt>
                <c:pt idx="197">
                  <c:v>-1.1603422749577166E-2</c:v>
                </c:pt>
                <c:pt idx="198">
                  <c:v>-1.3265890242558771E-2</c:v>
                </c:pt>
                <c:pt idx="199">
                  <c:v>-1.6190375437314983E-2</c:v>
                </c:pt>
                <c:pt idx="200">
                  <c:v>-1.6424862089432267E-3</c:v>
                </c:pt>
                <c:pt idx="201">
                  <c:v>2.9849078160110561E-2</c:v>
                </c:pt>
                <c:pt idx="202">
                  <c:v>3.4866358687674869E-3</c:v>
                </c:pt>
                <c:pt idx="203">
                  <c:v>-1.1061281861448755E-2</c:v>
                </c:pt>
                <c:pt idx="204">
                  <c:v>-1.6957405022615512E-2</c:v>
                </c:pt>
                <c:pt idx="205">
                  <c:v>1.9604229249871947E-2</c:v>
                </c:pt>
                <c:pt idx="206">
                  <c:v>2.7262279806854767E-3</c:v>
                </c:pt>
                <c:pt idx="207">
                  <c:v>3.0934047465232296E-2</c:v>
                </c:pt>
                <c:pt idx="208">
                  <c:v>-8.1616019915146908E-3</c:v>
                </c:pt>
                <c:pt idx="209">
                  <c:v>-5.3356410941869825E-2</c:v>
                </c:pt>
                <c:pt idx="210">
                  <c:v>1.8322443856827176E-2</c:v>
                </c:pt>
                <c:pt idx="211">
                  <c:v>1.7003957808287208E-2</c:v>
                </c:pt>
                <c:pt idx="212">
                  <c:v>1.3457402880838893E-2</c:v>
                </c:pt>
                <c:pt idx="213">
                  <c:v>-5.093382757197268E-4</c:v>
                </c:pt>
                <c:pt idx="214">
                  <c:v>1.7392542578975705E-3</c:v>
                </c:pt>
                <c:pt idx="215">
                  <c:v>1.2006931389831237E-2</c:v>
                </c:pt>
                <c:pt idx="216">
                  <c:v>1.7991595213121487E-3</c:v>
                </c:pt>
                <c:pt idx="217">
                  <c:v>1.2545356088199452E-2</c:v>
                </c:pt>
                <c:pt idx="218">
                  <c:v>-3.4522392006402759E-2</c:v>
                </c:pt>
                <c:pt idx="219">
                  <c:v>7.0683241296619331E-3</c:v>
                </c:pt>
                <c:pt idx="220">
                  <c:v>-8.682620427283852E-2</c:v>
                </c:pt>
                <c:pt idx="221">
                  <c:v>2.0883690772530571E-2</c:v>
                </c:pt>
                <c:pt idx="222">
                  <c:v>2.8725961303961624E-2</c:v>
                </c:pt>
                <c:pt idx="223">
                  <c:v>4.5119769445167143E-2</c:v>
                </c:pt>
                <c:pt idx="224">
                  <c:v>-1.7538742845889077E-2</c:v>
                </c:pt>
                <c:pt idx="225">
                  <c:v>2.896550840418791E-2</c:v>
                </c:pt>
                <c:pt idx="226">
                  <c:v>2.4109501639739015E-3</c:v>
                </c:pt>
                <c:pt idx="227">
                  <c:v>1.1229582885695944E-2</c:v>
                </c:pt>
                <c:pt idx="228">
                  <c:v>3.769870045107533E-3</c:v>
                </c:pt>
                <c:pt idx="229">
                  <c:v>2.3286036702281476E-3</c:v>
                </c:pt>
                <c:pt idx="230">
                  <c:v>-2.5080360653644197E-2</c:v>
                </c:pt>
                <c:pt idx="231">
                  <c:v>3.0497214375324894E-3</c:v>
                </c:pt>
                <c:pt idx="232">
                  <c:v>2.2916324511062535E-3</c:v>
                </c:pt>
                <c:pt idx="233">
                  <c:v>2.701499994248624E-3</c:v>
                </c:pt>
                <c:pt idx="234">
                  <c:v>4.5552754694516548E-3</c:v>
                </c:pt>
                <c:pt idx="235">
                  <c:v>1.3909339115256969E-2</c:v>
                </c:pt>
                <c:pt idx="236">
                  <c:v>-1.5066886065702891E-2</c:v>
                </c:pt>
                <c:pt idx="237">
                  <c:v>-7.8070452570894568E-3</c:v>
                </c:pt>
                <c:pt idx="238">
                  <c:v>-3.0776823196393705E-2</c:v>
                </c:pt>
                <c:pt idx="239">
                  <c:v>-8.1587249612830072E-3</c:v>
                </c:pt>
                <c:pt idx="240">
                  <c:v>1.2020536190314511E-2</c:v>
                </c:pt>
                <c:pt idx="241">
                  <c:v>-1.458118684165379E-2</c:v>
                </c:pt>
                <c:pt idx="242">
                  <c:v>1.3681394569676195E-2</c:v>
                </c:pt>
                <c:pt idx="243">
                  <c:v>5.1733030493594599E-3</c:v>
                </c:pt>
                <c:pt idx="244">
                  <c:v>7.857861394111379E-2</c:v>
                </c:pt>
                <c:pt idx="245">
                  <c:v>-6.763829291532338E-3</c:v>
                </c:pt>
                <c:pt idx="246">
                  <c:v>-8.4896779730894729E-3</c:v>
                </c:pt>
                <c:pt idx="247">
                  <c:v>-2.8460065477867668E-3</c:v>
                </c:pt>
                <c:pt idx="248">
                  <c:v>6.2851180162288758E-2</c:v>
                </c:pt>
                <c:pt idx="249">
                  <c:v>1.184156456316484E-2</c:v>
                </c:pt>
                <c:pt idx="250">
                  <c:v>-2.047340056272845E-2</c:v>
                </c:pt>
                <c:pt idx="251">
                  <c:v>-1.6562282659833536E-2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D14B-A086-AA5645FE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82015"/>
        <c:axId val="248873615"/>
      </c:lineChart>
      <c:catAx>
        <c:axId val="24948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8873615"/>
        <c:crosses val="autoZero"/>
        <c:auto val="1"/>
        <c:lblAlgn val="ctr"/>
        <c:lblOffset val="100"/>
        <c:noMultiLvlLbl val="0"/>
      </c:catAx>
      <c:valAx>
        <c:axId val="2488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494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FB!$D$3:$D$254</c:f>
              <c:numCache>
                <c:formatCode>#,##0.00000</c:formatCode>
                <c:ptCount val="252"/>
                <c:pt idx="0">
                  <c:v>2.7155424493654644E-4</c:v>
                </c:pt>
                <c:pt idx="1">
                  <c:v>2.2551314469988091E-3</c:v>
                </c:pt>
                <c:pt idx="2">
                  <c:v>2.5276868541284172E-4</c:v>
                </c:pt>
                <c:pt idx="3">
                  <c:v>3.6733243892496892E-5</c:v>
                </c:pt>
                <c:pt idx="4">
                  <c:v>1.7838936466656741E-4</c:v>
                </c:pt>
                <c:pt idx="5">
                  <c:v>1.6275685571665922E-4</c:v>
                </c:pt>
                <c:pt idx="6">
                  <c:v>2.0035786414264147E-6</c:v>
                </c:pt>
                <c:pt idx="7">
                  <c:v>6.8239521217400764E-5</c:v>
                </c:pt>
                <c:pt idx="8">
                  <c:v>5.6874313054139836E-4</c:v>
                </c:pt>
                <c:pt idx="9">
                  <c:v>2.1248281877367457E-4</c:v>
                </c:pt>
                <c:pt idx="10">
                  <c:v>2.702206516528875E-5</c:v>
                </c:pt>
                <c:pt idx="11">
                  <c:v>6.4210227934738904E-6</c:v>
                </c:pt>
                <c:pt idx="12">
                  <c:v>4.3035913475520683E-4</c:v>
                </c:pt>
                <c:pt idx="13">
                  <c:v>2.9018322039573364E-7</c:v>
                </c:pt>
                <c:pt idx="14">
                  <c:v>3.176824121445655E-4</c:v>
                </c:pt>
                <c:pt idx="15">
                  <c:v>6.6099116335816682E-4</c:v>
                </c:pt>
                <c:pt idx="16">
                  <c:v>3.9571970415886967E-4</c:v>
                </c:pt>
                <c:pt idx="17">
                  <c:v>3.2487041503388643E-4</c:v>
                </c:pt>
                <c:pt idx="18">
                  <c:v>4.5573341773655159E-5</c:v>
                </c:pt>
                <c:pt idx="19">
                  <c:v>1.9088507040506254E-4</c:v>
                </c:pt>
                <c:pt idx="20">
                  <c:v>1.5338222003386139E-4</c:v>
                </c:pt>
                <c:pt idx="21">
                  <c:v>2.9443035087157618E-5</c:v>
                </c:pt>
                <c:pt idx="22">
                  <c:v>2.2340786029024891E-6</c:v>
                </c:pt>
                <c:pt idx="23">
                  <c:v>2.6991959495523347E-5</c:v>
                </c:pt>
                <c:pt idx="24">
                  <c:v>9.877654587221515E-5</c:v>
                </c:pt>
                <c:pt idx="25">
                  <c:v>1.0172678248845198E-7</c:v>
                </c:pt>
                <c:pt idx="26">
                  <c:v>1.1181532229271461E-4</c:v>
                </c:pt>
                <c:pt idx="27">
                  <c:v>1.2212267882783365E-6</c:v>
                </c:pt>
                <c:pt idx="28">
                  <c:v>2.7257753945481819E-4</c:v>
                </c:pt>
                <c:pt idx="29">
                  <c:v>9.0618050348454076E-4</c:v>
                </c:pt>
                <c:pt idx="30">
                  <c:v>6.9720557270136954E-5</c:v>
                </c:pt>
                <c:pt idx="31">
                  <c:v>2.1977749783450004E-4</c:v>
                </c:pt>
                <c:pt idx="32">
                  <c:v>2.8403042551236417E-4</c:v>
                </c:pt>
                <c:pt idx="33">
                  <c:v>3.0451856617800321E-5</c:v>
                </c:pt>
                <c:pt idx="34">
                  <c:v>1.6458436172695509E-4</c:v>
                </c:pt>
                <c:pt idx="35">
                  <c:v>4.769528502360242E-5</c:v>
                </c:pt>
                <c:pt idx="36">
                  <c:v>7.2947586049970875E-4</c:v>
                </c:pt>
                <c:pt idx="37">
                  <c:v>3.5369495906218325E-5</c:v>
                </c:pt>
                <c:pt idx="38">
                  <c:v>1.8286420384846092E-5</c:v>
                </c:pt>
                <c:pt idx="39">
                  <c:v>1.1662668071075865E-4</c:v>
                </c:pt>
                <c:pt idx="40">
                  <c:v>1.3794819192626954E-4</c:v>
                </c:pt>
                <c:pt idx="41">
                  <c:v>1.0005893110656066E-6</c:v>
                </c:pt>
                <c:pt idx="42">
                  <c:v>5.2186415670756687E-4</c:v>
                </c:pt>
                <c:pt idx="43">
                  <c:v>2.4530343738201352E-5</c:v>
                </c:pt>
                <c:pt idx="44">
                  <c:v>9.0901026279139891E-4</c:v>
                </c:pt>
                <c:pt idx="45">
                  <c:v>1.2166339605458606E-5</c:v>
                </c:pt>
                <c:pt idx="46">
                  <c:v>1.9551757459608565E-5</c:v>
                </c:pt>
                <c:pt idx="47">
                  <c:v>5.8248208796070691E-4</c:v>
                </c:pt>
                <c:pt idx="48">
                  <c:v>4.3347908045281858E-4</c:v>
                </c:pt>
                <c:pt idx="49">
                  <c:v>1.5909755802826311E-3</c:v>
                </c:pt>
                <c:pt idx="50">
                  <c:v>4.2765056561845432E-4</c:v>
                </c:pt>
                <c:pt idx="51">
                  <c:v>1.5248769913391269E-6</c:v>
                </c:pt>
                <c:pt idx="52">
                  <c:v>6.510961145514482E-5</c:v>
                </c:pt>
                <c:pt idx="53">
                  <c:v>6.4071527010824307E-5</c:v>
                </c:pt>
                <c:pt idx="54">
                  <c:v>2.2588786157834458E-7</c:v>
                </c:pt>
                <c:pt idx="55">
                  <c:v>3.1528289877241352E-5</c:v>
                </c:pt>
                <c:pt idx="56">
                  <c:v>3.2040619946502492E-4</c:v>
                </c:pt>
                <c:pt idx="57">
                  <c:v>1.0458516685250618E-4</c:v>
                </c:pt>
                <c:pt idx="58">
                  <c:v>3.2094320026532152E-5</c:v>
                </c:pt>
                <c:pt idx="59">
                  <c:v>4.2284258593582263E-6</c:v>
                </c:pt>
                <c:pt idx="60">
                  <c:v>2.061359084399928E-4</c:v>
                </c:pt>
                <c:pt idx="61">
                  <c:v>3.500779393207463E-5</c:v>
                </c:pt>
                <c:pt idx="62">
                  <c:v>4.85414018003136E-6</c:v>
                </c:pt>
                <c:pt idx="63">
                  <c:v>4.1809458193503056E-5</c:v>
                </c:pt>
                <c:pt idx="64">
                  <c:v>6.4052413753504592E-4</c:v>
                </c:pt>
                <c:pt idx="65">
                  <c:v>4.3609430881795293E-5</c:v>
                </c:pt>
                <c:pt idx="66">
                  <c:v>4.2895756915159633E-8</c:v>
                </c:pt>
                <c:pt idx="67">
                  <c:v>1.009064515621212E-4</c:v>
                </c:pt>
                <c:pt idx="68">
                  <c:v>1.3735413915014053E-4</c:v>
                </c:pt>
                <c:pt idx="69">
                  <c:v>9.3692951171365287E-5</c:v>
                </c:pt>
                <c:pt idx="70">
                  <c:v>8.3218507922919627E-5</c:v>
                </c:pt>
                <c:pt idx="71">
                  <c:v>4.5122545759516475E-6</c:v>
                </c:pt>
                <c:pt idx="72">
                  <c:v>2.0128956152827965E-5</c:v>
                </c:pt>
                <c:pt idx="73">
                  <c:v>2.3686247254412667E-5</c:v>
                </c:pt>
                <c:pt idx="74">
                  <c:v>1.6914426793620259E-5</c:v>
                </c:pt>
                <c:pt idx="75">
                  <c:v>2.2842189593458737E-4</c:v>
                </c:pt>
                <c:pt idx="76">
                  <c:v>3.181846636776824E-6</c:v>
                </c:pt>
                <c:pt idx="77">
                  <c:v>9.3464401167615699E-5</c:v>
                </c:pt>
                <c:pt idx="78">
                  <c:v>1.9503682791593125E-5</c:v>
                </c:pt>
                <c:pt idx="79">
                  <c:v>3.0627075972172163E-7</c:v>
                </c:pt>
                <c:pt idx="80">
                  <c:v>1.0664992238262614E-5</c:v>
                </c:pt>
                <c:pt idx="81">
                  <c:v>7.1257363110176E-5</c:v>
                </c:pt>
                <c:pt idx="82">
                  <c:v>2.0774989590578838E-6</c:v>
                </c:pt>
                <c:pt idx="83">
                  <c:v>5.4620068674592697E-6</c:v>
                </c:pt>
                <c:pt idx="84">
                  <c:v>4.7555726257487717E-5</c:v>
                </c:pt>
                <c:pt idx="85">
                  <c:v>7.6286917582889724E-4</c:v>
                </c:pt>
                <c:pt idx="86">
                  <c:v>1.8248966223379347E-4</c:v>
                </c:pt>
                <c:pt idx="87">
                  <c:v>3.7783136178024467E-4</c:v>
                </c:pt>
                <c:pt idx="88">
                  <c:v>5.6258468735116313E-6</c:v>
                </c:pt>
                <c:pt idx="89">
                  <c:v>4.2045917655466095E-4</c:v>
                </c:pt>
                <c:pt idx="90">
                  <c:v>3.0371748662632133E-4</c:v>
                </c:pt>
                <c:pt idx="91">
                  <c:v>1.3550259244276625E-6</c:v>
                </c:pt>
                <c:pt idx="92">
                  <c:v>3.3860167675704117E-7</c:v>
                </c:pt>
                <c:pt idx="93">
                  <c:v>2.6567739993482799E-5</c:v>
                </c:pt>
                <c:pt idx="94">
                  <c:v>1.6725657266007272E-4</c:v>
                </c:pt>
                <c:pt idx="95">
                  <c:v>2.2226086999956453E-6</c:v>
                </c:pt>
                <c:pt idx="96">
                  <c:v>3.2008651597113694E-4</c:v>
                </c:pt>
                <c:pt idx="97">
                  <c:v>1.6817774106142047E-5</c:v>
                </c:pt>
                <c:pt idx="98">
                  <c:v>4.7657550826078971E-4</c:v>
                </c:pt>
                <c:pt idx="99">
                  <c:v>2.8146320623773226E-5</c:v>
                </c:pt>
                <c:pt idx="100">
                  <c:v>3.4813764329791439E-4</c:v>
                </c:pt>
                <c:pt idx="101">
                  <c:v>4.6712724409207998E-6</c:v>
                </c:pt>
                <c:pt idx="102">
                  <c:v>1.0174673425465032E-4</c:v>
                </c:pt>
                <c:pt idx="103">
                  <c:v>2.019102278621672E-4</c:v>
                </c:pt>
                <c:pt idx="104">
                  <c:v>1.2100708234497675E-6</c:v>
                </c:pt>
                <c:pt idx="105">
                  <c:v>3.0630835431622505E-4</c:v>
                </c:pt>
                <c:pt idx="106">
                  <c:v>1.6708810781550259E-4</c:v>
                </c:pt>
                <c:pt idx="107">
                  <c:v>9.0164926994893484E-5</c:v>
                </c:pt>
                <c:pt idx="108">
                  <c:v>7.8380380687524352E-6</c:v>
                </c:pt>
                <c:pt idx="109">
                  <c:v>2.7788303908098625E-6</c:v>
                </c:pt>
                <c:pt idx="110">
                  <c:v>9.9611425397749492E-6</c:v>
                </c:pt>
                <c:pt idx="111">
                  <c:v>2.937984752214146E-7</c:v>
                </c:pt>
                <c:pt idx="112">
                  <c:v>5.0036250196230487E-5</c:v>
                </c:pt>
                <c:pt idx="113">
                  <c:v>6.9159420438994241E-5</c:v>
                </c:pt>
                <c:pt idx="114">
                  <c:v>2.0126058157790943E-4</c:v>
                </c:pt>
                <c:pt idx="115">
                  <c:v>1.8219850928360566E-4</c:v>
                </c:pt>
                <c:pt idx="116">
                  <c:v>6.086754386379397E-4</c:v>
                </c:pt>
                <c:pt idx="117">
                  <c:v>4.0114095935888175E-3</c:v>
                </c:pt>
                <c:pt idx="118">
                  <c:v>1.3723208415330021E-3</c:v>
                </c:pt>
                <c:pt idx="119">
                  <c:v>1.2608750702878125E-4</c:v>
                </c:pt>
                <c:pt idx="120">
                  <c:v>7.4238516041645272E-4</c:v>
                </c:pt>
                <c:pt idx="121">
                  <c:v>1.7782736227664803E-6</c:v>
                </c:pt>
                <c:pt idx="122">
                  <c:v>1.2360855184047404E-5</c:v>
                </c:pt>
                <c:pt idx="123">
                  <c:v>4.892539391854133E-5</c:v>
                </c:pt>
                <c:pt idx="124">
                  <c:v>1.1779510728950775E-5</c:v>
                </c:pt>
                <c:pt idx="125">
                  <c:v>7.8050672630054774E-4</c:v>
                </c:pt>
                <c:pt idx="126">
                  <c:v>2.9185503655390166E-4</c:v>
                </c:pt>
                <c:pt idx="127">
                  <c:v>1.2609494350178477E-4</c:v>
                </c:pt>
                <c:pt idx="128">
                  <c:v>2.3692830669542035E-5</c:v>
                </c:pt>
                <c:pt idx="129">
                  <c:v>2.8091348813570746E-4</c:v>
                </c:pt>
                <c:pt idx="130">
                  <c:v>2.0287125964070825E-6</c:v>
                </c:pt>
                <c:pt idx="131">
                  <c:v>1.8144782150962625E-4</c:v>
                </c:pt>
                <c:pt idx="132">
                  <c:v>4.2925066470163607E-4</c:v>
                </c:pt>
                <c:pt idx="133">
                  <c:v>2.1209125284435723E-3</c:v>
                </c:pt>
                <c:pt idx="134">
                  <c:v>3.9502964646690662E-4</c:v>
                </c:pt>
                <c:pt idx="135">
                  <c:v>4.7649330213868918E-6</c:v>
                </c:pt>
                <c:pt idx="136">
                  <c:v>1.4830979435807407E-3</c:v>
                </c:pt>
                <c:pt idx="137">
                  <c:v>2.025750537639986E-4</c:v>
                </c:pt>
                <c:pt idx="138">
                  <c:v>4.1684362868853447E-4</c:v>
                </c:pt>
                <c:pt idx="139">
                  <c:v>3.0472559255519728E-3</c:v>
                </c:pt>
                <c:pt idx="140">
                  <c:v>9.6655505237990197E-4</c:v>
                </c:pt>
                <c:pt idx="141">
                  <c:v>1.2229185811078482E-3</c:v>
                </c:pt>
                <c:pt idx="142">
                  <c:v>4.9640678106074193E-4</c:v>
                </c:pt>
                <c:pt idx="143">
                  <c:v>4.3746578538528171E-3</c:v>
                </c:pt>
                <c:pt idx="144">
                  <c:v>2.4997481206239197E-3</c:v>
                </c:pt>
                <c:pt idx="145">
                  <c:v>2.0831166216720601E-3</c:v>
                </c:pt>
                <c:pt idx="146">
                  <c:v>9.4496531243020085E-3</c:v>
                </c:pt>
                <c:pt idx="147">
                  <c:v>9.4953771587873732E-3</c:v>
                </c:pt>
                <c:pt idx="148">
                  <c:v>2.3644922834706279E-2</c:v>
                </c:pt>
                <c:pt idx="149">
                  <c:v>5.3296528412821796E-4</c:v>
                </c:pt>
                <c:pt idx="150">
                  <c:v>2.7558093710413842E-4</c:v>
                </c:pt>
                <c:pt idx="151">
                  <c:v>1.6914118637452551E-3</c:v>
                </c:pt>
                <c:pt idx="152">
                  <c:v>5.0416509799819809E-4</c:v>
                </c:pt>
                <c:pt idx="153">
                  <c:v>1.198123688345654E-4</c:v>
                </c:pt>
                <c:pt idx="154">
                  <c:v>6.9542835433155882E-3</c:v>
                </c:pt>
                <c:pt idx="155">
                  <c:v>9.0473470053014705E-4</c:v>
                </c:pt>
                <c:pt idx="156">
                  <c:v>1.9920683388852498E-3</c:v>
                </c:pt>
                <c:pt idx="157">
                  <c:v>1.6749872190312538E-3</c:v>
                </c:pt>
                <c:pt idx="158">
                  <c:v>3.2238814546889788E-3</c:v>
                </c:pt>
                <c:pt idx="159">
                  <c:v>2.6101756565431282E-5</c:v>
                </c:pt>
                <c:pt idx="160">
                  <c:v>1.9469966778209574E-3</c:v>
                </c:pt>
                <c:pt idx="161">
                  <c:v>7.8745528954180416E-5</c:v>
                </c:pt>
                <c:pt idx="162">
                  <c:v>6.5926463896674422E-4</c:v>
                </c:pt>
                <c:pt idx="163">
                  <c:v>5.0626891404583693E-3</c:v>
                </c:pt>
                <c:pt idx="164">
                  <c:v>3.8490599365707882E-4</c:v>
                </c:pt>
                <c:pt idx="165">
                  <c:v>1.0093895896596619E-3</c:v>
                </c:pt>
                <c:pt idx="166">
                  <c:v>2.712238023625288E-5</c:v>
                </c:pt>
                <c:pt idx="167">
                  <c:v>5.2253267631792647E-6</c:v>
                </c:pt>
                <c:pt idx="168">
                  <c:v>3.6683458093887439E-4</c:v>
                </c:pt>
                <c:pt idx="169">
                  <c:v>4.5669308870630277E-5</c:v>
                </c:pt>
                <c:pt idx="170">
                  <c:v>1.6620221933731223E-5</c:v>
                </c:pt>
                <c:pt idx="171">
                  <c:v>2.8298897389529939E-4</c:v>
                </c:pt>
                <c:pt idx="172">
                  <c:v>3.1301037593247035E-5</c:v>
                </c:pt>
                <c:pt idx="173">
                  <c:v>1.8179722565288354E-3</c:v>
                </c:pt>
                <c:pt idx="174">
                  <c:v>4.2315886254340618E-3</c:v>
                </c:pt>
                <c:pt idx="175">
                  <c:v>2.4069496592428412E-4</c:v>
                </c:pt>
                <c:pt idx="176">
                  <c:v>6.9348767648920516E-4</c:v>
                </c:pt>
                <c:pt idx="177">
                  <c:v>1.8533056185494071E-4</c:v>
                </c:pt>
                <c:pt idx="178">
                  <c:v>6.1427614703150283E-4</c:v>
                </c:pt>
                <c:pt idx="179">
                  <c:v>3.5811632334014736E-3</c:v>
                </c:pt>
                <c:pt idx="180">
                  <c:v>2.7833333493056888E-3</c:v>
                </c:pt>
                <c:pt idx="181">
                  <c:v>1.4378214581960429E-4</c:v>
                </c:pt>
                <c:pt idx="182">
                  <c:v>2.1532585097270868E-4</c:v>
                </c:pt>
                <c:pt idx="183">
                  <c:v>7.7079449905096954E-5</c:v>
                </c:pt>
                <c:pt idx="184">
                  <c:v>4.540356341038713E-5</c:v>
                </c:pt>
                <c:pt idx="185">
                  <c:v>1.7674181415342887E-4</c:v>
                </c:pt>
                <c:pt idx="186">
                  <c:v>2.6484468399837779E-5</c:v>
                </c:pt>
                <c:pt idx="187">
                  <c:v>1.5217499925199677E-5</c:v>
                </c:pt>
                <c:pt idx="188">
                  <c:v>2.117959217728645E-4</c:v>
                </c:pt>
                <c:pt idx="189">
                  <c:v>5.8013260570899926E-4</c:v>
                </c:pt>
                <c:pt idx="190">
                  <c:v>6.8936377604029986E-5</c:v>
                </c:pt>
                <c:pt idx="191">
                  <c:v>3.7981283161097744E-4</c:v>
                </c:pt>
                <c:pt idx="192">
                  <c:v>1.186905929059758E-4</c:v>
                </c:pt>
                <c:pt idx="193">
                  <c:v>2.9448042597632411E-4</c:v>
                </c:pt>
                <c:pt idx="194">
                  <c:v>3.4345040331210126E-3</c:v>
                </c:pt>
                <c:pt idx="195">
                  <c:v>3.7892941789166146E-5</c:v>
                </c:pt>
                <c:pt idx="196">
                  <c:v>2.2794612546915899E-4</c:v>
                </c:pt>
                <c:pt idx="197">
                  <c:v>1.3463941950540492E-4</c:v>
                </c:pt>
                <c:pt idx="198">
                  <c:v>1.7598384392761599E-4</c:v>
                </c:pt>
                <c:pt idx="199">
                  <c:v>2.6212825680121233E-4</c:v>
                </c:pt>
                <c:pt idx="200">
                  <c:v>2.6977609465686931E-6</c:v>
                </c:pt>
                <c:pt idx="201">
                  <c:v>8.9096746700838931E-4</c:v>
                </c:pt>
                <c:pt idx="202">
                  <c:v>1.2156629681376007E-5</c:v>
                </c:pt>
                <c:pt idx="203">
                  <c:v>1.2235195641841523E-4</c:v>
                </c:pt>
                <c:pt idx="204">
                  <c:v>2.8755358510102581E-4</c:v>
                </c:pt>
                <c:pt idx="205">
                  <c:v>3.8432580448153481E-4</c:v>
                </c:pt>
                <c:pt idx="206">
                  <c:v>7.4323190026724121E-6</c:v>
                </c:pt>
                <c:pt idx="207">
                  <c:v>9.5691529258124463E-4</c:v>
                </c:pt>
                <c:pt idx="208">
                  <c:v>6.6611747067896562E-5</c:v>
                </c:pt>
                <c:pt idx="209">
                  <c:v>2.846906588597686E-3</c:v>
                </c:pt>
                <c:pt idx="210">
                  <c:v>3.3571194888658393E-4</c:v>
                </c:pt>
                <c:pt idx="211">
                  <c:v>2.8913458114601149E-4</c:v>
                </c:pt>
                <c:pt idx="212">
                  <c:v>1.8110169229721096E-4</c:v>
                </c:pt>
                <c:pt idx="213">
                  <c:v>2.5942547911314444E-7</c:v>
                </c:pt>
                <c:pt idx="214">
                  <c:v>3.0250053736148283E-6</c:v>
                </c:pt>
                <c:pt idx="215">
                  <c:v>1.4416640140011469E-4</c:v>
                </c:pt>
                <c:pt idx="216">
                  <c:v>3.23697498312816E-6</c:v>
                </c:pt>
                <c:pt idx="217">
                  <c:v>1.5738595937972306E-4</c:v>
                </c:pt>
                <c:pt idx="218">
                  <c:v>1.1917955498437411E-3</c:v>
                </c:pt>
                <c:pt idx="219">
                  <c:v>4.996120600196112E-5</c:v>
                </c:pt>
                <c:pt idx="220">
                  <c:v>7.5387897484286816E-3</c:v>
                </c:pt>
                <c:pt idx="221">
                  <c:v>4.361285402826785E-4</c:v>
                </c:pt>
                <c:pt idx="222">
                  <c:v>8.2518085283670068E-4</c:v>
                </c:pt>
                <c:pt idx="223">
                  <c:v>2.0357935947850386E-3</c:v>
                </c:pt>
                <c:pt idx="224">
                  <c:v>3.0760750061422526E-4</c:v>
                </c:pt>
                <c:pt idx="225">
                  <c:v>8.3900067711308046E-4</c:v>
                </c:pt>
                <c:pt idx="226">
                  <c:v>5.8126806931657826E-6</c:v>
                </c:pt>
                <c:pt idx="227">
                  <c:v>1.2610353178671524E-4</c:v>
                </c:pt>
                <c:pt idx="228">
                  <c:v>1.4211920156999073E-5</c:v>
                </c:pt>
                <c:pt idx="229">
                  <c:v>5.4223950529999997E-6</c:v>
                </c:pt>
                <c:pt idx="230">
                  <c:v>6.2902449051686394E-4</c:v>
                </c:pt>
                <c:pt idx="231">
                  <c:v>9.3008008465452333E-6</c:v>
                </c:pt>
                <c:pt idx="232">
                  <c:v>5.2515792909632551E-6</c:v>
                </c:pt>
                <c:pt idx="233">
                  <c:v>7.2981022189253156E-6</c:v>
                </c:pt>
                <c:pt idx="234">
                  <c:v>2.0750534602587994E-5</c:v>
                </c:pt>
                <c:pt idx="235">
                  <c:v>1.9346971462321752E-4</c:v>
                </c:pt>
                <c:pt idx="236">
                  <c:v>2.2701105571687192E-4</c:v>
                </c:pt>
                <c:pt idx="237">
                  <c:v>6.0949955646242982E-5</c:v>
                </c:pt>
                <c:pt idx="238">
                  <c:v>9.4721284606207761E-4</c:v>
                </c:pt>
                <c:pt idx="239">
                  <c:v>6.656479299386241E-5</c:v>
                </c:pt>
                <c:pt idx="240">
                  <c:v>1.4449329030266088E-4</c:v>
                </c:pt>
                <c:pt idx="241">
                  <c:v>2.1261100971121762E-4</c:v>
                </c:pt>
                <c:pt idx="242">
                  <c:v>1.8718055737116526E-4</c:v>
                </c:pt>
                <c:pt idx="243">
                  <c:v>2.6763064440511884E-5</c:v>
                </c:pt>
                <c:pt idx="244">
                  <c:v>6.1745985689066023E-3</c:v>
                </c:pt>
                <c:pt idx="245">
                  <c:v>4.574938668499085E-5</c:v>
                </c:pt>
                <c:pt idx="246">
                  <c:v>7.2074632086760579E-5</c:v>
                </c:pt>
                <c:pt idx="247">
                  <c:v>8.0997532700451503E-6</c:v>
                </c:pt>
                <c:pt idx="248">
                  <c:v>3.95027084779248E-3</c:v>
                </c:pt>
                <c:pt idx="249">
                  <c:v>1.4022265130360132E-4</c:v>
                </c:pt>
                <c:pt idx="250">
                  <c:v>4.1916013060192963E-4</c:v>
                </c:pt>
                <c:pt idx="251">
                  <c:v>2.7430920690422263E-4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5-614C-B2F5-2AF3B170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407"/>
        <c:axId val="254252063"/>
      </c:lineChart>
      <c:catAx>
        <c:axId val="25432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252063"/>
        <c:crosses val="autoZero"/>
        <c:auto val="1"/>
        <c:lblAlgn val="ctr"/>
        <c:lblOffset val="100"/>
        <c:noMultiLvlLbl val="0"/>
      </c:catAx>
      <c:valAx>
        <c:axId val="254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2543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71C916-EC5F-1A40-AB2D-1B0850A39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870E14-7361-2943-8F27-7E70CE70C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255411</xdr:colOff>
      <xdr:row>0</xdr:row>
      <xdr:rowOff>68438</xdr:rowOff>
    </xdr:from>
    <xdr:ext cx="282770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66E4E45-5EFF-C84E-BD5D-19CA6CDE331F}"/>
                </a:ext>
              </a:extLst>
            </xdr:cNvPr>
            <xdr:cNvSpPr txBox="1"/>
          </xdr:nvSpPr>
          <xdr:spPr>
            <a:xfrm>
              <a:off x="4876800" y="68438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0"/>
  <sheetViews>
    <sheetView tabSelected="1" topLeftCell="F1" zoomScale="180" zoomScaleNormal="180" workbookViewId="0">
      <selection activeCell="M2" sqref="M2"/>
    </sheetView>
  </sheetViews>
  <sheetFormatPr baseColWidth="10" defaultRowHeight="16"/>
  <cols>
    <col min="3" max="3" width="12.5" bestFit="1" customWidth="1"/>
    <col min="4" max="4" width="14" bestFit="1" customWidth="1"/>
    <col min="5" max="5" width="12.5" customWidth="1"/>
    <col min="6" max="6" width="15.33203125" customWidth="1"/>
    <col min="7" max="8" width="12.5" customWidth="1"/>
    <col min="11" max="11" width="15.83203125" bestFit="1" customWidth="1"/>
    <col min="12" max="12" width="12.1640625" bestFit="1" customWidth="1"/>
    <col min="13" max="13" width="12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10</v>
      </c>
      <c r="E1" t="s">
        <v>13</v>
      </c>
      <c r="G1" t="s">
        <v>14</v>
      </c>
      <c r="K1" t="s">
        <v>5</v>
      </c>
      <c r="L1" t="s">
        <v>6</v>
      </c>
      <c r="M1" t="s">
        <v>7</v>
      </c>
      <c r="N1" t="s">
        <v>8</v>
      </c>
    </row>
    <row r="2" spans="1:14">
      <c r="A2" s="1">
        <v>43689</v>
      </c>
      <c r="B2" s="2">
        <v>185.36999499999999</v>
      </c>
      <c r="C2" s="2"/>
      <c r="D2" s="2">
        <v>1</v>
      </c>
      <c r="E2" s="2">
        <v>2</v>
      </c>
      <c r="F2" s="2">
        <v>3</v>
      </c>
      <c r="G2" s="2"/>
      <c r="H2" s="2"/>
      <c r="I2" s="2" t="s">
        <v>9</v>
      </c>
      <c r="J2" s="2" t="s">
        <v>3</v>
      </c>
      <c r="K2" s="7">
        <f>+_xlfn.STDEV.S(C3:C254)</f>
        <v>2.6388197664927383E-2</v>
      </c>
      <c r="L2" s="7">
        <f>+K2*SQRT(5)</f>
        <v>5.9005803782478848E-2</v>
      </c>
      <c r="M2" s="7">
        <f>+K2*SQRT(20)</f>
        <v>0.1180116075649577</v>
      </c>
      <c r="N2" s="7">
        <f>+K2*SQRT(250)</f>
        <v>0.41723403983953627</v>
      </c>
    </row>
    <row r="3" spans="1:14">
      <c r="A3" s="1">
        <v>43690</v>
      </c>
      <c r="B3" s="2">
        <v>188.449997</v>
      </c>
      <c r="C3" s="5">
        <f>+LN(B3/B2)</f>
        <v>1.6478903025885748E-2</v>
      </c>
      <c r="D3" s="5">
        <f>+C3^2</f>
        <v>2.7155424493654644E-4</v>
      </c>
      <c r="E3" s="2">
        <v>252</v>
      </c>
      <c r="F3" s="8">
        <f>+$J$9^(E3-1)</f>
        <v>2.5622702110040764E-6</v>
      </c>
      <c r="G3" s="5">
        <f>+F3*D3</f>
        <v>6.9579535247261747E-10</v>
      </c>
      <c r="H3" s="5"/>
      <c r="I3" s="2"/>
      <c r="J3" s="2" t="s">
        <v>4</v>
      </c>
      <c r="K3" s="6">
        <f>+AVERAGE(C3:C254)</f>
        <v>1.322372812500054E-3</v>
      </c>
      <c r="L3" s="6">
        <f>+K3*5</f>
        <v>6.61186406250027E-3</v>
      </c>
      <c r="M3" s="6">
        <f>+K3*20</f>
        <v>2.644745625000108E-2</v>
      </c>
      <c r="N3" s="6">
        <f>+K3*250</f>
        <v>0.3305932031250135</v>
      </c>
    </row>
    <row r="4" spans="1:14">
      <c r="A4" s="1">
        <v>43691</v>
      </c>
      <c r="B4" s="2">
        <v>179.71000699999999</v>
      </c>
      <c r="C4" s="5">
        <f t="shared" ref="C4:C67" si="0">+LN(B4/B3)</f>
        <v>-4.7488224298227966E-2</v>
      </c>
      <c r="D4" s="5">
        <f t="shared" ref="D4:D67" si="1">+C4^2</f>
        <v>2.2551314469988091E-3</v>
      </c>
      <c r="E4" s="2">
        <f>+E3-1</f>
        <v>251</v>
      </c>
      <c r="F4" s="8">
        <f t="shared" ref="F4:F67" si="2">+$J$9^(E4-1)</f>
        <v>2.6971265378990281E-6</v>
      </c>
      <c r="G4" s="5">
        <f t="shared" ref="G4:G67" si="3">+F4*D4</f>
        <v>6.0823748721511232E-9</v>
      </c>
      <c r="H4" s="5"/>
      <c r="I4" s="2"/>
      <c r="J4" s="2"/>
      <c r="K4" s="2"/>
    </row>
    <row r="5" spans="1:14">
      <c r="A5" s="1">
        <v>43692</v>
      </c>
      <c r="B5" s="2">
        <v>182.58999600000001</v>
      </c>
      <c r="C5" s="5">
        <f t="shared" si="0"/>
        <v>1.5898700746062294E-2</v>
      </c>
      <c r="D5" s="5">
        <f t="shared" si="1"/>
        <v>2.5276868541284172E-4</v>
      </c>
      <c r="E5" s="2">
        <f t="shared" ref="E5:E68" si="4">+E4-1</f>
        <v>250</v>
      </c>
      <c r="F5" s="8">
        <f t="shared" si="2"/>
        <v>2.8390805662095022E-6</v>
      </c>
      <c r="G5" s="5">
        <f t="shared" si="3"/>
        <v>7.176306625019222E-10</v>
      </c>
      <c r="H5" s="5"/>
      <c r="J5" s="2"/>
      <c r="K5" s="2"/>
    </row>
    <row r="6" spans="1:14">
      <c r="A6" s="1">
        <v>43693</v>
      </c>
      <c r="B6" s="2">
        <v>183.699997</v>
      </c>
      <c r="C6" s="5">
        <f t="shared" si="0"/>
        <v>6.0607956484686806E-3</v>
      </c>
      <c r="D6" s="5">
        <f t="shared" si="1"/>
        <v>3.6733243892496892E-5</v>
      </c>
      <c r="E6" s="2">
        <f t="shared" si="4"/>
        <v>249</v>
      </c>
      <c r="F6" s="8">
        <f t="shared" si="2"/>
        <v>2.9885058591678981E-6</v>
      </c>
      <c r="G6" s="5">
        <f t="shared" si="3"/>
        <v>1.0977751459897037E-10</v>
      </c>
      <c r="H6" s="5"/>
      <c r="J6" s="2"/>
      <c r="K6" s="2"/>
    </row>
    <row r="7" spans="1:14">
      <c r="A7" s="1">
        <v>43696</v>
      </c>
      <c r="B7" s="2">
        <v>186.16999799999999</v>
      </c>
      <c r="C7" s="5">
        <f t="shared" si="0"/>
        <v>1.335624815083066E-2</v>
      </c>
      <c r="D7" s="5">
        <f t="shared" si="1"/>
        <v>1.7838936466656741E-4</v>
      </c>
      <c r="E7" s="2">
        <f t="shared" si="4"/>
        <v>248</v>
      </c>
      <c r="F7" s="8">
        <f t="shared" si="2"/>
        <v>3.1457956412293666E-6</v>
      </c>
      <c r="G7" s="5">
        <f t="shared" si="3"/>
        <v>5.6117648580976378E-10</v>
      </c>
      <c r="H7" s="5"/>
      <c r="I7" s="2"/>
      <c r="K7" t="s">
        <v>5</v>
      </c>
      <c r="L7" t="s">
        <v>6</v>
      </c>
      <c r="M7" t="s">
        <v>7</v>
      </c>
      <c r="N7" t="s">
        <v>8</v>
      </c>
    </row>
    <row r="8" spans="1:14">
      <c r="A8" s="1">
        <v>43697</v>
      </c>
      <c r="B8" s="2">
        <v>183.80999800000001</v>
      </c>
      <c r="C8" s="5">
        <f t="shared" si="0"/>
        <v>-1.2757619516064085E-2</v>
      </c>
      <c r="D8" s="5">
        <f t="shared" si="1"/>
        <v>1.6275685571665922E-4</v>
      </c>
      <c r="E8" s="2">
        <f t="shared" si="4"/>
        <v>247</v>
      </c>
      <c r="F8" s="8">
        <f t="shared" si="2"/>
        <v>3.3113638328730164E-6</v>
      </c>
      <c r="G8" s="5">
        <f t="shared" si="3"/>
        <v>5.3894716557227723E-10</v>
      </c>
      <c r="H8" s="5"/>
      <c r="I8" s="2" t="s">
        <v>11</v>
      </c>
      <c r="J8" s="2" t="s">
        <v>3</v>
      </c>
      <c r="K8" s="7">
        <f>+SQRT(G256)</f>
        <v>2.7109694788193087E-2</v>
      </c>
      <c r="L8" s="7">
        <f>+K8*SQRT(5)</f>
        <v>6.0619120395671508E-2</v>
      </c>
      <c r="M8" s="7">
        <f>+K8*SQRT(20)</f>
        <v>0.12123824079134302</v>
      </c>
      <c r="N8" s="7">
        <f>+K8*SQRT(250)</f>
        <v>0.42864191101343069</v>
      </c>
    </row>
    <row r="9" spans="1:14">
      <c r="A9" s="1">
        <v>43698</v>
      </c>
      <c r="B9" s="2">
        <v>183.550003</v>
      </c>
      <c r="C9" s="5">
        <f t="shared" si="0"/>
        <v>-1.4154782377085191E-3</v>
      </c>
      <c r="D9" s="5">
        <f t="shared" si="1"/>
        <v>2.0035786414264147E-6</v>
      </c>
      <c r="E9" s="2">
        <f t="shared" si="4"/>
        <v>246</v>
      </c>
      <c r="F9" s="8">
        <f t="shared" si="2"/>
        <v>3.4856461398663338E-6</v>
      </c>
      <c r="G9" s="5">
        <f t="shared" si="3"/>
        <v>6.9837661574066156E-12</v>
      </c>
      <c r="H9" s="5"/>
      <c r="I9" s="2" t="s">
        <v>12</v>
      </c>
      <c r="J9" s="3">
        <v>0.95</v>
      </c>
      <c r="K9" s="2"/>
    </row>
    <row r="10" spans="1:14">
      <c r="A10" s="1">
        <v>43699</v>
      </c>
      <c r="B10" s="2">
        <v>182.03999300000001</v>
      </c>
      <c r="C10" s="5">
        <f t="shared" si="0"/>
        <v>-8.2607215918102921E-3</v>
      </c>
      <c r="D10" s="5">
        <f t="shared" si="1"/>
        <v>6.8239521217400764E-5</v>
      </c>
      <c r="E10" s="2">
        <f t="shared" si="4"/>
        <v>245</v>
      </c>
      <c r="F10" s="8">
        <f t="shared" si="2"/>
        <v>3.6691011998592984E-6</v>
      </c>
      <c r="G10" s="5">
        <f t="shared" si="3"/>
        <v>2.5037770917658921E-10</v>
      </c>
      <c r="H10" s="5"/>
      <c r="I10" s="2"/>
      <c r="J10" s="2"/>
      <c r="K10" s="2"/>
    </row>
    <row r="11" spans="1:14">
      <c r="A11" s="1">
        <v>43700</v>
      </c>
      <c r="B11" s="2">
        <v>177.75</v>
      </c>
      <c r="C11" s="5">
        <f t="shared" si="0"/>
        <v>-2.3848336012002983E-2</v>
      </c>
      <c r="D11" s="5">
        <f t="shared" si="1"/>
        <v>5.6874313054139836E-4</v>
      </c>
      <c r="E11" s="2">
        <f t="shared" si="4"/>
        <v>244</v>
      </c>
      <c r="F11" s="8">
        <f t="shared" si="2"/>
        <v>3.862211789325577E-6</v>
      </c>
      <c r="G11" s="5">
        <f t="shared" si="3"/>
        <v>2.1966064238749244E-9</v>
      </c>
      <c r="H11" s="5"/>
      <c r="I11" s="2"/>
      <c r="J11" s="2"/>
      <c r="K11" s="2"/>
    </row>
    <row r="12" spans="1:14">
      <c r="A12" s="1">
        <v>43703</v>
      </c>
      <c r="B12" s="2">
        <v>180.36000100000001</v>
      </c>
      <c r="C12" s="5">
        <f t="shared" si="0"/>
        <v>1.4576790413999735E-2</v>
      </c>
      <c r="D12" s="5">
        <f t="shared" si="1"/>
        <v>2.1248281877367457E-4</v>
      </c>
      <c r="E12" s="2">
        <f t="shared" si="4"/>
        <v>243</v>
      </c>
      <c r="F12" s="8">
        <f t="shared" si="2"/>
        <v>4.0654860940269238E-6</v>
      </c>
      <c r="G12" s="5">
        <f t="shared" si="3"/>
        <v>8.6384594494401693E-10</v>
      </c>
      <c r="H12" s="5"/>
      <c r="I12" s="2"/>
      <c r="J12" s="2" t="s">
        <v>18</v>
      </c>
      <c r="K12" s="2" t="s">
        <v>11</v>
      </c>
    </row>
    <row r="13" spans="1:14">
      <c r="A13" s="1">
        <v>43704</v>
      </c>
      <c r="B13" s="2">
        <v>181.300003</v>
      </c>
      <c r="C13" s="5">
        <f t="shared" si="0"/>
        <v>5.1982752106144543E-3</v>
      </c>
      <c r="D13" s="5">
        <f t="shared" si="1"/>
        <v>2.702206516528875E-5</v>
      </c>
      <c r="E13" s="2">
        <f t="shared" si="4"/>
        <v>242</v>
      </c>
      <c r="F13" s="8">
        <f t="shared" si="2"/>
        <v>4.2794590463441302E-6</v>
      </c>
      <c r="G13" s="5">
        <f t="shared" si="3"/>
        <v>1.1563982122249554E-10</v>
      </c>
      <c r="H13" s="5"/>
      <c r="I13" s="2" t="s">
        <v>16</v>
      </c>
      <c r="J13" s="4">
        <f>+EXP(L2)</f>
        <v>1.0607813972667808</v>
      </c>
      <c r="K13" s="4">
        <f>+EXP(L8)</f>
        <v>1.0624941547565177</v>
      </c>
    </row>
    <row r="14" spans="1:14">
      <c r="A14" s="1">
        <v>43705</v>
      </c>
      <c r="B14" s="2">
        <v>181.759995</v>
      </c>
      <c r="C14" s="5">
        <f t="shared" si="0"/>
        <v>2.5339737160187535E-3</v>
      </c>
      <c r="D14" s="5">
        <f t="shared" si="1"/>
        <v>6.4210227934738904E-6</v>
      </c>
      <c r="E14" s="2">
        <f t="shared" si="4"/>
        <v>241</v>
      </c>
      <c r="F14" s="8">
        <f t="shared" si="2"/>
        <v>4.5046937329938212E-6</v>
      </c>
      <c r="G14" s="5">
        <f t="shared" si="3"/>
        <v>2.8924741137172313E-11</v>
      </c>
      <c r="H14" s="5"/>
      <c r="I14" s="2" t="s">
        <v>17</v>
      </c>
      <c r="J14" s="4">
        <f>+EXP(-L2)</f>
        <v>0.94270129790794721</v>
      </c>
      <c r="K14" s="4">
        <f>+EXP(-L8)</f>
        <v>0.9411816484102552</v>
      </c>
    </row>
    <row r="15" spans="1:14">
      <c r="A15" s="1">
        <v>43706</v>
      </c>
      <c r="B15" s="2">
        <v>185.570007</v>
      </c>
      <c r="C15" s="5">
        <f t="shared" si="0"/>
        <v>2.0745099053877926E-2</v>
      </c>
      <c r="D15" s="5">
        <f t="shared" si="1"/>
        <v>4.3035913475520683E-4</v>
      </c>
      <c r="E15" s="2">
        <f t="shared" si="4"/>
        <v>240</v>
      </c>
      <c r="F15" s="8">
        <f t="shared" si="2"/>
        <v>4.7417828768356016E-6</v>
      </c>
      <c r="G15" s="5">
        <f t="shared" si="3"/>
        <v>2.0406695760720248E-9</v>
      </c>
      <c r="H15" s="5"/>
      <c r="I15" s="2"/>
      <c r="J15" s="2"/>
      <c r="K15" s="2"/>
    </row>
    <row r="16" spans="1:14">
      <c r="A16" s="1">
        <v>43707</v>
      </c>
      <c r="B16" s="2">
        <v>185.66999799999999</v>
      </c>
      <c r="C16" s="5">
        <f t="shared" si="0"/>
        <v>5.3868656971910265E-4</v>
      </c>
      <c r="D16" s="5">
        <f t="shared" si="1"/>
        <v>2.9018322039573364E-7</v>
      </c>
      <c r="E16" s="2">
        <f t="shared" si="4"/>
        <v>239</v>
      </c>
      <c r="F16" s="8">
        <f t="shared" si="2"/>
        <v>4.9913503966690538E-6</v>
      </c>
      <c r="G16" s="5">
        <f t="shared" si="3"/>
        <v>1.4484061322289485E-12</v>
      </c>
      <c r="H16" s="5"/>
      <c r="I16" s="2" t="s">
        <v>19</v>
      </c>
      <c r="J16" s="7">
        <v>8.9999999999999998E-4</v>
      </c>
      <c r="K16" s="2"/>
      <c r="L16" s="12">
        <f>+(1+N16)^(1/52)-1</f>
        <v>1.7300058160252263E-5</v>
      </c>
      <c r="M16" s="11">
        <f>+(1+N16)^(1/12)-1</f>
        <v>7.4969080277487166E-5</v>
      </c>
      <c r="N16" s="10">
        <f>+J16</f>
        <v>8.9999999999999998E-4</v>
      </c>
    </row>
    <row r="17" spans="1:15">
      <c r="A17" s="1">
        <v>43711</v>
      </c>
      <c r="B17" s="2">
        <v>182.38999899999999</v>
      </c>
      <c r="C17" s="5">
        <f t="shared" si="0"/>
        <v>-1.7823647554430756E-2</v>
      </c>
      <c r="D17" s="5">
        <f t="shared" si="1"/>
        <v>3.176824121445655E-4</v>
      </c>
      <c r="E17" s="2">
        <f t="shared" si="4"/>
        <v>238</v>
      </c>
      <c r="F17" s="8">
        <f t="shared" si="2"/>
        <v>5.2540530491253199E-6</v>
      </c>
      <c r="G17" s="5">
        <f t="shared" si="3"/>
        <v>1.669120246181641E-9</v>
      </c>
      <c r="H17" s="5"/>
      <c r="I17" s="2"/>
      <c r="J17" s="2"/>
      <c r="K17" s="2"/>
    </row>
    <row r="18" spans="1:15">
      <c r="A18" s="1">
        <v>43712</v>
      </c>
      <c r="B18" s="2">
        <v>187.13999899999999</v>
      </c>
      <c r="C18" s="5">
        <f t="shared" si="0"/>
        <v>2.5709748411024306E-2</v>
      </c>
      <c r="D18" s="5">
        <f t="shared" si="1"/>
        <v>6.6099116335816682E-4</v>
      </c>
      <c r="E18" s="2">
        <f t="shared" si="4"/>
        <v>237</v>
      </c>
      <c r="F18" s="8">
        <f t="shared" si="2"/>
        <v>5.5305821569740211E-6</v>
      </c>
      <c r="G18" s="5">
        <f t="shared" si="3"/>
        <v>3.6556659339861779E-9</v>
      </c>
      <c r="H18" s="5"/>
      <c r="I18" s="2" t="s">
        <v>20</v>
      </c>
      <c r="J18" s="9">
        <f>+((1+L16)-J14)/(J13-J14)</f>
        <v>0.48539933876609864</v>
      </c>
      <c r="K18" s="2"/>
    </row>
    <row r="19" spans="1:15">
      <c r="A19" s="1">
        <v>43713</v>
      </c>
      <c r="B19" s="2">
        <v>190.89999399999999</v>
      </c>
      <c r="C19" s="5">
        <f t="shared" si="0"/>
        <v>1.9892704797459537E-2</v>
      </c>
      <c r="D19" s="5">
        <f t="shared" si="1"/>
        <v>3.9571970415886967E-4</v>
      </c>
      <c r="E19" s="2">
        <f t="shared" si="4"/>
        <v>236</v>
      </c>
      <c r="F19" s="8">
        <f t="shared" si="2"/>
        <v>5.8216654283937069E-6</v>
      </c>
      <c r="G19" s="5">
        <f t="shared" si="3"/>
        <v>2.3037477210358768E-9</v>
      </c>
      <c r="H19" s="5"/>
      <c r="I19" s="2" t="s">
        <v>21</v>
      </c>
      <c r="J19" s="9">
        <f>1-J18</f>
        <v>0.51460066123390136</v>
      </c>
      <c r="K19" s="2"/>
      <c r="L19" s="13" t="s">
        <v>22</v>
      </c>
      <c r="M19" s="13"/>
      <c r="N19" s="13"/>
      <c r="O19" s="13"/>
    </row>
    <row r="20" spans="1:15">
      <c r="A20" s="1">
        <v>43714</v>
      </c>
      <c r="B20" s="2">
        <v>187.490005</v>
      </c>
      <c r="C20" s="5">
        <f t="shared" si="0"/>
        <v>-1.8024161978685345E-2</v>
      </c>
      <c r="D20" s="5">
        <f t="shared" si="1"/>
        <v>3.2487041503388643E-4</v>
      </c>
      <c r="E20" s="2">
        <f t="shared" si="4"/>
        <v>235</v>
      </c>
      <c r="F20" s="8">
        <f t="shared" si="2"/>
        <v>6.1280688719933766E-6</v>
      </c>
      <c r="G20" s="5">
        <f t="shared" si="3"/>
        <v>1.9908282778007286E-9</v>
      </c>
      <c r="H20" s="5"/>
      <c r="I20" s="2"/>
      <c r="J20" s="2"/>
      <c r="K20" s="2"/>
    </row>
    <row r="21" spans="1:15">
      <c r="A21" s="1">
        <v>43717</v>
      </c>
      <c r="B21" s="2">
        <v>188.759995</v>
      </c>
      <c r="C21" s="5">
        <f t="shared" si="0"/>
        <v>6.7508030465756562E-3</v>
      </c>
      <c r="D21" s="5">
        <f t="shared" si="1"/>
        <v>4.5573341773655159E-5</v>
      </c>
      <c r="E21" s="2">
        <f t="shared" si="4"/>
        <v>234</v>
      </c>
      <c r="F21" s="8">
        <f t="shared" si="2"/>
        <v>6.4505988126246055E-6</v>
      </c>
      <c r="G21" s="5">
        <f t="shared" si="3"/>
        <v>2.9397534433247532E-10</v>
      </c>
      <c r="H21" s="5"/>
      <c r="I21" s="2"/>
      <c r="J21" s="2"/>
      <c r="K21" s="2"/>
      <c r="O21">
        <f>+N22*J13</f>
        <v>308.7738589368451</v>
      </c>
    </row>
    <row r="22" spans="1:15">
      <c r="A22" s="1">
        <v>43718</v>
      </c>
      <c r="B22" s="2">
        <v>186.16999799999999</v>
      </c>
      <c r="C22" s="5">
        <f t="shared" si="0"/>
        <v>-1.3816116328587515E-2</v>
      </c>
      <c r="D22" s="5">
        <f t="shared" si="1"/>
        <v>1.9088507040506254E-4</v>
      </c>
      <c r="E22" s="2">
        <f t="shared" si="4"/>
        <v>233</v>
      </c>
      <c r="F22" s="8">
        <f t="shared" si="2"/>
        <v>6.7901040132890589E-6</v>
      </c>
      <c r="G22" s="5">
        <f t="shared" si="3"/>
        <v>1.2961294826343797E-9</v>
      </c>
      <c r="H22" s="5"/>
      <c r="I22" s="2"/>
      <c r="J22" s="2"/>
      <c r="K22" s="2"/>
      <c r="N22">
        <f>+M23*J13</f>
        <v>291.08151757980926</v>
      </c>
    </row>
    <row r="23" spans="1:15">
      <c r="A23" s="1">
        <v>43719</v>
      </c>
      <c r="B23" s="2">
        <v>188.490005</v>
      </c>
      <c r="C23" s="5">
        <f t="shared" si="0"/>
        <v>1.2384757568634979E-2</v>
      </c>
      <c r="D23" s="5">
        <f t="shared" si="1"/>
        <v>1.5338222003386139E-4</v>
      </c>
      <c r="E23" s="2">
        <f t="shared" si="4"/>
        <v>232</v>
      </c>
      <c r="F23" s="8">
        <f t="shared" si="2"/>
        <v>7.147477908725325E-6</v>
      </c>
      <c r="G23" s="5">
        <f t="shared" si="3"/>
        <v>1.0962960292832713E-9</v>
      </c>
      <c r="H23" s="5"/>
      <c r="I23" s="2"/>
      <c r="J23" s="2"/>
      <c r="K23" s="2"/>
      <c r="M23">
        <f>+J13*L24</f>
        <v>274.40292441950112</v>
      </c>
      <c r="O23">
        <f>+M23</f>
        <v>274.40292441950112</v>
      </c>
    </row>
    <row r="24" spans="1:15">
      <c r="A24" s="1">
        <v>43720</v>
      </c>
      <c r="B24" s="2">
        <v>187.470001</v>
      </c>
      <c r="C24" s="5">
        <f t="shared" si="0"/>
        <v>-5.4261436662843363E-3</v>
      </c>
      <c r="D24" s="5">
        <f t="shared" si="1"/>
        <v>2.9443035087157618E-5</v>
      </c>
      <c r="E24" s="2">
        <f t="shared" si="4"/>
        <v>231</v>
      </c>
      <c r="F24" s="8">
        <f t="shared" si="2"/>
        <v>7.5236609565529735E-6</v>
      </c>
      <c r="G24" s="5">
        <f t="shared" si="3"/>
        <v>2.2151941352766703E-10</v>
      </c>
      <c r="H24" s="5"/>
      <c r="I24" s="2"/>
      <c r="J24" s="2"/>
      <c r="K24" s="2"/>
      <c r="L24" s="2">
        <f>+B254</f>
        <v>258.67999300000002</v>
      </c>
      <c r="N24" s="2">
        <f>+L24</f>
        <v>258.67999300000002</v>
      </c>
    </row>
    <row r="25" spans="1:15">
      <c r="A25" s="1">
        <v>43721</v>
      </c>
      <c r="B25" s="2">
        <v>187.19000199999999</v>
      </c>
      <c r="C25" s="5">
        <f t="shared" si="0"/>
        <v>-1.494683445717684E-3</v>
      </c>
      <c r="D25" s="5">
        <f t="shared" si="1"/>
        <v>2.2340786029024891E-6</v>
      </c>
      <c r="E25" s="2">
        <f t="shared" si="4"/>
        <v>230</v>
      </c>
      <c r="F25" s="8">
        <f t="shared" si="2"/>
        <v>7.9196431121610253E-6</v>
      </c>
      <c r="G25" s="5">
        <f t="shared" si="3"/>
        <v>1.7693105219503024E-11</v>
      </c>
      <c r="H25" s="5"/>
      <c r="I25" s="2"/>
      <c r="J25" s="2"/>
      <c r="K25" s="2"/>
      <c r="M25">
        <f>+L24*J14</f>
        <v>243.85796514391873</v>
      </c>
      <c r="O25">
        <f>+M25</f>
        <v>243.85796514391873</v>
      </c>
    </row>
    <row r="26" spans="1:15">
      <c r="A26" s="1">
        <v>43724</v>
      </c>
      <c r="B26" s="2">
        <v>186.220001</v>
      </c>
      <c r="C26" s="5">
        <f t="shared" si="0"/>
        <v>-5.1953786671929264E-3</v>
      </c>
      <c r="D26" s="5">
        <f t="shared" si="1"/>
        <v>2.6991959495523347E-5</v>
      </c>
      <c r="E26" s="2">
        <f t="shared" si="4"/>
        <v>229</v>
      </c>
      <c r="F26" s="8">
        <f t="shared" si="2"/>
        <v>8.3364664338537104E-6</v>
      </c>
      <c r="G26" s="5">
        <f t="shared" si="3"/>
        <v>2.2501756431836931E-10</v>
      </c>
      <c r="H26" s="5"/>
      <c r="I26" s="2"/>
      <c r="J26" s="2"/>
      <c r="K26" s="2"/>
      <c r="N26">
        <f>+M25*J14</f>
        <v>229.88522024636313</v>
      </c>
    </row>
    <row r="27" spans="1:15">
      <c r="A27" s="1">
        <v>43725</v>
      </c>
      <c r="B27" s="2">
        <v>188.08000200000001</v>
      </c>
      <c r="C27" s="5">
        <f t="shared" si="0"/>
        <v>9.938639035210764E-3</v>
      </c>
      <c r="D27" s="5">
        <f t="shared" si="1"/>
        <v>9.877654587221515E-5</v>
      </c>
      <c r="E27" s="2">
        <f t="shared" si="4"/>
        <v>228</v>
      </c>
      <c r="F27" s="8">
        <f t="shared" si="2"/>
        <v>8.7752278251091689E-6</v>
      </c>
      <c r="G27" s="5">
        <f t="shared" si="3"/>
        <v>8.667866938060346E-10</v>
      </c>
      <c r="H27" s="5"/>
      <c r="I27" s="2"/>
      <c r="J27" s="2"/>
      <c r="K27" s="2"/>
      <c r="O27">
        <f>+N26*J14</f>
        <v>216.71309549610083</v>
      </c>
    </row>
    <row r="28" spans="1:15">
      <c r="A28" s="1">
        <v>43726</v>
      </c>
      <c r="B28" s="2">
        <v>188.13999899999999</v>
      </c>
      <c r="C28" s="5">
        <f t="shared" si="0"/>
        <v>3.1894636302747203E-4</v>
      </c>
      <c r="D28" s="5">
        <f t="shared" si="1"/>
        <v>1.0172678248845198E-7</v>
      </c>
      <c r="E28" s="2">
        <f t="shared" si="4"/>
        <v>227</v>
      </c>
      <c r="F28" s="8">
        <f t="shared" si="2"/>
        <v>9.2370819211675474E-6</v>
      </c>
      <c r="G28" s="5">
        <f t="shared" si="3"/>
        <v>9.3965862342262319E-13</v>
      </c>
      <c r="H28" s="5"/>
      <c r="I28" s="2"/>
      <c r="J28" s="2"/>
      <c r="K28" s="2"/>
    </row>
    <row r="29" spans="1:15">
      <c r="A29" s="1">
        <v>43727</v>
      </c>
      <c r="B29" s="2">
        <v>190.13999899999999</v>
      </c>
      <c r="C29" s="5">
        <f t="shared" si="0"/>
        <v>1.0574276442987227E-2</v>
      </c>
      <c r="D29" s="5">
        <f t="shared" si="1"/>
        <v>1.1181532229271461E-4</v>
      </c>
      <c r="E29" s="2">
        <f t="shared" si="4"/>
        <v>226</v>
      </c>
      <c r="F29" s="8">
        <f t="shared" si="2"/>
        <v>9.723244127544787E-6</v>
      </c>
      <c r="G29" s="5">
        <f t="shared" si="3"/>
        <v>1.0872076758521651E-9</v>
      </c>
      <c r="H29" s="5"/>
      <c r="I29" s="2"/>
      <c r="J29" s="2"/>
      <c r="K29" s="2"/>
      <c r="L29">
        <v>0</v>
      </c>
      <c r="M29">
        <v>1</v>
      </c>
      <c r="N29">
        <v>2</v>
      </c>
      <c r="O29">
        <v>3</v>
      </c>
    </row>
    <row r="30" spans="1:15">
      <c r="A30" s="1">
        <v>43728</v>
      </c>
      <c r="B30" s="2">
        <v>189.929993</v>
      </c>
      <c r="C30" s="5">
        <f t="shared" si="0"/>
        <v>-1.1050913031412095E-3</v>
      </c>
      <c r="D30" s="5">
        <f t="shared" si="1"/>
        <v>1.2212267882783365E-6</v>
      </c>
      <c r="E30" s="2">
        <f t="shared" si="4"/>
        <v>225</v>
      </c>
      <c r="F30" s="8">
        <f t="shared" si="2"/>
        <v>1.0234993818468196E-5</v>
      </c>
      <c r="G30" s="5">
        <f t="shared" si="3"/>
        <v>1.2499248628976544E-11</v>
      </c>
      <c r="H30" s="5"/>
      <c r="I30" s="2"/>
      <c r="J30" s="2"/>
      <c r="K30" s="2"/>
    </row>
    <row r="31" spans="1:15">
      <c r="A31" s="1">
        <v>43731</v>
      </c>
      <c r="B31" s="2">
        <v>186.820007</v>
      </c>
      <c r="C31" s="5">
        <f t="shared" si="0"/>
        <v>-1.6509922454536793E-2</v>
      </c>
      <c r="D31" s="5">
        <f t="shared" si="1"/>
        <v>2.7257753945481819E-4</v>
      </c>
      <c r="E31" s="2">
        <f t="shared" si="4"/>
        <v>224</v>
      </c>
      <c r="F31" s="8">
        <f t="shared" si="2"/>
        <v>1.0773677703650732E-5</v>
      </c>
      <c r="G31" s="5">
        <f t="shared" si="3"/>
        <v>2.9366625593403527E-9</v>
      </c>
      <c r="H31" s="5"/>
      <c r="I31" s="2"/>
      <c r="J31" s="2"/>
      <c r="K31" s="2" t="s">
        <v>23</v>
      </c>
      <c r="M31">
        <f>+M23*J18+M25*J19</f>
        <v>258.68446817892385</v>
      </c>
      <c r="N31">
        <f>+N22*J18^2+2*N24*J18*J19+N26*J19^2</f>
        <v>258.68894343526847</v>
      </c>
      <c r="O31">
        <f>+O21*J18^3+3*O23*J18^2*J19+3*O25*J19^2*J18+O27*J19^3</f>
        <v>258.69341876903536</v>
      </c>
    </row>
    <row r="32" spans="1:15">
      <c r="A32" s="1">
        <v>43732</v>
      </c>
      <c r="B32" s="2">
        <v>181.279999</v>
      </c>
      <c r="C32" s="5">
        <f t="shared" si="0"/>
        <v>-3.010283215055588E-2</v>
      </c>
      <c r="D32" s="5">
        <f t="shared" si="1"/>
        <v>9.0618050348454076E-4</v>
      </c>
      <c r="E32" s="2">
        <f t="shared" si="4"/>
        <v>223</v>
      </c>
      <c r="F32" s="8">
        <f t="shared" si="2"/>
        <v>1.1340713372263926E-5</v>
      </c>
      <c r="G32" s="5">
        <f t="shared" si="3"/>
        <v>1.027673335355199E-8</v>
      </c>
      <c r="H32" s="5"/>
      <c r="I32" s="2"/>
      <c r="J32" s="2"/>
      <c r="K32" s="2" t="s">
        <v>25</v>
      </c>
      <c r="M32">
        <f>+M23^2*J18+M25^2*J19</f>
        <v>67150.703816169174</v>
      </c>
      <c r="N32">
        <f>+N22^2*J18^2+2*N24^2*J18*J19+N26^2*J19^2</f>
        <v>67386.896716377945</v>
      </c>
      <c r="O32">
        <f>+O21^2*J18^3+3*O23^2*J18^2*J19+3*O25^2*J19^2*J18+O27^2*J19^3</f>
        <v>67623.920390993255</v>
      </c>
    </row>
    <row r="33" spans="1:19">
      <c r="A33" s="1">
        <v>43733</v>
      </c>
      <c r="B33" s="2">
        <v>182.800003</v>
      </c>
      <c r="C33" s="5">
        <f t="shared" si="0"/>
        <v>8.3498836680601096E-3</v>
      </c>
      <c r="D33" s="5">
        <f t="shared" si="1"/>
        <v>6.9720557270136954E-5</v>
      </c>
      <c r="E33" s="2">
        <f t="shared" si="4"/>
        <v>222</v>
      </c>
      <c r="F33" s="8">
        <f t="shared" si="2"/>
        <v>1.1937593023435714E-5</v>
      </c>
      <c r="G33" s="5">
        <f t="shared" si="3"/>
        <v>8.322956380580371E-10</v>
      </c>
      <c r="H33" s="5"/>
      <c r="I33" s="2"/>
      <c r="J33" s="2"/>
      <c r="K33" s="2" t="s">
        <v>24</v>
      </c>
      <c r="M33">
        <f>+M32-M31^2</f>
        <v>233.04973915651499</v>
      </c>
      <c r="N33">
        <f t="shared" ref="N33:O33" si="5">+N32-N31^2</f>
        <v>466.92726072241203</v>
      </c>
      <c r="O33">
        <f t="shared" si="5"/>
        <v>701.6354765817523</v>
      </c>
    </row>
    <row r="34" spans="1:19">
      <c r="A34" s="1">
        <v>43734</v>
      </c>
      <c r="B34" s="2">
        <v>180.11000100000001</v>
      </c>
      <c r="C34" s="5">
        <f t="shared" si="0"/>
        <v>-1.4824894530299365E-2</v>
      </c>
      <c r="D34" s="5">
        <f t="shared" si="1"/>
        <v>2.1977749783450004E-4</v>
      </c>
      <c r="E34" s="2">
        <f t="shared" si="4"/>
        <v>221</v>
      </c>
      <c r="F34" s="8">
        <f t="shared" si="2"/>
        <v>1.2565887393090226E-5</v>
      </c>
      <c r="G34" s="5">
        <f t="shared" si="3"/>
        <v>2.7616992893234585E-9</v>
      </c>
      <c r="H34" s="5"/>
      <c r="I34" s="2"/>
      <c r="J34" s="2"/>
      <c r="K34" s="2" t="s">
        <v>26</v>
      </c>
      <c r="M34">
        <f>+SQRT(M33)</f>
        <v>15.265966695775115</v>
      </c>
      <c r="N34">
        <f t="shared" ref="N34:O34" si="6">+SQRT(N33)</f>
        <v>21.608499733262651</v>
      </c>
      <c r="O34">
        <f t="shared" si="6"/>
        <v>26.488402680829065</v>
      </c>
    </row>
    <row r="35" spans="1:19">
      <c r="A35" s="1">
        <v>43735</v>
      </c>
      <c r="B35" s="2">
        <v>177.10000600000001</v>
      </c>
      <c r="C35" s="5">
        <f t="shared" si="0"/>
        <v>-1.6853202233177059E-2</v>
      </c>
      <c r="D35" s="5">
        <f t="shared" si="1"/>
        <v>2.8403042551236417E-4</v>
      </c>
      <c r="E35" s="2">
        <f t="shared" si="4"/>
        <v>220</v>
      </c>
      <c r="F35" s="8">
        <f t="shared" si="2"/>
        <v>1.3227249887463397E-5</v>
      </c>
      <c r="G35" s="5">
        <f t="shared" si="3"/>
        <v>3.7569414138945999E-9</v>
      </c>
      <c r="H35" s="5"/>
      <c r="I35" s="2"/>
      <c r="J35" s="2"/>
      <c r="K35" s="2" t="s">
        <v>27</v>
      </c>
      <c r="M35" s="14">
        <f>+M31+M34</f>
        <v>273.95043487469894</v>
      </c>
      <c r="N35" s="14">
        <f t="shared" ref="N35:O35" si="7">+N31+N34</f>
        <v>280.29744316853112</v>
      </c>
      <c r="O35" s="14">
        <f t="shared" si="7"/>
        <v>285.1818214498644</v>
      </c>
      <c r="P35" s="16"/>
      <c r="Q35" s="16"/>
      <c r="R35" s="16"/>
      <c r="S35" s="16"/>
    </row>
    <row r="36" spans="1:19">
      <c r="A36" s="1">
        <v>43738</v>
      </c>
      <c r="B36" s="2">
        <v>178.08000200000001</v>
      </c>
      <c r="C36" s="5">
        <f t="shared" si="0"/>
        <v>5.518320090190521E-3</v>
      </c>
      <c r="D36" s="5">
        <f t="shared" si="1"/>
        <v>3.0451856617800321E-5</v>
      </c>
      <c r="E36" s="2">
        <f t="shared" si="4"/>
        <v>219</v>
      </c>
      <c r="F36" s="8">
        <f t="shared" si="2"/>
        <v>1.3923420934171996E-5</v>
      </c>
      <c r="G36" s="5">
        <f t="shared" si="3"/>
        <v>4.2399401791668506E-10</v>
      </c>
      <c r="H36" s="5"/>
      <c r="I36" s="2"/>
      <c r="J36" s="2"/>
      <c r="K36" s="2" t="s">
        <v>28</v>
      </c>
      <c r="M36" s="15">
        <f>+M31-M34</f>
        <v>243.41850148314873</v>
      </c>
      <c r="N36" s="15">
        <f t="shared" ref="N36:O36" si="8">+N31-N34</f>
        <v>237.08044370200582</v>
      </c>
      <c r="O36" s="15">
        <f t="shared" si="8"/>
        <v>232.20501608820629</v>
      </c>
      <c r="P36" s="16"/>
      <c r="Q36" s="16"/>
      <c r="R36" s="16"/>
      <c r="S36" s="16"/>
    </row>
    <row r="37" spans="1:19">
      <c r="A37" s="1">
        <v>43739</v>
      </c>
      <c r="B37" s="2">
        <v>175.80999800000001</v>
      </c>
      <c r="C37" s="5">
        <f t="shared" si="0"/>
        <v>-1.2829043679361104E-2</v>
      </c>
      <c r="D37" s="5">
        <f t="shared" si="1"/>
        <v>1.6458436172695509E-4</v>
      </c>
      <c r="E37" s="2">
        <f t="shared" si="4"/>
        <v>218</v>
      </c>
      <c r="F37" s="8">
        <f t="shared" si="2"/>
        <v>1.4656232562286311E-5</v>
      </c>
      <c r="G37" s="5">
        <f t="shared" si="3"/>
        <v>2.4121866815857079E-9</v>
      </c>
      <c r="H37" s="5"/>
      <c r="I37" s="2"/>
      <c r="J37" s="2"/>
      <c r="K37" s="2"/>
      <c r="P37" s="16"/>
      <c r="Q37" s="16"/>
      <c r="R37" s="16"/>
      <c r="S37" s="16"/>
    </row>
    <row r="38" spans="1:19">
      <c r="A38" s="1">
        <v>43740</v>
      </c>
      <c r="B38" s="2">
        <v>174.60000600000001</v>
      </c>
      <c r="C38" s="5">
        <f t="shared" si="0"/>
        <v>-6.9061773090185298E-3</v>
      </c>
      <c r="D38" s="5">
        <f t="shared" si="1"/>
        <v>4.769528502360242E-5</v>
      </c>
      <c r="E38" s="2">
        <f t="shared" si="4"/>
        <v>217</v>
      </c>
      <c r="F38" s="8">
        <f t="shared" si="2"/>
        <v>1.5427613223459279E-5</v>
      </c>
      <c r="G38" s="5">
        <f t="shared" si="3"/>
        <v>7.3582440992678795E-10</v>
      </c>
      <c r="H38" s="5"/>
      <c r="I38" s="2"/>
      <c r="J38" s="2"/>
      <c r="K38" s="9"/>
      <c r="L38" s="13" t="s">
        <v>11</v>
      </c>
      <c r="M38" s="13"/>
      <c r="N38" s="13"/>
      <c r="O38" s="13"/>
    </row>
    <row r="39" spans="1:19">
      <c r="A39" s="1">
        <v>43741</v>
      </c>
      <c r="B39" s="2">
        <v>179.38000500000001</v>
      </c>
      <c r="C39" s="5">
        <f t="shared" si="0"/>
        <v>2.700881079388185E-2</v>
      </c>
      <c r="D39" s="5">
        <f t="shared" si="1"/>
        <v>7.2947586049970875E-4</v>
      </c>
      <c r="E39" s="2">
        <f t="shared" si="4"/>
        <v>216</v>
      </c>
      <c r="F39" s="8">
        <f t="shared" si="2"/>
        <v>1.6239592866799238E-5</v>
      </c>
      <c r="G39" s="5">
        <f t="shared" si="3"/>
        <v>1.1846390980673307E-8</v>
      </c>
      <c r="H39" s="5"/>
      <c r="I39" s="2"/>
      <c r="J39" s="2"/>
      <c r="K39" s="9"/>
    </row>
    <row r="40" spans="1:19">
      <c r="A40" s="1">
        <v>43742</v>
      </c>
      <c r="B40" s="2">
        <v>180.449997</v>
      </c>
      <c r="C40" s="5">
        <f t="shared" si="0"/>
        <v>5.9472259000493939E-3</v>
      </c>
      <c r="D40" s="5">
        <f t="shared" si="1"/>
        <v>3.5369495906218325E-5</v>
      </c>
      <c r="E40" s="2">
        <f t="shared" si="4"/>
        <v>215</v>
      </c>
      <c r="F40" s="8">
        <f t="shared" si="2"/>
        <v>1.7094308280841301E-5</v>
      </c>
      <c r="G40" s="5">
        <f t="shared" si="3"/>
        <v>6.0461706675885035E-10</v>
      </c>
      <c r="H40" s="5"/>
      <c r="I40" s="2"/>
      <c r="J40" s="2"/>
      <c r="K40" s="2"/>
      <c r="O40">
        <f>+N41*K13</f>
        <v>310.27193129904168</v>
      </c>
    </row>
    <row r="41" spans="1:19">
      <c r="A41" s="1">
        <v>43745</v>
      </c>
      <c r="B41" s="2">
        <v>179.679993</v>
      </c>
      <c r="C41" s="5">
        <f t="shared" si="0"/>
        <v>-4.2762624317090377E-3</v>
      </c>
      <c r="D41" s="5">
        <f t="shared" si="1"/>
        <v>1.8286420384846092E-5</v>
      </c>
      <c r="E41" s="2">
        <f t="shared" si="4"/>
        <v>214</v>
      </c>
      <c r="F41" s="8">
        <f t="shared" si="2"/>
        <v>1.7994008716675057E-5</v>
      </c>
      <c r="G41" s="5">
        <f t="shared" si="3"/>
        <v>3.2904600780170505E-10</v>
      </c>
      <c r="H41" s="5"/>
      <c r="I41" s="2"/>
      <c r="J41" s="2"/>
      <c r="K41" s="2"/>
      <c r="N41">
        <f>+M42*K13</f>
        <v>292.02224775546546</v>
      </c>
    </row>
    <row r="42" spans="1:19">
      <c r="A42" s="1">
        <v>43746</v>
      </c>
      <c r="B42" s="2">
        <v>177.75</v>
      </c>
      <c r="C42" s="5">
        <f t="shared" si="0"/>
        <v>-1.0799383348634247E-2</v>
      </c>
      <c r="D42" s="5">
        <f t="shared" si="1"/>
        <v>1.1662668071075865E-4</v>
      </c>
      <c r="E42" s="2">
        <f t="shared" si="4"/>
        <v>213</v>
      </c>
      <c r="F42" s="8">
        <f t="shared" si="2"/>
        <v>1.8941061807026376E-5</v>
      </c>
      <c r="G42" s="5">
        <f t="shared" si="3"/>
        <v>2.2090331676908104E-9</v>
      </c>
      <c r="H42" s="5"/>
      <c r="I42" s="2"/>
      <c r="J42" s="2"/>
      <c r="K42" s="2"/>
      <c r="M42">
        <f>+L43*K13</f>
        <v>274.84598051495692</v>
      </c>
      <c r="O42">
        <f>+M42</f>
        <v>274.84598051495692</v>
      </c>
    </row>
    <row r="43" spans="1:19">
      <c r="A43" s="1">
        <v>43747</v>
      </c>
      <c r="B43" s="2">
        <v>179.85000600000001</v>
      </c>
      <c r="C43" s="5">
        <f t="shared" si="0"/>
        <v>1.1745134819416487E-2</v>
      </c>
      <c r="D43" s="5">
        <f t="shared" si="1"/>
        <v>1.3794819192626954E-4</v>
      </c>
      <c r="E43" s="2">
        <f t="shared" si="4"/>
        <v>212</v>
      </c>
      <c r="F43" s="8">
        <f t="shared" si="2"/>
        <v>1.993795979686987E-5</v>
      </c>
      <c r="G43" s="5">
        <f t="shared" si="3"/>
        <v>2.7504055046768507E-9</v>
      </c>
      <c r="H43" s="5"/>
      <c r="I43" s="2" t="s">
        <v>20</v>
      </c>
      <c r="J43" s="6">
        <f>+J18</f>
        <v>0.48539933876609864</v>
      </c>
      <c r="K43" s="2"/>
      <c r="L43" s="2">
        <f>+L24</f>
        <v>258.67999300000002</v>
      </c>
      <c r="N43" s="2">
        <f>+L43</f>
        <v>258.67999300000002</v>
      </c>
    </row>
    <row r="44" spans="1:19">
      <c r="A44" s="1">
        <v>43748</v>
      </c>
      <c r="B44" s="2">
        <v>180.029999</v>
      </c>
      <c r="C44" s="5">
        <f t="shared" si="0"/>
        <v>1.0002946121346484E-3</v>
      </c>
      <c r="D44" s="5">
        <f t="shared" si="1"/>
        <v>1.0005893110656066E-6</v>
      </c>
      <c r="E44" s="2">
        <f t="shared" si="4"/>
        <v>211</v>
      </c>
      <c r="F44" s="8">
        <f t="shared" si="2"/>
        <v>2.0987326101968282E-5</v>
      </c>
      <c r="G44" s="5">
        <f t="shared" si="3"/>
        <v>2.0999694165477665E-11</v>
      </c>
      <c r="H44" s="5"/>
      <c r="I44" s="2" t="s">
        <v>21</v>
      </c>
      <c r="J44" s="6">
        <f>+J19</f>
        <v>0.51460066123390136</v>
      </c>
      <c r="K44" s="2"/>
      <c r="M44" s="4">
        <f>+K14*L43</f>
        <v>243.46486222249331</v>
      </c>
      <c r="O44">
        <f>+M44</f>
        <v>243.46486222249331</v>
      </c>
    </row>
    <row r="45" spans="1:19">
      <c r="A45" s="1">
        <v>43749</v>
      </c>
      <c r="B45" s="2">
        <v>184.19000199999999</v>
      </c>
      <c r="C45" s="5">
        <f t="shared" si="0"/>
        <v>2.2844346274462898E-2</v>
      </c>
      <c r="D45" s="5">
        <f t="shared" si="1"/>
        <v>5.2186415670756687E-4</v>
      </c>
      <c r="E45" s="2">
        <f t="shared" si="4"/>
        <v>210</v>
      </c>
      <c r="F45" s="8">
        <f t="shared" si="2"/>
        <v>2.2091922212598193E-5</v>
      </c>
      <c r="G45" s="5">
        <f t="shared" si="3"/>
        <v>1.1528982355526722E-8</v>
      </c>
      <c r="H45" s="5"/>
      <c r="I45" s="2"/>
      <c r="J45" s="2"/>
      <c r="K45" s="2"/>
      <c r="N45">
        <f>+M44*K14</f>
        <v>229.14466035654192</v>
      </c>
    </row>
    <row r="46" spans="1:19">
      <c r="A46" s="1">
        <v>43752</v>
      </c>
      <c r="B46" s="2">
        <v>183.279999</v>
      </c>
      <c r="C46" s="5">
        <f t="shared" si="0"/>
        <v>-4.9528117002568704E-3</v>
      </c>
      <c r="D46" s="5">
        <f t="shared" si="1"/>
        <v>2.4530343738201352E-5</v>
      </c>
      <c r="E46" s="2">
        <f t="shared" si="4"/>
        <v>209</v>
      </c>
      <c r="F46" s="8">
        <f t="shared" si="2"/>
        <v>2.3254654960629675E-5</v>
      </c>
      <c r="G46" s="5">
        <f t="shared" si="3"/>
        <v>5.7044467969751516E-10</v>
      </c>
      <c r="H46" s="5"/>
      <c r="I46" s="2"/>
      <c r="J46" s="2"/>
      <c r="K46" s="2"/>
      <c r="O46">
        <f>+N45*K14</f>
        <v>215.66674915877817</v>
      </c>
    </row>
    <row r="47" spans="1:19">
      <c r="A47" s="1">
        <v>43753</v>
      </c>
      <c r="B47" s="2">
        <v>188.88999899999999</v>
      </c>
      <c r="C47" s="5">
        <f t="shared" si="0"/>
        <v>3.0149797060534236E-2</v>
      </c>
      <c r="D47" s="5">
        <f t="shared" si="1"/>
        <v>9.0901026279139891E-4</v>
      </c>
      <c r="E47" s="2">
        <f t="shared" si="4"/>
        <v>208</v>
      </c>
      <c r="F47" s="8">
        <f t="shared" si="2"/>
        <v>2.4478584169083869E-5</v>
      </c>
      <c r="G47" s="5">
        <f t="shared" si="3"/>
        <v>2.2251284228300304E-8</v>
      </c>
      <c r="H47" s="5"/>
      <c r="I47" s="2"/>
      <c r="J47" s="2"/>
      <c r="K47" s="2"/>
    </row>
    <row r="48" spans="1:19">
      <c r="A48" s="1">
        <v>43754</v>
      </c>
      <c r="B48" s="2">
        <v>189.550003</v>
      </c>
      <c r="C48" s="5">
        <f t="shared" si="0"/>
        <v>3.4880280396606053E-3</v>
      </c>
      <c r="D48" s="5">
        <f t="shared" si="1"/>
        <v>1.2166339605458606E-5</v>
      </c>
      <c r="E48" s="2">
        <f t="shared" si="4"/>
        <v>207</v>
      </c>
      <c r="F48" s="8">
        <f t="shared" si="2"/>
        <v>2.576693070429881E-5</v>
      </c>
      <c r="G48" s="5">
        <f t="shared" si="3"/>
        <v>3.1348922953881801E-10</v>
      </c>
      <c r="H48" s="5"/>
      <c r="I48" s="2"/>
      <c r="J48" s="2"/>
      <c r="K48" s="2"/>
      <c r="L48">
        <v>0</v>
      </c>
      <c r="M48">
        <v>1</v>
      </c>
      <c r="N48">
        <v>2</v>
      </c>
      <c r="O48">
        <v>3</v>
      </c>
    </row>
    <row r="49" spans="1:15">
      <c r="A49" s="1">
        <v>43755</v>
      </c>
      <c r="B49" s="2">
        <v>190.38999899999999</v>
      </c>
      <c r="C49" s="5">
        <f t="shared" si="0"/>
        <v>4.4217369279061104E-3</v>
      </c>
      <c r="D49" s="5">
        <f t="shared" si="1"/>
        <v>1.9551757459608565E-5</v>
      </c>
      <c r="E49" s="2">
        <f t="shared" si="4"/>
        <v>206</v>
      </c>
      <c r="F49" s="8">
        <f t="shared" si="2"/>
        <v>2.7123084951893486E-5</v>
      </c>
      <c r="G49" s="5">
        <f t="shared" si="3"/>
        <v>5.3030397853578027E-10</v>
      </c>
      <c r="H49" s="5"/>
      <c r="I49" s="2"/>
      <c r="J49" s="2"/>
      <c r="K49" s="2"/>
    </row>
    <row r="50" spans="1:15">
      <c r="A50" s="1">
        <v>43756</v>
      </c>
      <c r="B50" s="2">
        <v>185.85000600000001</v>
      </c>
      <c r="C50" s="5">
        <f t="shared" si="0"/>
        <v>-2.4134665689847599E-2</v>
      </c>
      <c r="D50" s="5">
        <f t="shared" si="1"/>
        <v>5.8248208796070691E-4</v>
      </c>
      <c r="E50" s="2">
        <f t="shared" si="4"/>
        <v>205</v>
      </c>
      <c r="F50" s="8">
        <f t="shared" si="2"/>
        <v>2.8550615738835244E-5</v>
      </c>
      <c r="G50" s="5">
        <f t="shared" si="3"/>
        <v>1.6630222268120572E-8</v>
      </c>
      <c r="H50" s="5"/>
      <c r="I50" s="2"/>
      <c r="J50" s="2"/>
      <c r="K50" s="2" t="s">
        <v>23</v>
      </c>
      <c r="M50">
        <f>+M42*J43+M44*J44</f>
        <v>258.69723629139588</v>
      </c>
      <c r="N50">
        <f>+N41*J43^2+2*N43*J43*J44+N45*J44^2</f>
        <v>258.71448073220836</v>
      </c>
      <c r="O50">
        <f>+O40*J43^3+3*O42*J43^2*J44+3*O44*J44^2*J43+O46*J44^3</f>
        <v>258.73172632251419</v>
      </c>
    </row>
    <row r="51" spans="1:15">
      <c r="A51" s="1">
        <v>43759</v>
      </c>
      <c r="B51" s="2">
        <v>189.759995</v>
      </c>
      <c r="C51" s="5">
        <f t="shared" si="0"/>
        <v>2.082016043292699E-2</v>
      </c>
      <c r="D51" s="5">
        <f t="shared" si="1"/>
        <v>4.3347908045281858E-4</v>
      </c>
      <c r="E51" s="2">
        <f t="shared" si="4"/>
        <v>204</v>
      </c>
      <c r="F51" s="8">
        <f t="shared" si="2"/>
        <v>3.0053279725089732E-5</v>
      </c>
      <c r="G51" s="5">
        <f t="shared" si="3"/>
        <v>1.3027468059823234E-8</v>
      </c>
      <c r="H51" s="5"/>
      <c r="I51" s="2"/>
      <c r="J51" s="2"/>
      <c r="K51" s="2" t="s">
        <v>25</v>
      </c>
      <c r="M51">
        <f>+M42^2*J43+M44^2*J44</f>
        <v>67170.243777562617</v>
      </c>
      <c r="N51">
        <f>+N41^2*J43^2+2*N43^2*J43*J44+N45^2*J44^2</f>
        <v>67426.119803015841</v>
      </c>
      <c r="O51">
        <f>+O40^2*J43^3+3*O42^2*J43^2*J44+3*O44^2*J44^2*J43+O46^2*J44^3</f>
        <v>67682.97055383437</v>
      </c>
    </row>
    <row r="52" spans="1:15">
      <c r="A52" s="1">
        <v>43760</v>
      </c>
      <c r="B52" s="2">
        <v>182.33999600000001</v>
      </c>
      <c r="C52" s="5">
        <f t="shared" si="0"/>
        <v>-3.988703524057198E-2</v>
      </c>
      <c r="D52" s="5">
        <f t="shared" si="1"/>
        <v>1.5909755802826311E-3</v>
      </c>
      <c r="E52" s="2">
        <f t="shared" si="4"/>
        <v>203</v>
      </c>
      <c r="F52" s="8">
        <f t="shared" si="2"/>
        <v>3.1635031289568143E-5</v>
      </c>
      <c r="G52" s="5">
        <f t="shared" si="3"/>
        <v>5.0330562263179868E-8</v>
      </c>
      <c r="H52" s="5"/>
      <c r="I52" s="2"/>
      <c r="J52" s="2"/>
      <c r="K52" s="2" t="s">
        <v>24</v>
      </c>
      <c r="M52">
        <f>+M51-M50^2</f>
        <v>245.9837127563078</v>
      </c>
      <c r="N52">
        <f t="shared" ref="N52" si="9">+N51-N50^2</f>
        <v>492.93726247963787</v>
      </c>
      <c r="O52">
        <f t="shared" ref="O52" si="10">+O51-O50^2</f>
        <v>740.86434800598363</v>
      </c>
    </row>
    <row r="53" spans="1:15">
      <c r="A53" s="1">
        <v>43761</v>
      </c>
      <c r="B53" s="2">
        <v>186.14999399999999</v>
      </c>
      <c r="C53" s="5">
        <f t="shared" si="0"/>
        <v>2.0679713866938641E-2</v>
      </c>
      <c r="D53" s="5">
        <f t="shared" si="1"/>
        <v>4.2765056561845432E-4</v>
      </c>
      <c r="E53" s="2">
        <f t="shared" si="4"/>
        <v>202</v>
      </c>
      <c r="F53" s="8">
        <f t="shared" si="2"/>
        <v>3.3300032936387521E-5</v>
      </c>
      <c r="G53" s="5">
        <f t="shared" si="3"/>
        <v>1.4240777920359281E-8</v>
      </c>
      <c r="H53" s="5"/>
      <c r="I53" s="2"/>
      <c r="J53" s="2"/>
      <c r="K53" s="2" t="s">
        <v>26</v>
      </c>
      <c r="M53">
        <f>+SQRT(M52)</f>
        <v>15.683867914398789</v>
      </c>
      <c r="N53">
        <f t="shared" ref="N53" si="11">+SQRT(N52)</f>
        <v>22.202190488319793</v>
      </c>
      <c r="O53">
        <f t="shared" ref="O53" si="12">+SQRT(O52)</f>
        <v>27.218823413328938</v>
      </c>
    </row>
    <row r="54" spans="1:15">
      <c r="A54" s="1">
        <v>43762</v>
      </c>
      <c r="B54" s="2">
        <v>186.38000500000001</v>
      </c>
      <c r="C54" s="5">
        <f t="shared" si="0"/>
        <v>1.2348590977674849E-3</v>
      </c>
      <c r="D54" s="5">
        <f t="shared" si="1"/>
        <v>1.5248769913391269E-6</v>
      </c>
      <c r="E54" s="2">
        <f t="shared" si="4"/>
        <v>201</v>
      </c>
      <c r="F54" s="8">
        <f t="shared" si="2"/>
        <v>3.505266624882897E-5</v>
      </c>
      <c r="G54" s="5">
        <f t="shared" si="3"/>
        <v>5.3451004247928879E-11</v>
      </c>
      <c r="H54" s="5"/>
      <c r="I54" s="2"/>
      <c r="J54" s="2"/>
      <c r="K54" s="2" t="s">
        <v>27</v>
      </c>
      <c r="M54" s="17">
        <f>+M50+M53</f>
        <v>274.38110420579466</v>
      </c>
      <c r="N54" s="17">
        <f t="shared" ref="N54" si="13">+N50+N53</f>
        <v>280.91667122052814</v>
      </c>
      <c r="O54" s="17">
        <f t="shared" ref="O54" si="14">+O50+O53</f>
        <v>285.95054973584314</v>
      </c>
    </row>
    <row r="55" spans="1:15">
      <c r="A55" s="1">
        <v>43763</v>
      </c>
      <c r="B55" s="2">
        <v>187.88999899999999</v>
      </c>
      <c r="C55" s="5">
        <f t="shared" si="0"/>
        <v>8.0690526987462919E-3</v>
      </c>
      <c r="D55" s="5">
        <f t="shared" si="1"/>
        <v>6.510961145514482E-5</v>
      </c>
      <c r="E55" s="2">
        <f t="shared" si="4"/>
        <v>200</v>
      </c>
      <c r="F55" s="8">
        <f t="shared" si="2"/>
        <v>3.6897543419819962E-5</v>
      </c>
      <c r="G55" s="5">
        <f t="shared" si="3"/>
        <v>2.4023847157138132E-9</v>
      </c>
      <c r="H55" s="5"/>
      <c r="I55" s="2"/>
      <c r="J55" s="2"/>
      <c r="K55" s="2" t="s">
        <v>28</v>
      </c>
      <c r="M55" s="15">
        <f>+M50-M53</f>
        <v>243.01336837699711</v>
      </c>
      <c r="N55" s="15">
        <f t="shared" ref="N55:O55" si="15">+N50-N53</f>
        <v>236.51229024388857</v>
      </c>
      <c r="O55" s="15">
        <f t="shared" si="15"/>
        <v>231.51290290918524</v>
      </c>
    </row>
    <row r="56" spans="1:15">
      <c r="A56" s="1">
        <v>43766</v>
      </c>
      <c r="B56" s="2">
        <v>189.39999399999999</v>
      </c>
      <c r="C56" s="5">
        <f t="shared" si="0"/>
        <v>8.0044691898229145E-3</v>
      </c>
      <c r="D56" s="5">
        <f t="shared" si="1"/>
        <v>6.4071527010824307E-5</v>
      </c>
      <c r="E56" s="2">
        <f t="shared" si="4"/>
        <v>199</v>
      </c>
      <c r="F56" s="8">
        <f t="shared" si="2"/>
        <v>3.8839519389284171E-5</v>
      </c>
      <c r="G56" s="5">
        <f t="shared" si="3"/>
        <v>2.488507315637955E-9</v>
      </c>
      <c r="H56" s="5"/>
      <c r="I56" s="2"/>
      <c r="J56" s="2"/>
      <c r="K56" s="2"/>
    </row>
    <row r="57" spans="1:15">
      <c r="A57" s="1">
        <v>43767</v>
      </c>
      <c r="B57" s="2">
        <v>189.30999800000001</v>
      </c>
      <c r="C57" s="5">
        <f t="shared" si="0"/>
        <v>-4.7527661585475105E-4</v>
      </c>
      <c r="D57" s="5">
        <f t="shared" si="1"/>
        <v>2.2588786157834458E-7</v>
      </c>
      <c r="E57" s="2">
        <f t="shared" si="4"/>
        <v>198</v>
      </c>
      <c r="F57" s="8">
        <f t="shared" si="2"/>
        <v>4.0883704620299135E-5</v>
      </c>
      <c r="G57" s="5">
        <f t="shared" si="3"/>
        <v>9.2351326100800584E-12</v>
      </c>
      <c r="H57" s="5"/>
      <c r="I57" s="2"/>
      <c r="J57" s="2"/>
      <c r="K57" s="2">
        <f>100*L43</f>
        <v>25867.999300000003</v>
      </c>
      <c r="M57">
        <f>+M55*100</f>
        <v>24301.33683769971</v>
      </c>
      <c r="N57">
        <f>100*N55</f>
        <v>23651.229024388856</v>
      </c>
      <c r="O57">
        <f>+O55*100</f>
        <v>23151.290290918525</v>
      </c>
    </row>
    <row r="58" spans="1:15">
      <c r="A58" s="1">
        <v>43768</v>
      </c>
      <c r="B58" s="2">
        <v>188.25</v>
      </c>
      <c r="C58" s="5">
        <f t="shared" si="0"/>
        <v>-5.6150057771333908E-3</v>
      </c>
      <c r="D58" s="5">
        <f t="shared" si="1"/>
        <v>3.1528289877241352E-5</v>
      </c>
      <c r="E58" s="2">
        <f t="shared" si="4"/>
        <v>197</v>
      </c>
      <c r="F58" s="8">
        <f t="shared" si="2"/>
        <v>4.3035478547683296E-5</v>
      </c>
      <c r="G58" s="5">
        <f t="shared" si="3"/>
        <v>1.3568350426571606E-9</v>
      </c>
      <c r="H58" s="5"/>
      <c r="I58" s="2"/>
      <c r="J58" s="2"/>
      <c r="K58" s="2"/>
      <c r="M58" s="2">
        <f>+M57-K57</f>
        <v>-1566.6624623002936</v>
      </c>
      <c r="N58" s="2">
        <f>+N57-K57</f>
        <v>-2216.7702756111466</v>
      </c>
      <c r="O58" s="2">
        <f>+O57-K57</f>
        <v>-2716.7090090814781</v>
      </c>
    </row>
    <row r="59" spans="1:15">
      <c r="A59" s="1">
        <v>43769</v>
      </c>
      <c r="B59" s="2">
        <v>191.64999399999999</v>
      </c>
      <c r="C59" s="5">
        <f t="shared" si="0"/>
        <v>1.7899893839490359E-2</v>
      </c>
      <c r="D59" s="5">
        <f t="shared" si="1"/>
        <v>3.2040619946502492E-4</v>
      </c>
      <c r="E59" s="2">
        <f t="shared" si="4"/>
        <v>196</v>
      </c>
      <c r="F59" s="8">
        <f t="shared" si="2"/>
        <v>4.5300503734403463E-5</v>
      </c>
      <c r="G59" s="5">
        <f t="shared" si="3"/>
        <v>1.4514562235391383E-8</v>
      </c>
      <c r="H59" s="5"/>
      <c r="I59" s="2"/>
      <c r="J59" s="2"/>
      <c r="K59" s="2"/>
    </row>
    <row r="60" spans="1:15">
      <c r="A60" s="1">
        <v>43770</v>
      </c>
      <c r="B60" s="2">
        <v>193.61999499999999</v>
      </c>
      <c r="C60" s="5">
        <f t="shared" si="0"/>
        <v>1.0226688948653233E-2</v>
      </c>
      <c r="D60" s="5">
        <f t="shared" si="1"/>
        <v>1.0458516685250618E-4</v>
      </c>
      <c r="E60" s="2">
        <f t="shared" si="4"/>
        <v>195</v>
      </c>
      <c r="F60" s="8">
        <f t="shared" si="2"/>
        <v>4.7684740773056285E-5</v>
      </c>
      <c r="G60" s="5">
        <f t="shared" si="3"/>
        <v>4.9871165700685963E-9</v>
      </c>
      <c r="H60" s="5"/>
      <c r="I60" s="2"/>
      <c r="J60" s="2"/>
      <c r="K60" s="2">
        <f>3800*L43</f>
        <v>982983.97340000013</v>
      </c>
      <c r="M60" s="18">
        <f>+M55*3800</f>
        <v>923450.79983258899</v>
      </c>
      <c r="N60" s="18">
        <f t="shared" ref="N60:O60" si="16">+N55*3800</f>
        <v>898746.7029267766</v>
      </c>
      <c r="O60" s="18">
        <f t="shared" si="16"/>
        <v>879749.03105490387</v>
      </c>
    </row>
    <row r="61" spans="1:15">
      <c r="A61" s="1">
        <v>43773</v>
      </c>
      <c r="B61" s="2">
        <v>194.720001</v>
      </c>
      <c r="C61" s="5">
        <f t="shared" si="0"/>
        <v>5.6651849066497511E-3</v>
      </c>
      <c r="D61" s="5">
        <f t="shared" si="1"/>
        <v>3.2094320026532152E-5</v>
      </c>
      <c r="E61" s="2">
        <f t="shared" si="4"/>
        <v>194</v>
      </c>
      <c r="F61" s="8">
        <f t="shared" si="2"/>
        <v>5.0194463971638196E-5</v>
      </c>
      <c r="G61" s="5">
        <f t="shared" si="3"/>
        <v>1.6109571902659943E-9</v>
      </c>
      <c r="H61" s="5"/>
      <c r="I61" s="2"/>
      <c r="J61" s="2"/>
      <c r="K61" s="2"/>
      <c r="M61" s="2">
        <f>+M60-K60</f>
        <v>-59533.173567411141</v>
      </c>
      <c r="N61" s="2">
        <f>+N60-K60</f>
        <v>-84237.270473223529</v>
      </c>
      <c r="O61" s="2">
        <f>+O60-K60</f>
        <v>-103234.94234509626</v>
      </c>
    </row>
    <row r="62" spans="1:15">
      <c r="A62" s="1">
        <v>43774</v>
      </c>
      <c r="B62" s="2">
        <v>194.320007</v>
      </c>
      <c r="C62" s="5">
        <f t="shared" si="0"/>
        <v>-2.0563136578251448E-3</v>
      </c>
      <c r="D62" s="5">
        <f t="shared" si="1"/>
        <v>4.2284258593582263E-6</v>
      </c>
      <c r="E62" s="2">
        <f t="shared" si="4"/>
        <v>193</v>
      </c>
      <c r="F62" s="8">
        <f t="shared" si="2"/>
        <v>5.2836277864882315E-5</v>
      </c>
      <c r="G62" s="5">
        <f t="shared" si="3"/>
        <v>2.2341428363610502E-10</v>
      </c>
      <c r="H62" s="5"/>
      <c r="I62" s="2"/>
      <c r="J62" s="2"/>
      <c r="K62" s="2"/>
    </row>
    <row r="63" spans="1:15">
      <c r="A63" s="1">
        <v>43775</v>
      </c>
      <c r="B63" s="2">
        <v>191.550003</v>
      </c>
      <c r="C63" s="5">
        <f t="shared" si="0"/>
        <v>-1.435743390860612E-2</v>
      </c>
      <c r="D63" s="5">
        <f t="shared" si="1"/>
        <v>2.061359084399928E-4</v>
      </c>
      <c r="E63" s="2">
        <f t="shared" si="4"/>
        <v>192</v>
      </c>
      <c r="F63" s="8">
        <f t="shared" si="2"/>
        <v>5.5617134594612968E-5</v>
      </c>
      <c r="G63" s="5">
        <f t="shared" si="3"/>
        <v>1.1464688564489894E-8</v>
      </c>
      <c r="H63" s="5"/>
      <c r="I63" s="2"/>
      <c r="J63" s="2"/>
      <c r="K63" s="2"/>
    </row>
    <row r="64" spans="1:15">
      <c r="A64" s="1">
        <v>43776</v>
      </c>
      <c r="B64" s="2">
        <v>190.41999799999999</v>
      </c>
      <c r="C64" s="5">
        <f t="shared" si="0"/>
        <v>-5.9167384539182254E-3</v>
      </c>
      <c r="D64" s="5">
        <f t="shared" si="1"/>
        <v>3.500779393207463E-5</v>
      </c>
      <c r="E64" s="2">
        <f t="shared" si="4"/>
        <v>191</v>
      </c>
      <c r="F64" s="8">
        <f t="shared" si="2"/>
        <v>5.8544352204855748E-5</v>
      </c>
      <c r="G64" s="5">
        <f t="shared" si="3"/>
        <v>2.049508617874389E-9</v>
      </c>
      <c r="H64" s="5"/>
      <c r="I64" s="2"/>
      <c r="J64" s="2"/>
      <c r="K64" s="2"/>
    </row>
    <row r="65" spans="1:11">
      <c r="A65" s="1">
        <v>43777</v>
      </c>
      <c r="B65" s="2">
        <v>190.83999600000001</v>
      </c>
      <c r="C65" s="5">
        <f t="shared" si="0"/>
        <v>2.2032113334928541E-3</v>
      </c>
      <c r="D65" s="5">
        <f t="shared" si="1"/>
        <v>4.85414018003136E-6</v>
      </c>
      <c r="E65" s="2">
        <f t="shared" si="4"/>
        <v>190</v>
      </c>
      <c r="F65" s="8">
        <f t="shared" si="2"/>
        <v>6.1625633899848161E-5</v>
      </c>
      <c r="G65" s="5">
        <f t="shared" si="3"/>
        <v>2.9913946563315564E-10</v>
      </c>
      <c r="H65" s="5"/>
      <c r="I65" s="2"/>
      <c r="J65" s="2"/>
      <c r="K65" s="2"/>
    </row>
    <row r="66" spans="1:11">
      <c r="A66" s="1">
        <v>43780</v>
      </c>
      <c r="B66" s="2">
        <v>189.61000100000001</v>
      </c>
      <c r="C66" s="5">
        <f t="shared" si="0"/>
        <v>-6.4660233678438756E-3</v>
      </c>
      <c r="D66" s="5">
        <f t="shared" si="1"/>
        <v>4.1809458193503056E-5</v>
      </c>
      <c r="E66" s="2">
        <f t="shared" si="4"/>
        <v>189</v>
      </c>
      <c r="F66" s="8">
        <f t="shared" si="2"/>
        <v>6.4869088315629636E-5</v>
      </c>
      <c r="G66" s="5">
        <f t="shared" si="3"/>
        <v>2.7121414359829747E-9</v>
      </c>
      <c r="H66" s="5"/>
      <c r="I66" s="2"/>
      <c r="J66" s="2"/>
      <c r="K66" s="2"/>
    </row>
    <row r="67" spans="1:11">
      <c r="A67" s="1">
        <v>43781</v>
      </c>
      <c r="B67" s="2">
        <v>194.470001</v>
      </c>
      <c r="C67" s="5">
        <f t="shared" si="0"/>
        <v>2.5308578338876443E-2</v>
      </c>
      <c r="D67" s="5">
        <f t="shared" si="1"/>
        <v>6.4052413753504592E-4</v>
      </c>
      <c r="E67" s="2">
        <f t="shared" si="4"/>
        <v>188</v>
      </c>
      <c r="F67" s="8">
        <f t="shared" si="2"/>
        <v>6.8283250858557529E-5</v>
      </c>
      <c r="G67" s="5">
        <f t="shared" si="3"/>
        <v>4.3737070364266743E-8</v>
      </c>
      <c r="H67" s="5"/>
      <c r="I67" s="2"/>
      <c r="J67" s="2"/>
      <c r="K67" s="2"/>
    </row>
    <row r="68" spans="1:11">
      <c r="A68" s="1">
        <v>43782</v>
      </c>
      <c r="B68" s="2">
        <v>193.19000199999999</v>
      </c>
      <c r="C68" s="5">
        <f t="shared" ref="C68:C131" si="17">+LN(B68/B67)</f>
        <v>-6.603743702006862E-3</v>
      </c>
      <c r="D68" s="5">
        <f t="shared" ref="D68:D131" si="18">+C68^2</f>
        <v>4.3609430881795293E-5</v>
      </c>
      <c r="E68" s="2">
        <f t="shared" si="4"/>
        <v>187</v>
      </c>
      <c r="F68" s="8">
        <f t="shared" ref="F68:F131" si="19">+$J$9^(E68-1)</f>
        <v>7.1877106166902651E-5</v>
      </c>
      <c r="G68" s="5">
        <f t="shared" ref="G68:G131" si="20">+F68*D68</f>
        <v>3.1345196933690034E-9</v>
      </c>
      <c r="H68" s="5"/>
      <c r="I68" s="2"/>
      <c r="J68" s="2"/>
      <c r="K68" s="2"/>
    </row>
    <row r="69" spans="1:11">
      <c r="A69" s="1">
        <v>43783</v>
      </c>
      <c r="B69" s="2">
        <v>193.14999399999999</v>
      </c>
      <c r="C69" s="5">
        <f t="shared" si="17"/>
        <v>-2.0711290861546904E-4</v>
      </c>
      <c r="D69" s="5">
        <f t="shared" si="18"/>
        <v>4.2895756915159633E-8</v>
      </c>
      <c r="E69" s="2">
        <f t="shared" ref="E69:E132" si="21">+E68-1</f>
        <v>186</v>
      </c>
      <c r="F69" s="8">
        <f t="shared" si="19"/>
        <v>7.5660111754634359E-5</v>
      </c>
      <c r="G69" s="5">
        <f t="shared" si="20"/>
        <v>3.2454977620006072E-12</v>
      </c>
      <c r="H69" s="5"/>
      <c r="I69" s="2"/>
      <c r="J69" s="2"/>
      <c r="K69" s="2"/>
    </row>
    <row r="70" spans="1:11">
      <c r="A70" s="1">
        <v>43784</v>
      </c>
      <c r="B70" s="2">
        <v>195.10000600000001</v>
      </c>
      <c r="C70" s="5">
        <f t="shared" si="17"/>
        <v>1.0045220334174916E-2</v>
      </c>
      <c r="D70" s="5">
        <f t="shared" si="18"/>
        <v>1.009064515621212E-4</v>
      </c>
      <c r="E70" s="2">
        <f t="shared" si="21"/>
        <v>185</v>
      </c>
      <c r="F70" s="8">
        <f t="shared" si="19"/>
        <v>7.9642222899615128E-5</v>
      </c>
      <c r="G70" s="5">
        <f t="shared" si="20"/>
        <v>8.0364141073196745E-9</v>
      </c>
      <c r="H70" s="5"/>
      <c r="I70" s="2"/>
      <c r="J70" s="2"/>
      <c r="K70" s="2"/>
    </row>
    <row r="71" spans="1:11">
      <c r="A71" s="1">
        <v>43787</v>
      </c>
      <c r="B71" s="2">
        <v>197.39999399999999</v>
      </c>
      <c r="C71" s="5">
        <f t="shared" si="17"/>
        <v>1.1719818221719164E-2</v>
      </c>
      <c r="D71" s="5">
        <f t="shared" si="18"/>
        <v>1.3735413915014053E-4</v>
      </c>
      <c r="E71" s="2">
        <f t="shared" si="21"/>
        <v>184</v>
      </c>
      <c r="F71" s="8">
        <f t="shared" si="19"/>
        <v>8.3833918841700136E-5</v>
      </c>
      <c r="G71" s="5">
        <f t="shared" si="20"/>
        <v>1.1514935754084468E-8</v>
      </c>
      <c r="H71" s="5"/>
      <c r="I71" s="2"/>
      <c r="J71" s="2"/>
      <c r="K71" s="2"/>
    </row>
    <row r="72" spans="1:11">
      <c r="A72" s="1">
        <v>43788</v>
      </c>
      <c r="B72" s="2">
        <v>199.320007</v>
      </c>
      <c r="C72" s="5">
        <f t="shared" si="17"/>
        <v>9.6795119283652562E-3</v>
      </c>
      <c r="D72" s="5">
        <f t="shared" si="18"/>
        <v>9.3692951171365287E-5</v>
      </c>
      <c r="E72" s="2">
        <f t="shared" si="21"/>
        <v>183</v>
      </c>
      <c r="F72" s="8">
        <f t="shared" si="19"/>
        <v>8.8246230359684339E-5</v>
      </c>
      <c r="G72" s="5">
        <f t="shared" si="20"/>
        <v>8.2680497521469573E-9</v>
      </c>
      <c r="H72" s="5"/>
      <c r="I72" s="2"/>
      <c r="J72" s="2"/>
      <c r="K72" s="2"/>
    </row>
    <row r="73" spans="1:11">
      <c r="A73" s="1">
        <v>43789</v>
      </c>
      <c r="B73" s="2">
        <v>197.509995</v>
      </c>
      <c r="C73" s="5">
        <f t="shared" si="17"/>
        <v>-9.1224178770170153E-3</v>
      </c>
      <c r="D73" s="5">
        <f t="shared" si="18"/>
        <v>8.3218507922919627E-5</v>
      </c>
      <c r="E73" s="2">
        <f t="shared" si="21"/>
        <v>182</v>
      </c>
      <c r="F73" s="8">
        <f t="shared" si="19"/>
        <v>9.2890768799667753E-5</v>
      </c>
      <c r="G73" s="5">
        <f t="shared" si="20"/>
        <v>7.730231179321247E-9</v>
      </c>
      <c r="H73" s="5"/>
      <c r="I73" s="2"/>
      <c r="J73" s="2"/>
      <c r="K73" s="2"/>
    </row>
    <row r="74" spans="1:11">
      <c r="A74" s="1">
        <v>43790</v>
      </c>
      <c r="B74" s="2">
        <v>197.929993</v>
      </c>
      <c r="C74" s="5">
        <f t="shared" si="17"/>
        <v>2.1242068110124417E-3</v>
      </c>
      <c r="D74" s="5">
        <f t="shared" si="18"/>
        <v>4.5122545759516475E-6</v>
      </c>
      <c r="E74" s="2">
        <f t="shared" si="21"/>
        <v>181</v>
      </c>
      <c r="F74" s="8">
        <f t="shared" si="19"/>
        <v>9.7779756631229188E-5</v>
      </c>
      <c r="G74" s="5">
        <f t="shared" si="20"/>
        <v>4.4120715429470234E-10</v>
      </c>
      <c r="H74" s="5"/>
      <c r="I74" s="2"/>
      <c r="J74" s="2"/>
      <c r="K74" s="2"/>
    </row>
    <row r="75" spans="1:11">
      <c r="A75" s="1">
        <v>43791</v>
      </c>
      <c r="B75" s="2">
        <v>198.820007</v>
      </c>
      <c r="C75" s="5">
        <f t="shared" si="17"/>
        <v>4.4865305251193784E-3</v>
      </c>
      <c r="D75" s="5">
        <f t="shared" si="18"/>
        <v>2.0128956152827965E-5</v>
      </c>
      <c r="E75" s="2">
        <f t="shared" si="21"/>
        <v>180</v>
      </c>
      <c r="F75" s="8">
        <f t="shared" si="19"/>
        <v>1.029260596118202E-4</v>
      </c>
      <c r="G75" s="5">
        <f t="shared" si="20"/>
        <v>2.0717941409096863E-9</v>
      </c>
      <c r="H75" s="5"/>
      <c r="I75" s="2"/>
      <c r="J75" s="2"/>
      <c r="K75" s="2"/>
    </row>
    <row r="76" spans="1:11">
      <c r="A76" s="1">
        <v>43794</v>
      </c>
      <c r="B76" s="2">
        <v>199.78999300000001</v>
      </c>
      <c r="C76" s="5">
        <f t="shared" si="17"/>
        <v>4.8668518833443726E-3</v>
      </c>
      <c r="D76" s="5">
        <f t="shared" si="18"/>
        <v>2.3686247254412667E-5</v>
      </c>
      <c r="E76" s="2">
        <f t="shared" si="21"/>
        <v>179</v>
      </c>
      <c r="F76" s="8">
        <f t="shared" si="19"/>
        <v>1.0834322064402127E-4</v>
      </c>
      <c r="G76" s="5">
        <f t="shared" si="20"/>
        <v>2.5662443125136745E-9</v>
      </c>
      <c r="H76" s="5"/>
      <c r="I76" s="2"/>
      <c r="J76" s="2"/>
      <c r="K76" s="2"/>
    </row>
    <row r="77" spans="1:11">
      <c r="A77" s="1">
        <v>43795</v>
      </c>
      <c r="B77" s="2">
        <v>198.970001</v>
      </c>
      <c r="C77" s="5">
        <f t="shared" si="17"/>
        <v>-4.1127152580284791E-3</v>
      </c>
      <c r="D77" s="5">
        <f t="shared" si="18"/>
        <v>1.6914426793620259E-5</v>
      </c>
      <c r="E77" s="2">
        <f t="shared" si="21"/>
        <v>178</v>
      </c>
      <c r="F77" s="8">
        <f t="shared" si="19"/>
        <v>1.1404549541475923E-4</v>
      </c>
      <c r="G77" s="5">
        <f t="shared" si="20"/>
        <v>1.9290141833351002E-9</v>
      </c>
      <c r="H77" s="5"/>
      <c r="I77" s="2"/>
      <c r="J77" s="2"/>
      <c r="K77" s="2"/>
    </row>
    <row r="78" spans="1:11">
      <c r="A78" s="1">
        <v>43796</v>
      </c>
      <c r="B78" s="2">
        <v>202</v>
      </c>
      <c r="C78" s="5">
        <f t="shared" si="17"/>
        <v>1.5113632784165009E-2</v>
      </c>
      <c r="D78" s="5">
        <f t="shared" si="18"/>
        <v>2.2842189593458737E-4</v>
      </c>
      <c r="E78" s="2">
        <f t="shared" si="21"/>
        <v>177</v>
      </c>
      <c r="F78" s="8">
        <f t="shared" si="19"/>
        <v>1.2004788991027288E-4</v>
      </c>
      <c r="G78" s="5">
        <f t="shared" si="20"/>
        <v>2.7421566616251154E-8</v>
      </c>
      <c r="H78" s="5"/>
      <c r="I78" s="2"/>
      <c r="J78" s="2"/>
      <c r="K78" s="2"/>
    </row>
    <row r="79" spans="1:11">
      <c r="A79" s="1">
        <v>43798</v>
      </c>
      <c r="B79" s="2">
        <v>201.63999899999999</v>
      </c>
      <c r="C79" s="5">
        <f t="shared" si="17"/>
        <v>-1.7837731461082219E-3</v>
      </c>
      <c r="D79" s="5">
        <f t="shared" si="18"/>
        <v>3.181846636776824E-6</v>
      </c>
      <c r="E79" s="2">
        <f t="shared" si="21"/>
        <v>176</v>
      </c>
      <c r="F79" s="8">
        <f t="shared" si="19"/>
        <v>1.2636619990555041E-4</v>
      </c>
      <c r="G79" s="5">
        <f t="shared" si="20"/>
        <v>4.0207786817174338E-10</v>
      </c>
      <c r="H79" s="5"/>
      <c r="I79" s="2"/>
      <c r="J79" s="2"/>
      <c r="K79" s="2"/>
    </row>
    <row r="80" spans="1:11">
      <c r="A80" s="1">
        <v>43801</v>
      </c>
      <c r="B80" s="2">
        <v>199.699997</v>
      </c>
      <c r="C80" s="5">
        <f t="shared" si="17"/>
        <v>-9.6676988558609799E-3</v>
      </c>
      <c r="D80" s="5">
        <f t="shared" si="18"/>
        <v>9.3464401167615699E-5</v>
      </c>
      <c r="E80" s="2">
        <f t="shared" si="21"/>
        <v>175</v>
      </c>
      <c r="F80" s="8">
        <f t="shared" si="19"/>
        <v>1.3301705253215831E-4</v>
      </c>
      <c r="G80" s="5">
        <f t="shared" si="20"/>
        <v>1.2432359159999457E-8</v>
      </c>
      <c r="H80" s="5"/>
      <c r="I80" s="2"/>
      <c r="J80" s="2"/>
      <c r="K80" s="2"/>
    </row>
    <row r="81" spans="1:11">
      <c r="A81" s="1">
        <v>43802</v>
      </c>
      <c r="B81" s="2">
        <v>198.820007</v>
      </c>
      <c r="C81" s="5">
        <f t="shared" si="17"/>
        <v>-4.4162974075115371E-3</v>
      </c>
      <c r="D81" s="5">
        <f t="shared" si="18"/>
        <v>1.9503682791593125E-5</v>
      </c>
      <c r="E81" s="2">
        <f t="shared" si="21"/>
        <v>174</v>
      </c>
      <c r="F81" s="8">
        <f t="shared" si="19"/>
        <v>1.4001795003385086E-4</v>
      </c>
      <c r="G81" s="5">
        <f t="shared" si="20"/>
        <v>2.7308656825893631E-9</v>
      </c>
      <c r="H81" s="5"/>
      <c r="I81" s="2"/>
      <c r="J81" s="2"/>
      <c r="K81" s="2"/>
    </row>
    <row r="82" spans="1:11">
      <c r="A82" s="1">
        <v>43803</v>
      </c>
      <c r="B82" s="2">
        <v>198.71000699999999</v>
      </c>
      <c r="C82" s="5">
        <f t="shared" si="17"/>
        <v>-5.5341734678425252E-4</v>
      </c>
      <c r="D82" s="5">
        <f t="shared" si="18"/>
        <v>3.0627075972172163E-7</v>
      </c>
      <c r="E82" s="2">
        <f t="shared" si="21"/>
        <v>173</v>
      </c>
      <c r="F82" s="8">
        <f t="shared" si="19"/>
        <v>1.4738731582510616E-4</v>
      </c>
      <c r="G82" s="5">
        <f t="shared" si="20"/>
        <v>4.5140425191100589E-11</v>
      </c>
      <c r="H82" s="5"/>
      <c r="I82" s="2"/>
      <c r="J82" s="2"/>
      <c r="K82" s="2"/>
    </row>
    <row r="83" spans="1:11">
      <c r="A83" s="1">
        <v>43804</v>
      </c>
      <c r="B83" s="2">
        <v>199.36000100000001</v>
      </c>
      <c r="C83" s="5">
        <f t="shared" si="17"/>
        <v>3.2657299702000186E-3</v>
      </c>
      <c r="D83" s="5">
        <f t="shared" si="18"/>
        <v>1.0664992238262614E-5</v>
      </c>
      <c r="E83" s="2">
        <f t="shared" si="21"/>
        <v>172</v>
      </c>
      <c r="F83" s="8">
        <f t="shared" si="19"/>
        <v>1.5514454297379596E-4</v>
      </c>
      <c r="G83" s="5">
        <f t="shared" si="20"/>
        <v>1.6546153466243346E-9</v>
      </c>
      <c r="H83" s="5"/>
      <c r="I83" s="2"/>
      <c r="J83" s="2"/>
      <c r="K83" s="2"/>
    </row>
    <row r="84" spans="1:11">
      <c r="A84" s="1">
        <v>43805</v>
      </c>
      <c r="B84" s="2">
        <v>201.050003</v>
      </c>
      <c r="C84" s="5">
        <f t="shared" si="17"/>
        <v>8.4414076498043854E-3</v>
      </c>
      <c r="D84" s="5">
        <f t="shared" si="18"/>
        <v>7.1257363110176E-5</v>
      </c>
      <c r="E84" s="2">
        <f t="shared" si="21"/>
        <v>171</v>
      </c>
      <c r="F84" s="8">
        <f t="shared" si="19"/>
        <v>1.6331004523557473E-4</v>
      </c>
      <c r="G84" s="5">
        <f t="shared" si="20"/>
        <v>1.1637043192890617E-8</v>
      </c>
      <c r="H84" s="5"/>
      <c r="I84" s="2"/>
      <c r="J84" s="2"/>
      <c r="K84" s="2"/>
    </row>
    <row r="85" spans="1:11">
      <c r="A85" s="1">
        <v>43808</v>
      </c>
      <c r="B85" s="2">
        <v>201.33999600000001</v>
      </c>
      <c r="C85" s="5">
        <f t="shared" si="17"/>
        <v>1.4413531694410929E-3</v>
      </c>
      <c r="D85" s="5">
        <f t="shared" si="18"/>
        <v>2.0774989590578838E-6</v>
      </c>
      <c r="E85" s="2">
        <f t="shared" si="21"/>
        <v>170</v>
      </c>
      <c r="F85" s="8">
        <f t="shared" si="19"/>
        <v>1.7190531077428917E-4</v>
      </c>
      <c r="G85" s="5">
        <f t="shared" si="20"/>
        <v>3.5713310419010779E-10</v>
      </c>
      <c r="H85" s="5"/>
      <c r="I85" s="2"/>
      <c r="J85" s="2"/>
      <c r="K85" s="2"/>
    </row>
    <row r="86" spans="1:11">
      <c r="A86" s="1">
        <v>43809</v>
      </c>
      <c r="B86" s="2">
        <v>200.86999499999999</v>
      </c>
      <c r="C86" s="5">
        <f t="shared" si="17"/>
        <v>-2.3370936796498487E-3</v>
      </c>
      <c r="D86" s="5">
        <f t="shared" si="18"/>
        <v>5.4620068674592697E-6</v>
      </c>
      <c r="E86" s="2">
        <f t="shared" si="21"/>
        <v>169</v>
      </c>
      <c r="F86" s="8">
        <f t="shared" si="19"/>
        <v>1.8095295870977811E-4</v>
      </c>
      <c r="G86" s="5">
        <f t="shared" si="20"/>
        <v>9.8836630315988167E-10</v>
      </c>
      <c r="H86" s="5"/>
      <c r="I86" s="2"/>
      <c r="J86" s="2"/>
      <c r="K86" s="2"/>
    </row>
    <row r="87" spans="1:11">
      <c r="A87" s="1">
        <v>43810</v>
      </c>
      <c r="B87" s="2">
        <v>202.259995</v>
      </c>
      <c r="C87" s="5">
        <f t="shared" si="17"/>
        <v>6.896065998631953E-3</v>
      </c>
      <c r="D87" s="5">
        <f t="shared" si="18"/>
        <v>4.7555726257487717E-5</v>
      </c>
      <c r="E87" s="2">
        <f t="shared" si="21"/>
        <v>168</v>
      </c>
      <c r="F87" s="8">
        <f t="shared" si="19"/>
        <v>1.9047679864187168E-4</v>
      </c>
      <c r="G87" s="5">
        <f t="shared" si="20"/>
        <v>9.058262494615458E-9</v>
      </c>
      <c r="H87" s="5"/>
      <c r="I87" s="2"/>
      <c r="J87" s="2"/>
      <c r="K87" s="2"/>
    </row>
    <row r="88" spans="1:11">
      <c r="A88" s="1">
        <v>43811</v>
      </c>
      <c r="B88" s="2">
        <v>196.75</v>
      </c>
      <c r="C88" s="5">
        <f t="shared" si="17"/>
        <v>-2.7620086455854863E-2</v>
      </c>
      <c r="D88" s="5">
        <f t="shared" si="18"/>
        <v>7.6286917582889724E-4</v>
      </c>
      <c r="E88" s="2">
        <f t="shared" si="21"/>
        <v>167</v>
      </c>
      <c r="F88" s="8">
        <f t="shared" si="19"/>
        <v>2.0050189330723332E-4</v>
      </c>
      <c r="G88" s="5">
        <f t="shared" si="20"/>
        <v>1.5295671409942256E-7</v>
      </c>
      <c r="H88" s="5"/>
      <c r="I88" s="2"/>
      <c r="J88" s="2"/>
      <c r="K88" s="2"/>
    </row>
    <row r="89" spans="1:11">
      <c r="A89" s="1">
        <v>43812</v>
      </c>
      <c r="B89" s="2">
        <v>194.11000100000001</v>
      </c>
      <c r="C89" s="5">
        <f t="shared" si="17"/>
        <v>-1.35088734627945E-2</v>
      </c>
      <c r="D89" s="5">
        <f t="shared" si="18"/>
        <v>1.8248966223379347E-4</v>
      </c>
      <c r="E89" s="2">
        <f t="shared" si="21"/>
        <v>166</v>
      </c>
      <c r="F89" s="8">
        <f t="shared" si="19"/>
        <v>2.1105462453392982E-4</v>
      </c>
      <c r="G89" s="5">
        <f t="shared" si="20"/>
        <v>3.8515287144076956E-8</v>
      </c>
      <c r="H89" s="5"/>
      <c r="I89" s="2"/>
      <c r="J89" s="2"/>
      <c r="K89" s="2"/>
    </row>
    <row r="90" spans="1:11">
      <c r="A90" s="1">
        <v>43815</v>
      </c>
      <c r="B90" s="2">
        <v>197.91999799999999</v>
      </c>
      <c r="C90" s="5">
        <f t="shared" si="17"/>
        <v>1.9437884704366488E-2</v>
      </c>
      <c r="D90" s="5">
        <f t="shared" si="18"/>
        <v>3.7783136178024467E-4</v>
      </c>
      <c r="E90" s="2">
        <f t="shared" si="21"/>
        <v>165</v>
      </c>
      <c r="F90" s="8">
        <f t="shared" si="19"/>
        <v>2.2216276266729456E-4</v>
      </c>
      <c r="G90" s="5">
        <f t="shared" si="20"/>
        <v>8.3940059155445208E-8</v>
      </c>
      <c r="H90" s="5"/>
      <c r="I90" s="2"/>
      <c r="J90" s="2"/>
      <c r="K90" s="2"/>
    </row>
    <row r="91" spans="1:11">
      <c r="A91" s="1">
        <v>43816</v>
      </c>
      <c r="B91" s="2">
        <v>198.38999899999999</v>
      </c>
      <c r="C91" s="5">
        <f t="shared" si="17"/>
        <v>2.371886775019337E-3</v>
      </c>
      <c r="D91" s="5">
        <f t="shared" si="18"/>
        <v>5.6258468735116313E-6</v>
      </c>
      <c r="E91" s="2">
        <f t="shared" si="21"/>
        <v>164</v>
      </c>
      <c r="F91" s="8">
        <f t="shared" si="19"/>
        <v>2.338555396497837E-4</v>
      </c>
      <c r="G91" s="5">
        <f t="shared" si="20"/>
        <v>1.3156354565921109E-9</v>
      </c>
      <c r="H91" s="5"/>
      <c r="I91" s="2"/>
      <c r="J91" s="2"/>
      <c r="K91" s="2"/>
    </row>
    <row r="92" spans="1:11">
      <c r="A92" s="1">
        <v>43817</v>
      </c>
      <c r="B92" s="2">
        <v>202.5</v>
      </c>
      <c r="C92" s="5">
        <f t="shared" si="17"/>
        <v>2.0505101232489952E-2</v>
      </c>
      <c r="D92" s="5">
        <f t="shared" si="18"/>
        <v>4.2045917655466095E-4</v>
      </c>
      <c r="E92" s="2">
        <f t="shared" si="21"/>
        <v>163</v>
      </c>
      <c r="F92" s="8">
        <f t="shared" si="19"/>
        <v>2.4616372594714081E-4</v>
      </c>
      <c r="G92" s="5">
        <f t="shared" si="20"/>
        <v>1.0350179750936206E-7</v>
      </c>
      <c r="H92" s="5"/>
      <c r="I92" s="2"/>
      <c r="J92" s="2"/>
      <c r="K92" s="2"/>
    </row>
    <row r="93" spans="1:11">
      <c r="A93" s="1">
        <v>43818</v>
      </c>
      <c r="B93" s="2">
        <v>206.05999800000001</v>
      </c>
      <c r="C93" s="5">
        <f t="shared" si="17"/>
        <v>1.7427492264417199E-2</v>
      </c>
      <c r="D93" s="5">
        <f t="shared" si="18"/>
        <v>3.0371748662632133E-4</v>
      </c>
      <c r="E93" s="2">
        <f t="shared" si="21"/>
        <v>162</v>
      </c>
      <c r="F93" s="8">
        <f t="shared" si="19"/>
        <v>2.5911971152330608E-4</v>
      </c>
      <c r="G93" s="5">
        <f t="shared" si="20"/>
        <v>7.8699187519195951E-8</v>
      </c>
      <c r="H93" s="5"/>
      <c r="I93" s="2"/>
      <c r="J93" s="2"/>
      <c r="K93" s="2"/>
    </row>
    <row r="94" spans="1:11">
      <c r="A94" s="1">
        <v>43819</v>
      </c>
      <c r="B94" s="2">
        <v>206.300003</v>
      </c>
      <c r="C94" s="5">
        <f t="shared" si="17"/>
        <v>1.1640558081241906E-3</v>
      </c>
      <c r="D94" s="5">
        <f t="shared" si="18"/>
        <v>1.3550259244276625E-6</v>
      </c>
      <c r="E94" s="2">
        <f t="shared" si="21"/>
        <v>161</v>
      </c>
      <c r="F94" s="8">
        <f t="shared" si="19"/>
        <v>2.7275759107716431E-4</v>
      </c>
      <c r="G94" s="5">
        <f t="shared" si="20"/>
        <v>3.6959360699399693E-10</v>
      </c>
      <c r="H94" s="5"/>
      <c r="I94" s="2"/>
      <c r="J94" s="2"/>
      <c r="K94" s="2"/>
    </row>
    <row r="95" spans="1:11">
      <c r="A95" s="1">
        <v>43822</v>
      </c>
      <c r="B95" s="2">
        <v>206.179993</v>
      </c>
      <c r="C95" s="5">
        <f t="shared" si="17"/>
        <v>-5.8189490181392823E-4</v>
      </c>
      <c r="D95" s="5">
        <f t="shared" si="18"/>
        <v>3.3860167675704117E-7</v>
      </c>
      <c r="E95" s="2">
        <f t="shared" si="21"/>
        <v>160</v>
      </c>
      <c r="F95" s="8">
        <f t="shared" si="19"/>
        <v>2.871132537654361E-4</v>
      </c>
      <c r="G95" s="5">
        <f t="shared" si="20"/>
        <v>9.7217029144146522E-11</v>
      </c>
      <c r="H95" s="5"/>
      <c r="I95" s="2"/>
      <c r="J95" s="2"/>
      <c r="K95" s="2"/>
    </row>
    <row r="96" spans="1:11">
      <c r="A96" s="1">
        <v>43823</v>
      </c>
      <c r="B96" s="2">
        <v>205.11999499999999</v>
      </c>
      <c r="C96" s="5">
        <f t="shared" si="17"/>
        <v>-5.1543903609915691E-3</v>
      </c>
      <c r="D96" s="5">
        <f t="shared" si="18"/>
        <v>2.6567739993482799E-5</v>
      </c>
      <c r="E96" s="2">
        <f t="shared" si="21"/>
        <v>159</v>
      </c>
      <c r="F96" s="8">
        <f t="shared" si="19"/>
        <v>3.0222447764782746E-4</v>
      </c>
      <c r="G96" s="5">
        <f t="shared" si="20"/>
        <v>8.0294213418136331E-9</v>
      </c>
      <c r="H96" s="5"/>
      <c r="I96" s="2"/>
      <c r="J96" s="2"/>
      <c r="K96" s="2"/>
    </row>
    <row r="97" spans="1:11">
      <c r="A97" s="1">
        <v>43825</v>
      </c>
      <c r="B97" s="2">
        <v>207.78999300000001</v>
      </c>
      <c r="C97" s="5">
        <f t="shared" si="17"/>
        <v>1.2932771267600488E-2</v>
      </c>
      <c r="D97" s="5">
        <f t="shared" si="18"/>
        <v>1.6725657266007272E-4</v>
      </c>
      <c r="E97" s="2">
        <f t="shared" si="21"/>
        <v>158</v>
      </c>
      <c r="F97" s="8">
        <f t="shared" si="19"/>
        <v>3.181310291029763E-4</v>
      </c>
      <c r="G97" s="5">
        <f t="shared" si="20"/>
        <v>5.3209505584585667E-8</v>
      </c>
      <c r="H97" s="5"/>
      <c r="I97" s="2"/>
      <c r="J97" s="2"/>
      <c r="K97" s="2"/>
    </row>
    <row r="98" spans="1:11">
      <c r="A98" s="1">
        <v>43826</v>
      </c>
      <c r="B98" s="2">
        <v>208.10000600000001</v>
      </c>
      <c r="C98" s="5">
        <f t="shared" si="17"/>
        <v>1.4908416079502361E-3</v>
      </c>
      <c r="D98" s="5">
        <f t="shared" si="18"/>
        <v>2.2226086999956453E-6</v>
      </c>
      <c r="E98" s="2">
        <f t="shared" si="21"/>
        <v>157</v>
      </c>
      <c r="F98" s="8">
        <f t="shared" si="19"/>
        <v>3.348747674768171E-4</v>
      </c>
      <c r="G98" s="5">
        <f t="shared" si="20"/>
        <v>7.442955716029925E-10</v>
      </c>
      <c r="H98" s="5"/>
      <c r="I98" s="2"/>
      <c r="J98" s="2"/>
      <c r="K98" s="2"/>
    </row>
    <row r="99" spans="1:11">
      <c r="A99" s="1">
        <v>43829</v>
      </c>
      <c r="B99" s="2">
        <v>204.41000399999999</v>
      </c>
      <c r="C99" s="5">
        <f t="shared" si="17"/>
        <v>-1.7890961851480678E-2</v>
      </c>
      <c r="D99" s="5">
        <f t="shared" si="18"/>
        <v>3.2008651597113694E-4</v>
      </c>
      <c r="E99" s="2">
        <f t="shared" si="21"/>
        <v>156</v>
      </c>
      <c r="F99" s="8">
        <f t="shared" si="19"/>
        <v>3.5249975523875493E-4</v>
      </c>
      <c r="G99" s="5">
        <f t="shared" si="20"/>
        <v>1.1283041853505159E-7</v>
      </c>
      <c r="H99" s="5"/>
      <c r="I99" s="2"/>
      <c r="J99" s="2"/>
      <c r="K99" s="2"/>
    </row>
    <row r="100" spans="1:11">
      <c r="A100" s="1">
        <v>43830</v>
      </c>
      <c r="B100" s="2">
        <v>205.25</v>
      </c>
      <c r="C100" s="5">
        <f t="shared" si="17"/>
        <v>4.1009479521376575E-3</v>
      </c>
      <c r="D100" s="5">
        <f t="shared" si="18"/>
        <v>1.6817774106142047E-5</v>
      </c>
      <c r="E100" s="2">
        <f t="shared" si="21"/>
        <v>155</v>
      </c>
      <c r="F100" s="8">
        <f t="shared" si="19"/>
        <v>3.7105237393553149E-4</v>
      </c>
      <c r="G100" s="5">
        <f t="shared" si="20"/>
        <v>6.2402750063955172E-9</v>
      </c>
      <c r="H100" s="5"/>
      <c r="I100" s="2"/>
      <c r="J100" s="2"/>
      <c r="K100" s="2"/>
    </row>
    <row r="101" spans="1:11">
      <c r="A101" s="1">
        <v>43832</v>
      </c>
      <c r="B101" s="2">
        <v>209.779999</v>
      </c>
      <c r="C101" s="5">
        <f t="shared" si="17"/>
        <v>2.1830609434021528E-2</v>
      </c>
      <c r="D101" s="5">
        <f t="shared" si="18"/>
        <v>4.7657550826078971E-4</v>
      </c>
      <c r="E101" s="2">
        <f t="shared" si="21"/>
        <v>154</v>
      </c>
      <c r="F101" s="8">
        <f t="shared" si="19"/>
        <v>3.9058144624792786E-4</v>
      </c>
      <c r="G101" s="5">
        <f t="shared" si="20"/>
        <v>1.8614155126284053E-7</v>
      </c>
      <c r="H101" s="5"/>
      <c r="I101" s="2"/>
      <c r="J101" s="2"/>
      <c r="K101" s="2"/>
    </row>
    <row r="102" spans="1:11">
      <c r="A102" s="1">
        <v>43833</v>
      </c>
      <c r="B102" s="2">
        <v>208.66999799999999</v>
      </c>
      <c r="C102" s="5">
        <f t="shared" si="17"/>
        <v>-5.3053106057773117E-3</v>
      </c>
      <c r="D102" s="5">
        <f t="shared" si="18"/>
        <v>2.8146320623773226E-5</v>
      </c>
      <c r="E102" s="2">
        <f t="shared" si="21"/>
        <v>153</v>
      </c>
      <c r="F102" s="8">
        <f t="shared" si="19"/>
        <v>4.1113836447150307E-4</v>
      </c>
      <c r="G102" s="5">
        <f t="shared" si="20"/>
        <v>1.157203222714866E-8</v>
      </c>
      <c r="H102" s="5"/>
      <c r="I102" s="2"/>
      <c r="J102" s="2"/>
      <c r="K102" s="2"/>
    </row>
    <row r="103" spans="1:11">
      <c r="A103" s="1">
        <v>43836</v>
      </c>
      <c r="B103" s="2">
        <v>212.60000600000001</v>
      </c>
      <c r="C103" s="5">
        <f t="shared" si="17"/>
        <v>1.8658446969078493E-2</v>
      </c>
      <c r="D103" s="5">
        <f t="shared" si="18"/>
        <v>3.4813764329791439E-4</v>
      </c>
      <c r="E103" s="2">
        <f t="shared" si="21"/>
        <v>152</v>
      </c>
      <c r="F103" s="8">
        <f t="shared" si="19"/>
        <v>4.3277722575947689E-4</v>
      </c>
      <c r="G103" s="5">
        <f t="shared" si="20"/>
        <v>1.5066604344891373E-7</v>
      </c>
      <c r="H103" s="5"/>
      <c r="I103" s="2"/>
      <c r="J103" s="2"/>
      <c r="K103" s="2"/>
    </row>
    <row r="104" spans="1:11">
      <c r="A104" s="1">
        <v>43837</v>
      </c>
      <c r="B104" s="2">
        <v>213.05999800000001</v>
      </c>
      <c r="C104" s="5">
        <f t="shared" si="17"/>
        <v>2.161312666163968E-3</v>
      </c>
      <c r="D104" s="5">
        <f t="shared" si="18"/>
        <v>4.6712724409207998E-6</v>
      </c>
      <c r="E104" s="2">
        <f t="shared" si="21"/>
        <v>151</v>
      </c>
      <c r="F104" s="8">
        <f t="shared" si="19"/>
        <v>4.5555497448365983E-4</v>
      </c>
      <c r="G104" s="5">
        <f t="shared" si="20"/>
        <v>2.1280213976298983E-9</v>
      </c>
      <c r="H104" s="5"/>
      <c r="I104" s="2"/>
      <c r="J104" s="2"/>
      <c r="K104" s="2"/>
    </row>
    <row r="105" spans="1:11">
      <c r="A105" s="1">
        <v>43838</v>
      </c>
      <c r="B105" s="2">
        <v>215.220001</v>
      </c>
      <c r="C105" s="5">
        <f t="shared" si="17"/>
        <v>1.0086958622630031E-2</v>
      </c>
      <c r="D105" s="5">
        <f t="shared" si="18"/>
        <v>1.0174673425465032E-4</v>
      </c>
      <c r="E105" s="2">
        <f t="shared" si="21"/>
        <v>150</v>
      </c>
      <c r="F105" s="8">
        <f t="shared" si="19"/>
        <v>4.7953155208806309E-4</v>
      </c>
      <c r="G105" s="5">
        <f t="shared" si="20"/>
        <v>4.8790769397024167E-8</v>
      </c>
      <c r="H105" s="5"/>
      <c r="I105" s="2"/>
      <c r="J105" s="2"/>
      <c r="K105" s="2"/>
    </row>
    <row r="106" spans="1:11">
      <c r="A106" s="1">
        <v>43839</v>
      </c>
      <c r="B106" s="2">
        <v>218.300003</v>
      </c>
      <c r="C106" s="5">
        <f t="shared" si="17"/>
        <v>1.4209511879799644E-2</v>
      </c>
      <c r="D106" s="5">
        <f t="shared" si="18"/>
        <v>2.019102278621672E-4</v>
      </c>
      <c r="E106" s="2">
        <f t="shared" si="21"/>
        <v>149</v>
      </c>
      <c r="F106" s="8">
        <f t="shared" si="19"/>
        <v>5.0477005482953998E-4</v>
      </c>
      <c r="G106" s="5">
        <f t="shared" si="20"/>
        <v>1.0191823678863105E-7</v>
      </c>
      <c r="H106" s="5"/>
      <c r="I106" s="2"/>
      <c r="J106" s="2"/>
      <c r="K106" s="2"/>
    </row>
    <row r="107" spans="1:11">
      <c r="A107" s="1">
        <v>43840</v>
      </c>
      <c r="B107" s="2">
        <v>218.05999800000001</v>
      </c>
      <c r="C107" s="5">
        <f t="shared" si="17"/>
        <v>-1.1000321920061101E-3</v>
      </c>
      <c r="D107" s="5">
        <f t="shared" si="18"/>
        <v>1.2100708234497675E-6</v>
      </c>
      <c r="E107" s="2">
        <f t="shared" si="21"/>
        <v>148</v>
      </c>
      <c r="F107" s="8">
        <f t="shared" si="19"/>
        <v>5.3133689982056841E-4</v>
      </c>
      <c r="G107" s="5">
        <f t="shared" si="20"/>
        <v>6.4295527989512186E-10</v>
      </c>
      <c r="H107" s="5"/>
      <c r="I107" s="2"/>
      <c r="J107" s="2"/>
      <c r="K107" s="2"/>
    </row>
    <row r="108" spans="1:11">
      <c r="A108" s="1">
        <v>43843</v>
      </c>
      <c r="B108" s="2">
        <v>221.91000399999999</v>
      </c>
      <c r="C108" s="5">
        <f t="shared" si="17"/>
        <v>1.7501667186763239E-2</v>
      </c>
      <c r="D108" s="5">
        <f t="shared" si="18"/>
        <v>3.0630835431622505E-4</v>
      </c>
      <c r="E108" s="2">
        <f t="shared" si="21"/>
        <v>147</v>
      </c>
      <c r="F108" s="8">
        <f t="shared" si="19"/>
        <v>5.5930199981112474E-4</v>
      </c>
      <c r="G108" s="5">
        <f t="shared" si="20"/>
        <v>1.7131887512791923E-7</v>
      </c>
      <c r="H108" s="5"/>
      <c r="I108" s="2"/>
      <c r="J108" s="2"/>
      <c r="K108" s="2"/>
    </row>
    <row r="109" spans="1:11">
      <c r="A109" s="1">
        <v>43844</v>
      </c>
      <c r="B109" s="2">
        <v>219.05999800000001</v>
      </c>
      <c r="C109" s="5">
        <f t="shared" si="17"/>
        <v>-1.2926256527529639E-2</v>
      </c>
      <c r="D109" s="5">
        <f t="shared" si="18"/>
        <v>1.6708810781550259E-4</v>
      </c>
      <c r="E109" s="2">
        <f t="shared" si="21"/>
        <v>146</v>
      </c>
      <c r="F109" s="8">
        <f t="shared" si="19"/>
        <v>5.887389471696049E-4</v>
      </c>
      <c r="G109" s="5">
        <f t="shared" si="20"/>
        <v>9.837127667986043E-8</v>
      </c>
      <c r="H109" s="5"/>
      <c r="I109" s="2"/>
      <c r="J109" s="2"/>
      <c r="K109" s="2"/>
    </row>
    <row r="110" spans="1:11">
      <c r="A110" s="1">
        <v>43845</v>
      </c>
      <c r="B110" s="2">
        <v>221.14999399999999</v>
      </c>
      <c r="C110" s="5">
        <f t="shared" si="17"/>
        <v>9.4955214177470781E-3</v>
      </c>
      <c r="D110" s="5">
        <f t="shared" si="18"/>
        <v>9.0164926994893484E-5</v>
      </c>
      <c r="E110" s="2">
        <f t="shared" si="21"/>
        <v>145</v>
      </c>
      <c r="F110" s="8">
        <f t="shared" si="19"/>
        <v>6.1972520754695261E-4</v>
      </c>
      <c r="G110" s="5">
        <f t="shared" si="20"/>
        <v>5.5877478095366194E-8</v>
      </c>
      <c r="H110" s="5"/>
      <c r="I110" s="2"/>
      <c r="J110" s="2"/>
      <c r="K110" s="2"/>
    </row>
    <row r="111" spans="1:11">
      <c r="A111" s="1">
        <v>43846</v>
      </c>
      <c r="B111" s="2">
        <v>221.770004</v>
      </c>
      <c r="C111" s="5">
        <f t="shared" si="17"/>
        <v>2.7996496332134912E-3</v>
      </c>
      <c r="D111" s="5">
        <f t="shared" si="18"/>
        <v>7.8380380687524352E-6</v>
      </c>
      <c r="E111" s="2">
        <f t="shared" si="21"/>
        <v>144</v>
      </c>
      <c r="F111" s="8">
        <f t="shared" si="19"/>
        <v>6.5234232373363428E-4</v>
      </c>
      <c r="G111" s="5">
        <f t="shared" si="20"/>
        <v>5.1130839672826505E-9</v>
      </c>
      <c r="H111" s="5"/>
      <c r="I111" s="2"/>
      <c r="J111" s="2"/>
      <c r="K111" s="2"/>
    </row>
    <row r="112" spans="1:11">
      <c r="A112" s="1">
        <v>43847</v>
      </c>
      <c r="B112" s="2">
        <v>222.13999899999999</v>
      </c>
      <c r="C112" s="5">
        <f t="shared" si="17"/>
        <v>1.6669824206661157E-3</v>
      </c>
      <c r="D112" s="5">
        <f t="shared" si="18"/>
        <v>2.7788303908098625E-6</v>
      </c>
      <c r="E112" s="2">
        <f t="shared" si="21"/>
        <v>143</v>
      </c>
      <c r="F112" s="8">
        <f t="shared" si="19"/>
        <v>6.8667613024593079E-4</v>
      </c>
      <c r="G112" s="5">
        <f t="shared" si="20"/>
        <v>1.908156499371104E-9</v>
      </c>
      <c r="H112" s="5"/>
      <c r="I112" s="2"/>
      <c r="J112" s="2"/>
      <c r="K112" s="2"/>
    </row>
    <row r="113" spans="1:11">
      <c r="A113" s="1">
        <v>43851</v>
      </c>
      <c r="B113" s="2">
        <v>221.44000199999999</v>
      </c>
      <c r="C113" s="5">
        <f t="shared" si="17"/>
        <v>-3.1561277762116903E-3</v>
      </c>
      <c r="D113" s="5">
        <f t="shared" si="18"/>
        <v>9.9611425397749492E-6</v>
      </c>
      <c r="E113" s="2">
        <f t="shared" si="21"/>
        <v>142</v>
      </c>
      <c r="F113" s="8">
        <f t="shared" si="19"/>
        <v>7.2281697920624293E-4</v>
      </c>
      <c r="G113" s="5">
        <f t="shared" si="20"/>
        <v>7.2000829600429313E-9</v>
      </c>
      <c r="H113" s="5"/>
      <c r="I113" s="2"/>
      <c r="J113" s="2"/>
      <c r="K113" s="2"/>
    </row>
    <row r="114" spans="1:11">
      <c r="A114" s="1">
        <v>43852</v>
      </c>
      <c r="B114" s="2">
        <v>221.320007</v>
      </c>
      <c r="C114" s="5">
        <f t="shared" si="17"/>
        <v>-5.4203180277675089E-4</v>
      </c>
      <c r="D114" s="5">
        <f t="shared" si="18"/>
        <v>2.937984752214146E-7</v>
      </c>
      <c r="E114" s="2">
        <f t="shared" si="21"/>
        <v>141</v>
      </c>
      <c r="F114" s="8">
        <f t="shared" si="19"/>
        <v>7.608599781118347E-4</v>
      </c>
      <c r="G114" s="5">
        <f t="shared" si="20"/>
        <v>2.2353950142625592E-10</v>
      </c>
      <c r="H114" s="5"/>
      <c r="I114" s="2"/>
      <c r="J114" s="2"/>
      <c r="K114" s="2"/>
    </row>
    <row r="115" spans="1:11">
      <c r="A115" s="1">
        <v>43853</v>
      </c>
      <c r="B115" s="2">
        <v>219.759995</v>
      </c>
      <c r="C115" s="5">
        <f t="shared" si="17"/>
        <v>-7.073630623394926E-3</v>
      </c>
      <c r="D115" s="5">
        <f t="shared" si="18"/>
        <v>5.0036250196230487E-5</v>
      </c>
      <c r="E115" s="2">
        <f t="shared" si="21"/>
        <v>140</v>
      </c>
      <c r="F115" s="8">
        <f t="shared" si="19"/>
        <v>8.0090524011772082E-4</v>
      </c>
      <c r="G115" s="5">
        <f t="shared" si="20"/>
        <v>4.0074294978002333E-8</v>
      </c>
      <c r="H115" s="5"/>
      <c r="I115" s="2"/>
      <c r="J115" s="2"/>
      <c r="K115" s="2"/>
    </row>
    <row r="116" spans="1:11">
      <c r="A116" s="1">
        <v>43854</v>
      </c>
      <c r="B116" s="2">
        <v>217.94000199999999</v>
      </c>
      <c r="C116" s="5">
        <f t="shared" si="17"/>
        <v>-8.3162143093473868E-3</v>
      </c>
      <c r="D116" s="5">
        <f t="shared" si="18"/>
        <v>6.9159420438994241E-5</v>
      </c>
      <c r="E116" s="2">
        <f t="shared" si="21"/>
        <v>139</v>
      </c>
      <c r="F116" s="8">
        <f t="shared" si="19"/>
        <v>8.4305814749233772E-4</v>
      </c>
      <c r="G116" s="5">
        <f t="shared" si="20"/>
        <v>5.8305412876942201E-8</v>
      </c>
      <c r="H116" s="5"/>
      <c r="I116" s="2"/>
      <c r="J116" s="2"/>
      <c r="K116" s="2"/>
    </row>
    <row r="117" spans="1:11">
      <c r="A117" s="1">
        <v>43857</v>
      </c>
      <c r="B117" s="2">
        <v>214.86999499999999</v>
      </c>
      <c r="C117" s="5">
        <f t="shared" si="17"/>
        <v>-1.4186633905825209E-2</v>
      </c>
      <c r="D117" s="5">
        <f t="shared" si="18"/>
        <v>2.0126058157790943E-4</v>
      </c>
      <c r="E117" s="2">
        <f t="shared" si="21"/>
        <v>138</v>
      </c>
      <c r="F117" s="8">
        <f t="shared" si="19"/>
        <v>8.8742962893930278E-4</v>
      </c>
      <c r="G117" s="5">
        <f t="shared" si="20"/>
        <v>1.7860460322979243E-7</v>
      </c>
      <c r="H117" s="5"/>
      <c r="I117" s="2"/>
      <c r="J117" s="2"/>
      <c r="K117" s="2"/>
    </row>
    <row r="118" spans="1:11">
      <c r="A118" s="1">
        <v>43858</v>
      </c>
      <c r="B118" s="2">
        <v>217.78999300000001</v>
      </c>
      <c r="C118" s="5">
        <f t="shared" si="17"/>
        <v>1.3498092801711124E-2</v>
      </c>
      <c r="D118" s="5">
        <f t="shared" si="18"/>
        <v>1.8219850928360566E-4</v>
      </c>
      <c r="E118" s="2">
        <f t="shared" si="21"/>
        <v>137</v>
      </c>
      <c r="F118" s="8">
        <f t="shared" si="19"/>
        <v>9.3413645151505561E-4</v>
      </c>
      <c r="G118" s="5">
        <f t="shared" si="20"/>
        <v>1.7019826893352032E-7</v>
      </c>
      <c r="H118" s="5"/>
      <c r="I118" s="2"/>
      <c r="J118" s="2"/>
      <c r="K118" s="2"/>
    </row>
    <row r="119" spans="1:11">
      <c r="A119" s="1">
        <v>43859</v>
      </c>
      <c r="B119" s="2">
        <v>223.229996</v>
      </c>
      <c r="C119" s="5">
        <f t="shared" si="17"/>
        <v>2.4671348537077167E-2</v>
      </c>
      <c r="D119" s="5">
        <f t="shared" si="18"/>
        <v>6.086754386379397E-4</v>
      </c>
      <c r="E119" s="2">
        <f t="shared" si="21"/>
        <v>136</v>
      </c>
      <c r="F119" s="8">
        <f t="shared" si="19"/>
        <v>9.8330152791058483E-4</v>
      </c>
      <c r="G119" s="5">
        <f t="shared" si="20"/>
        <v>5.9851148881433157E-7</v>
      </c>
      <c r="H119" s="5"/>
      <c r="I119" s="2"/>
      <c r="J119" s="2"/>
      <c r="K119" s="2"/>
    </row>
    <row r="120" spans="1:11">
      <c r="A120" s="1">
        <v>43860</v>
      </c>
      <c r="B120" s="2">
        <v>209.529999</v>
      </c>
      <c r="C120" s="5">
        <f t="shared" si="17"/>
        <v>-6.3335689730110445E-2</v>
      </c>
      <c r="D120" s="5">
        <f t="shared" si="18"/>
        <v>4.0114095935888175E-3</v>
      </c>
      <c r="E120" s="2">
        <f t="shared" si="21"/>
        <v>135</v>
      </c>
      <c r="F120" s="8">
        <f t="shared" si="19"/>
        <v>1.0350542399058787E-3</v>
      </c>
      <c r="G120" s="5">
        <f t="shared" si="20"/>
        <v>4.1520265078432229E-6</v>
      </c>
      <c r="H120" s="5"/>
      <c r="I120" s="2"/>
      <c r="J120" s="2"/>
      <c r="K120" s="2"/>
    </row>
    <row r="121" spans="1:11">
      <c r="A121" s="1">
        <v>43861</v>
      </c>
      <c r="B121" s="2">
        <v>201.91000399999999</v>
      </c>
      <c r="C121" s="5">
        <f t="shared" si="17"/>
        <v>-3.7044849055341042E-2</v>
      </c>
      <c r="D121" s="5">
        <f t="shared" si="18"/>
        <v>1.3723208415330021E-3</v>
      </c>
      <c r="E121" s="2">
        <f t="shared" si="21"/>
        <v>134</v>
      </c>
      <c r="F121" s="8">
        <f t="shared" si="19"/>
        <v>1.0895307788482936E-3</v>
      </c>
      <c r="G121" s="5">
        <f t="shared" si="20"/>
        <v>1.4951857953051975E-6</v>
      </c>
      <c r="H121" s="5"/>
      <c r="I121" s="2"/>
      <c r="J121" s="2"/>
      <c r="K121" s="2"/>
    </row>
    <row r="122" spans="1:11">
      <c r="A122" s="1">
        <v>43864</v>
      </c>
      <c r="B122" s="2">
        <v>204.19000199999999</v>
      </c>
      <c r="C122" s="5">
        <f t="shared" si="17"/>
        <v>1.1228869356653022E-2</v>
      </c>
      <c r="D122" s="5">
        <f t="shared" si="18"/>
        <v>1.2608750702878125E-4</v>
      </c>
      <c r="E122" s="2">
        <f t="shared" si="21"/>
        <v>133</v>
      </c>
      <c r="F122" s="8">
        <f t="shared" si="19"/>
        <v>1.1468745040508353E-3</v>
      </c>
      <c r="G122" s="5">
        <f t="shared" si="20"/>
        <v>1.4460654709063972E-7</v>
      </c>
      <c r="H122" s="5"/>
      <c r="I122" s="2"/>
      <c r="J122" s="2"/>
      <c r="K122" s="2"/>
    </row>
    <row r="123" spans="1:11">
      <c r="A123" s="1">
        <v>43865</v>
      </c>
      <c r="B123" s="2">
        <v>209.83000200000001</v>
      </c>
      <c r="C123" s="5">
        <f t="shared" si="17"/>
        <v>2.7246745868386792E-2</v>
      </c>
      <c r="D123" s="5">
        <f t="shared" si="18"/>
        <v>7.4238516041645272E-4</v>
      </c>
      <c r="E123" s="2">
        <f t="shared" si="21"/>
        <v>132</v>
      </c>
      <c r="F123" s="8">
        <f t="shared" si="19"/>
        <v>1.2072363200535108E-3</v>
      </c>
      <c r="G123" s="5">
        <f t="shared" si="20"/>
        <v>8.962343291234937E-7</v>
      </c>
      <c r="H123" s="5"/>
      <c r="I123" s="2"/>
      <c r="J123" s="2"/>
      <c r="K123" s="2"/>
    </row>
    <row r="124" spans="1:11">
      <c r="A124" s="1">
        <v>43866</v>
      </c>
      <c r="B124" s="2">
        <v>210.11000100000001</v>
      </c>
      <c r="C124" s="5">
        <f t="shared" si="17"/>
        <v>1.3335192622405123E-3</v>
      </c>
      <c r="D124" s="5">
        <f t="shared" si="18"/>
        <v>1.7782736227664803E-6</v>
      </c>
      <c r="E124" s="2">
        <f t="shared" si="21"/>
        <v>131</v>
      </c>
      <c r="F124" s="8">
        <f t="shared" si="19"/>
        <v>1.2707750737405378E-3</v>
      </c>
      <c r="G124" s="5">
        <f t="shared" si="20"/>
        <v>2.2597857941019272E-9</v>
      </c>
      <c r="H124" s="5"/>
      <c r="I124" s="2"/>
      <c r="J124" s="2"/>
      <c r="K124" s="2"/>
    </row>
    <row r="125" spans="1:11">
      <c r="A125" s="1">
        <v>43867</v>
      </c>
      <c r="B125" s="2">
        <v>210.85000600000001</v>
      </c>
      <c r="C125" s="5">
        <f t="shared" si="17"/>
        <v>3.5158007884474062E-3</v>
      </c>
      <c r="D125" s="5">
        <f t="shared" si="18"/>
        <v>1.2360855184047404E-5</v>
      </c>
      <c r="E125" s="2">
        <f t="shared" si="21"/>
        <v>130</v>
      </c>
      <c r="F125" s="8">
        <f t="shared" si="19"/>
        <v>1.3376579723584608E-3</v>
      </c>
      <c r="G125" s="5">
        <f t="shared" si="20"/>
        <v>1.6534596482109418E-8</v>
      </c>
      <c r="H125" s="5"/>
      <c r="I125" s="2"/>
      <c r="J125" s="2"/>
      <c r="K125" s="2"/>
    </row>
    <row r="126" spans="1:11">
      <c r="A126" s="1">
        <v>43868</v>
      </c>
      <c r="B126" s="2">
        <v>212.33000200000001</v>
      </c>
      <c r="C126" s="5">
        <f t="shared" si="17"/>
        <v>6.9946689641856054E-3</v>
      </c>
      <c r="D126" s="5">
        <f t="shared" si="18"/>
        <v>4.892539391854133E-5</v>
      </c>
      <c r="E126" s="2">
        <f t="shared" si="21"/>
        <v>129</v>
      </c>
      <c r="F126" s="8">
        <f t="shared" si="19"/>
        <v>1.4080610235352219E-3</v>
      </c>
      <c r="G126" s="5">
        <f t="shared" si="20"/>
        <v>6.8889940237805225E-8</v>
      </c>
      <c r="H126" s="5"/>
      <c r="I126" s="2"/>
      <c r="J126" s="2"/>
      <c r="K126" s="2"/>
    </row>
    <row r="127" spans="1:11">
      <c r="A127" s="1">
        <v>43871</v>
      </c>
      <c r="B127" s="2">
        <v>213.05999800000001</v>
      </c>
      <c r="C127" s="5">
        <f t="shared" si="17"/>
        <v>3.4321291830219291E-3</v>
      </c>
      <c r="D127" s="5">
        <f t="shared" si="18"/>
        <v>1.1779510728950775E-5</v>
      </c>
      <c r="E127" s="2">
        <f t="shared" si="21"/>
        <v>128</v>
      </c>
      <c r="F127" s="8">
        <f t="shared" si="19"/>
        <v>1.4821694984581285E-3</v>
      </c>
      <c r="G127" s="5">
        <f t="shared" si="20"/>
        <v>1.7459231509211113E-8</v>
      </c>
      <c r="H127" s="5"/>
      <c r="I127" s="2"/>
      <c r="J127" s="2"/>
      <c r="K127" s="2"/>
    </row>
    <row r="128" spans="1:11">
      <c r="A128" s="1">
        <v>43872</v>
      </c>
      <c r="B128" s="2">
        <v>207.19000199999999</v>
      </c>
      <c r="C128" s="5">
        <f t="shared" si="17"/>
        <v>-2.7937550470657727E-2</v>
      </c>
      <c r="D128" s="5">
        <f t="shared" si="18"/>
        <v>7.8050672630054774E-4</v>
      </c>
      <c r="E128" s="2">
        <f t="shared" si="21"/>
        <v>127</v>
      </c>
      <c r="F128" s="8">
        <f t="shared" si="19"/>
        <v>1.5601784194296088E-3</v>
      </c>
      <c r="G128" s="5">
        <f t="shared" si="20"/>
        <v>1.2177297505937668E-6</v>
      </c>
      <c r="H128" s="5"/>
      <c r="I128" s="2"/>
      <c r="J128" s="2"/>
      <c r="K128" s="2"/>
    </row>
    <row r="129" spans="1:11">
      <c r="A129" s="1">
        <v>43873</v>
      </c>
      <c r="B129" s="2">
        <v>210.759995</v>
      </c>
      <c r="C129" s="5">
        <f t="shared" si="17"/>
        <v>1.7083765292051446E-2</v>
      </c>
      <c r="D129" s="5">
        <f t="shared" si="18"/>
        <v>2.9185503655390166E-4</v>
      </c>
      <c r="E129" s="2">
        <f t="shared" si="21"/>
        <v>126</v>
      </c>
      <c r="F129" s="8">
        <f t="shared" si="19"/>
        <v>1.6422930730837987E-3</v>
      </c>
      <c r="G129" s="5">
        <f t="shared" si="20"/>
        <v>4.7931150487709152E-7</v>
      </c>
      <c r="H129" s="5"/>
      <c r="I129" s="2"/>
      <c r="J129" s="2"/>
      <c r="K129" s="2"/>
    </row>
    <row r="130" spans="1:11">
      <c r="A130" s="1">
        <v>43874</v>
      </c>
      <c r="B130" s="2">
        <v>213.13999899999999</v>
      </c>
      <c r="C130" s="5">
        <f t="shared" si="17"/>
        <v>1.1229200483640176E-2</v>
      </c>
      <c r="D130" s="5">
        <f t="shared" si="18"/>
        <v>1.2609494350178477E-4</v>
      </c>
      <c r="E130" s="2">
        <f t="shared" si="21"/>
        <v>125</v>
      </c>
      <c r="F130" s="8">
        <f t="shared" si="19"/>
        <v>1.7287295506145249E-3</v>
      </c>
      <c r="G130" s="5">
        <f t="shared" si="20"/>
        <v>2.1798405501460429E-7</v>
      </c>
      <c r="H130" s="5"/>
      <c r="I130" s="2"/>
      <c r="J130" s="2"/>
      <c r="K130" s="2"/>
    </row>
    <row r="131" spans="1:11">
      <c r="A131" s="1">
        <v>43875</v>
      </c>
      <c r="B131" s="2">
        <v>214.179993</v>
      </c>
      <c r="C131" s="5">
        <f t="shared" si="17"/>
        <v>4.8675281888800638E-3</v>
      </c>
      <c r="D131" s="5">
        <f t="shared" si="18"/>
        <v>2.3692830669542035E-5</v>
      </c>
      <c r="E131" s="2">
        <f t="shared" si="21"/>
        <v>124</v>
      </c>
      <c r="F131" s="8">
        <f t="shared" si="19"/>
        <v>1.8197153164363424E-3</v>
      </c>
      <c r="G131" s="5">
        <f t="shared" si="20"/>
        <v>4.311420685909836E-8</v>
      </c>
      <c r="H131" s="5"/>
      <c r="I131" s="2"/>
      <c r="J131" s="2"/>
      <c r="K131" s="2"/>
    </row>
    <row r="132" spans="1:11">
      <c r="A132" s="1">
        <v>43879</v>
      </c>
      <c r="B132" s="2">
        <v>217.800003</v>
      </c>
      <c r="C132" s="5">
        <f t="shared" ref="C132:C195" si="22">+LN(B132/B131)</f>
        <v>1.6760473983026478E-2</v>
      </c>
      <c r="D132" s="5">
        <f t="shared" ref="D132:D195" si="23">+C132^2</f>
        <v>2.8091348813570746E-4</v>
      </c>
      <c r="E132" s="2">
        <f t="shared" si="21"/>
        <v>123</v>
      </c>
      <c r="F132" s="8">
        <f t="shared" ref="F132:F195" si="24">+$J$9^(E132-1)</f>
        <v>1.9154898067750973E-3</v>
      </c>
      <c r="G132" s="5">
        <f t="shared" ref="G132:G195" si="25">+F132*D132</f>
        <v>5.3808692310958487E-7</v>
      </c>
      <c r="H132" s="5"/>
      <c r="I132" s="2"/>
      <c r="J132" s="2"/>
      <c r="K132" s="2"/>
    </row>
    <row r="133" spans="1:11">
      <c r="A133" s="1">
        <v>43880</v>
      </c>
      <c r="B133" s="2">
        <v>217.490005</v>
      </c>
      <c r="C133" s="5">
        <f t="shared" si="22"/>
        <v>-1.4243288231328755E-3</v>
      </c>
      <c r="D133" s="5">
        <f t="shared" si="23"/>
        <v>2.0287125964070825E-6</v>
      </c>
      <c r="E133" s="2">
        <f t="shared" ref="E133:E196" si="26">+E132-1</f>
        <v>122</v>
      </c>
      <c r="F133" s="8">
        <f t="shared" si="24"/>
        <v>2.0163050597632598E-3</v>
      </c>
      <c r="G133" s="5">
        <f t="shared" si="25"/>
        <v>4.0905034729410599E-9</v>
      </c>
      <c r="H133" s="5"/>
      <c r="I133" s="2"/>
      <c r="J133" s="2"/>
      <c r="K133" s="2"/>
    </row>
    <row r="134" spans="1:11">
      <c r="A134" s="1">
        <v>43881</v>
      </c>
      <c r="B134" s="2">
        <v>214.58000200000001</v>
      </c>
      <c r="C134" s="5">
        <f t="shared" si="22"/>
        <v>-1.3470256920698516E-2</v>
      </c>
      <c r="D134" s="5">
        <f t="shared" si="23"/>
        <v>1.8144782150962625E-4</v>
      </c>
      <c r="E134" s="2">
        <f t="shared" si="26"/>
        <v>121</v>
      </c>
      <c r="F134" s="8">
        <f t="shared" si="24"/>
        <v>2.1224263786981689E-3</v>
      </c>
      <c r="G134" s="5">
        <f t="shared" si="25"/>
        <v>3.8510964272934774E-7</v>
      </c>
      <c r="H134" s="5"/>
      <c r="I134" s="2"/>
      <c r="J134" s="2"/>
      <c r="K134" s="2"/>
    </row>
    <row r="135" spans="1:11">
      <c r="A135" s="1">
        <v>43882</v>
      </c>
      <c r="B135" s="2">
        <v>210.179993</v>
      </c>
      <c r="C135" s="5">
        <f t="shared" si="22"/>
        <v>-2.0718365396469773E-2</v>
      </c>
      <c r="D135" s="5">
        <f t="shared" si="23"/>
        <v>4.2925066470163607E-4</v>
      </c>
      <c r="E135" s="2">
        <f t="shared" si="26"/>
        <v>120</v>
      </c>
      <c r="F135" s="8">
        <f t="shared" si="24"/>
        <v>2.2341330302085988E-3</v>
      </c>
      <c r="G135" s="5">
        <f t="shared" si="25"/>
        <v>9.5900308824892141E-7</v>
      </c>
      <c r="H135" s="5"/>
      <c r="I135" s="2"/>
      <c r="J135" s="2"/>
      <c r="K135" s="2"/>
    </row>
    <row r="136" spans="1:11">
      <c r="A136" s="1">
        <v>43885</v>
      </c>
      <c r="B136" s="2">
        <v>200.720001</v>
      </c>
      <c r="C136" s="5">
        <f t="shared" si="22"/>
        <v>-4.6053366092432074E-2</v>
      </c>
      <c r="D136" s="5">
        <f t="shared" si="23"/>
        <v>2.1209125284435723E-3</v>
      </c>
      <c r="E136" s="2">
        <f t="shared" si="26"/>
        <v>119</v>
      </c>
      <c r="F136" s="8">
        <f t="shared" si="24"/>
        <v>2.3517189791669455E-3</v>
      </c>
      <c r="G136" s="5">
        <f t="shared" si="25"/>
        <v>4.9877902462937031E-6</v>
      </c>
      <c r="H136" s="5"/>
      <c r="I136" s="2"/>
      <c r="J136" s="2"/>
      <c r="K136" s="2"/>
    </row>
    <row r="137" spans="1:11">
      <c r="A137" s="1">
        <v>43886</v>
      </c>
      <c r="B137" s="2">
        <v>196.770004</v>
      </c>
      <c r="C137" s="5">
        <f t="shared" si="22"/>
        <v>-1.9875352738175658E-2</v>
      </c>
      <c r="D137" s="5">
        <f t="shared" si="23"/>
        <v>3.9502964646690662E-4</v>
      </c>
      <c r="E137" s="2">
        <f t="shared" si="26"/>
        <v>118</v>
      </c>
      <c r="F137" s="8">
        <f t="shared" si="24"/>
        <v>2.4754936622809957E-3</v>
      </c>
      <c r="G137" s="5">
        <f t="shared" si="25"/>
        <v>9.7789338624192969E-7</v>
      </c>
      <c r="H137" s="5"/>
      <c r="I137" s="2"/>
      <c r="J137" s="2"/>
      <c r="K137" s="2"/>
    </row>
    <row r="138" spans="1:11">
      <c r="A138" s="1">
        <v>43887</v>
      </c>
      <c r="B138" s="2">
        <v>197.199997</v>
      </c>
      <c r="C138" s="5">
        <f t="shared" si="22"/>
        <v>2.1828726534974256E-3</v>
      </c>
      <c r="D138" s="5">
        <f t="shared" si="23"/>
        <v>4.7649330213868918E-6</v>
      </c>
      <c r="E138" s="2">
        <f t="shared" si="26"/>
        <v>117</v>
      </c>
      <c r="F138" s="8">
        <f t="shared" si="24"/>
        <v>2.605782802401048E-3</v>
      </c>
      <c r="G138" s="5">
        <f t="shared" si="25"/>
        <v>1.2416380521722827E-8</v>
      </c>
      <c r="H138" s="5"/>
      <c r="I138" s="2"/>
      <c r="J138" s="2"/>
      <c r="K138" s="2"/>
    </row>
    <row r="139" spans="1:11">
      <c r="A139" s="1">
        <v>43888</v>
      </c>
      <c r="B139" s="2">
        <v>189.75</v>
      </c>
      <c r="C139" s="5">
        <f t="shared" si="22"/>
        <v>-3.8511010679813905E-2</v>
      </c>
      <c r="D139" s="5">
        <f t="shared" si="23"/>
        <v>1.4830979435807407E-3</v>
      </c>
      <c r="E139" s="2">
        <f t="shared" si="26"/>
        <v>116</v>
      </c>
      <c r="F139" s="8">
        <f t="shared" si="24"/>
        <v>2.7429292656853134E-3</v>
      </c>
      <c r="G139" s="5">
        <f t="shared" si="25"/>
        <v>4.0680327533253195E-6</v>
      </c>
      <c r="H139" s="5"/>
      <c r="I139" s="2"/>
      <c r="J139" s="2"/>
      <c r="K139" s="2"/>
    </row>
    <row r="140" spans="1:11">
      <c r="A140" s="1">
        <v>43889</v>
      </c>
      <c r="B140" s="2">
        <v>192.470001</v>
      </c>
      <c r="C140" s="5">
        <f t="shared" si="22"/>
        <v>1.4232886346907945E-2</v>
      </c>
      <c r="D140" s="5">
        <f t="shared" si="23"/>
        <v>2.025750537639986E-4</v>
      </c>
      <c r="E140" s="2">
        <f t="shared" si="26"/>
        <v>115</v>
      </c>
      <c r="F140" s="8">
        <f t="shared" si="24"/>
        <v>2.8872939638792776E-3</v>
      </c>
      <c r="G140" s="5">
        <f t="shared" si="25"/>
        <v>5.8489372996531328E-7</v>
      </c>
      <c r="H140" s="5"/>
      <c r="I140" s="2"/>
      <c r="J140" s="2"/>
      <c r="K140" s="2"/>
    </row>
    <row r="141" spans="1:11">
      <c r="A141" s="1">
        <v>43892</v>
      </c>
      <c r="B141" s="2">
        <v>196.44000199999999</v>
      </c>
      <c r="C141" s="5">
        <f t="shared" si="22"/>
        <v>2.0416748729622316E-2</v>
      </c>
      <c r="D141" s="5">
        <f t="shared" si="23"/>
        <v>4.1684362868853447E-4</v>
      </c>
      <c r="E141" s="2">
        <f t="shared" si="26"/>
        <v>114</v>
      </c>
      <c r="F141" s="8">
        <f t="shared" si="24"/>
        <v>3.0392568040834502E-3</v>
      </c>
      <c r="G141" s="5">
        <f t="shared" si="25"/>
        <v>1.2668948347304636E-6</v>
      </c>
      <c r="H141" s="5"/>
      <c r="I141" s="2"/>
      <c r="J141" s="2"/>
      <c r="K141" s="2"/>
    </row>
    <row r="142" spans="1:11">
      <c r="A142" s="1">
        <v>43893</v>
      </c>
      <c r="B142" s="2">
        <v>185.88999899999999</v>
      </c>
      <c r="C142" s="5">
        <f t="shared" si="22"/>
        <v>-5.5201955812742474E-2</v>
      </c>
      <c r="D142" s="5">
        <f t="shared" si="23"/>
        <v>3.0472559255519728E-3</v>
      </c>
      <c r="E142" s="2">
        <f t="shared" si="26"/>
        <v>113</v>
      </c>
      <c r="F142" s="8">
        <f t="shared" si="24"/>
        <v>3.1992176885088947E-3</v>
      </c>
      <c r="G142" s="5">
        <f t="shared" si="25"/>
        <v>9.7488350584394149E-6</v>
      </c>
      <c r="H142" s="5"/>
      <c r="I142" s="2"/>
      <c r="J142" s="2"/>
      <c r="K142" s="2"/>
    </row>
    <row r="143" spans="1:11">
      <c r="A143" s="1">
        <v>43894</v>
      </c>
      <c r="B143" s="2">
        <v>191.759995</v>
      </c>
      <c r="C143" s="5">
        <f t="shared" si="22"/>
        <v>3.1089468512341956E-2</v>
      </c>
      <c r="D143" s="5">
        <f t="shared" si="23"/>
        <v>9.6655505237990197E-4</v>
      </c>
      <c r="E143" s="2">
        <f t="shared" si="26"/>
        <v>112</v>
      </c>
      <c r="F143" s="8">
        <f t="shared" si="24"/>
        <v>3.3675975668514685E-3</v>
      </c>
      <c r="G143" s="5">
        <f t="shared" si="25"/>
        <v>3.2549684426225517E-6</v>
      </c>
      <c r="H143" s="5"/>
      <c r="I143" s="2"/>
      <c r="J143" s="2"/>
      <c r="K143" s="2"/>
    </row>
    <row r="144" spans="1:11">
      <c r="A144" s="1">
        <v>43895</v>
      </c>
      <c r="B144" s="2">
        <v>185.16999799999999</v>
      </c>
      <c r="C144" s="5">
        <f t="shared" si="22"/>
        <v>-3.4970252803030295E-2</v>
      </c>
      <c r="D144" s="5">
        <f t="shared" si="23"/>
        <v>1.2229185811078482E-3</v>
      </c>
      <c r="E144" s="2">
        <f t="shared" si="26"/>
        <v>111</v>
      </c>
      <c r="F144" s="8">
        <f t="shared" si="24"/>
        <v>3.5448395440541773E-3</v>
      </c>
      <c r="G144" s="5">
        <f t="shared" si="25"/>
        <v>4.3350501454697256E-6</v>
      </c>
      <c r="H144" s="5"/>
      <c r="I144" s="2"/>
      <c r="J144" s="2"/>
      <c r="K144" s="2"/>
    </row>
    <row r="145" spans="1:11">
      <c r="A145" s="1">
        <v>43896</v>
      </c>
      <c r="B145" s="2">
        <v>181.08999600000001</v>
      </c>
      <c r="C145" s="5">
        <f t="shared" si="22"/>
        <v>-2.2280188084052206E-2</v>
      </c>
      <c r="D145" s="5">
        <f t="shared" si="23"/>
        <v>4.9640678106074193E-4</v>
      </c>
      <c r="E145" s="2">
        <f t="shared" si="26"/>
        <v>110</v>
      </c>
      <c r="F145" s="8">
        <f t="shared" si="24"/>
        <v>3.731410046372818E-3</v>
      </c>
      <c r="G145" s="5">
        <f t="shared" si="25"/>
        <v>1.8522972499376444E-6</v>
      </c>
      <c r="H145" s="5"/>
      <c r="I145" s="2"/>
      <c r="J145" s="2"/>
      <c r="K145" s="2"/>
    </row>
    <row r="146" spans="1:11">
      <c r="A146" s="1">
        <v>43899</v>
      </c>
      <c r="B146" s="2">
        <v>169.5</v>
      </c>
      <c r="C146" s="5">
        <f t="shared" si="22"/>
        <v>-6.6141196344281658E-2</v>
      </c>
      <c r="D146" s="5">
        <f t="shared" si="23"/>
        <v>4.3746578538528171E-3</v>
      </c>
      <c r="E146" s="2">
        <f t="shared" si="26"/>
        <v>109</v>
      </c>
      <c r="F146" s="8">
        <f t="shared" si="24"/>
        <v>3.9278000488134927E-3</v>
      </c>
      <c r="G146" s="5">
        <f t="shared" si="25"/>
        <v>1.7182781331905424E-5</v>
      </c>
      <c r="H146" s="5"/>
      <c r="I146" s="2"/>
      <c r="J146" s="2"/>
      <c r="K146" s="2"/>
    </row>
    <row r="147" spans="1:11">
      <c r="A147" s="1">
        <v>43900</v>
      </c>
      <c r="B147" s="2">
        <v>178.19000199999999</v>
      </c>
      <c r="C147" s="5">
        <f t="shared" si="22"/>
        <v>4.9997481142792781E-2</v>
      </c>
      <c r="D147" s="5">
        <f t="shared" si="23"/>
        <v>2.4997481206239197E-3</v>
      </c>
      <c r="E147" s="2">
        <f t="shared" si="26"/>
        <v>108</v>
      </c>
      <c r="F147" s="8">
        <f t="shared" si="24"/>
        <v>4.1345263671720978E-3</v>
      </c>
      <c r="G147" s="5">
        <f t="shared" si="25"/>
        <v>1.0335274516008493E-5</v>
      </c>
      <c r="H147" s="5"/>
      <c r="I147" s="2"/>
      <c r="J147" s="2"/>
      <c r="K147" s="2"/>
    </row>
    <row r="148" spans="1:11">
      <c r="A148" s="1">
        <v>43901</v>
      </c>
      <c r="B148" s="2">
        <v>170.240005</v>
      </c>
      <c r="C148" s="5">
        <f t="shared" si="22"/>
        <v>-4.5641172439717846E-2</v>
      </c>
      <c r="D148" s="5">
        <f t="shared" si="23"/>
        <v>2.0831166216720601E-3</v>
      </c>
      <c r="E148" s="2">
        <f t="shared" si="26"/>
        <v>107</v>
      </c>
      <c r="F148" s="8">
        <f t="shared" si="24"/>
        <v>4.3521330180758934E-3</v>
      </c>
      <c r="G148" s="5">
        <f t="shared" si="25"/>
        <v>9.0660006296816817E-6</v>
      </c>
      <c r="H148" s="5"/>
      <c r="I148" s="2"/>
      <c r="J148" s="2"/>
      <c r="K148" s="2"/>
    </row>
    <row r="149" spans="1:11">
      <c r="A149" s="1">
        <v>43902</v>
      </c>
      <c r="B149" s="2">
        <v>154.470001</v>
      </c>
      <c r="C149" s="5">
        <f t="shared" si="22"/>
        <v>-9.7209326323671269E-2</v>
      </c>
      <c r="D149" s="5">
        <f t="shared" si="23"/>
        <v>9.4496531243020085E-3</v>
      </c>
      <c r="E149" s="2">
        <f t="shared" si="26"/>
        <v>106</v>
      </c>
      <c r="F149" s="8">
        <f t="shared" si="24"/>
        <v>4.5811926506062021E-3</v>
      </c>
      <c r="G149" s="5">
        <f t="shared" si="25"/>
        <v>4.3290681443830299E-5</v>
      </c>
      <c r="H149" s="5"/>
      <c r="I149" s="2"/>
      <c r="J149" s="2"/>
      <c r="K149" s="2"/>
    </row>
    <row r="150" spans="1:11">
      <c r="A150" s="1">
        <v>43903</v>
      </c>
      <c r="B150" s="2">
        <v>170.279999</v>
      </c>
      <c r="C150" s="5">
        <f t="shared" si="22"/>
        <v>9.7444225887362734E-2</v>
      </c>
      <c r="D150" s="5">
        <f t="shared" si="23"/>
        <v>9.4953771587873732E-3</v>
      </c>
      <c r="E150" s="2">
        <f t="shared" si="26"/>
        <v>105</v>
      </c>
      <c r="F150" s="8">
        <f t="shared" si="24"/>
        <v>4.8223080532696872E-3</v>
      </c>
      <c r="G150" s="5">
        <f t="shared" si="25"/>
        <v>4.5789633741653392E-5</v>
      </c>
      <c r="H150" s="5"/>
      <c r="I150" s="2"/>
      <c r="J150" s="2"/>
      <c r="K150" s="2"/>
    </row>
    <row r="151" spans="1:11">
      <c r="A151" s="1">
        <v>43906</v>
      </c>
      <c r="B151" s="2">
        <v>146.009995</v>
      </c>
      <c r="C151" s="5">
        <f t="shared" si="22"/>
        <v>-0.15376905681802916</v>
      </c>
      <c r="D151" s="5">
        <f t="shared" si="23"/>
        <v>2.3644922834706279E-2</v>
      </c>
      <c r="E151" s="2">
        <f t="shared" si="26"/>
        <v>104</v>
      </c>
      <c r="F151" s="8">
        <f t="shared" si="24"/>
        <v>5.0761137402838812E-3</v>
      </c>
      <c r="G151" s="5">
        <f t="shared" si="25"/>
        <v>1.2002431768920464E-4</v>
      </c>
      <c r="H151" s="5"/>
      <c r="I151" s="2"/>
      <c r="J151" s="2"/>
      <c r="K151" s="2"/>
    </row>
    <row r="152" spans="1:11">
      <c r="A152" s="1">
        <v>43907</v>
      </c>
      <c r="B152" s="2">
        <v>149.41999799999999</v>
      </c>
      <c r="C152" s="5">
        <f t="shared" si="22"/>
        <v>2.3086040893323782E-2</v>
      </c>
      <c r="D152" s="5">
        <f t="shared" si="23"/>
        <v>5.3296528412821796E-4</v>
      </c>
      <c r="E152" s="2">
        <f t="shared" si="26"/>
        <v>103</v>
      </c>
      <c r="F152" s="8">
        <f t="shared" si="24"/>
        <v>5.3432776213514534E-3</v>
      </c>
      <c r="G152" s="5">
        <f t="shared" si="25"/>
        <v>2.8477814756395259E-6</v>
      </c>
      <c r="H152" s="5"/>
      <c r="I152" s="2"/>
      <c r="J152" s="2"/>
      <c r="K152" s="2"/>
    </row>
    <row r="153" spans="1:11">
      <c r="A153" s="1">
        <v>43908</v>
      </c>
      <c r="B153" s="2">
        <v>146.96000699999999</v>
      </c>
      <c r="C153" s="5">
        <f t="shared" si="22"/>
        <v>-1.6600630623688318E-2</v>
      </c>
      <c r="D153" s="5">
        <f t="shared" si="23"/>
        <v>2.7558093710413842E-4</v>
      </c>
      <c r="E153" s="2">
        <f t="shared" si="26"/>
        <v>102</v>
      </c>
      <c r="F153" s="8">
        <f t="shared" si="24"/>
        <v>5.6245027593173199E-3</v>
      </c>
      <c r="G153" s="5">
        <f t="shared" si="25"/>
        <v>1.5500057411574793E-6</v>
      </c>
      <c r="H153" s="5"/>
      <c r="I153" s="2"/>
      <c r="J153" s="2"/>
      <c r="K153" s="2"/>
    </row>
    <row r="154" spans="1:11">
      <c r="A154" s="1">
        <v>43909</v>
      </c>
      <c r="B154" s="2">
        <v>153.13000500000001</v>
      </c>
      <c r="C154" s="5">
        <f t="shared" si="22"/>
        <v>4.1126777940233235E-2</v>
      </c>
      <c r="D154" s="5">
        <f t="shared" si="23"/>
        <v>1.6914118637452551E-3</v>
      </c>
      <c r="E154" s="2">
        <f t="shared" si="26"/>
        <v>101</v>
      </c>
      <c r="F154" s="8">
        <f t="shared" si="24"/>
        <v>5.9205292203340209E-3</v>
      </c>
      <c r="G154" s="5">
        <f t="shared" si="25"/>
        <v>1.0014053362923409E-5</v>
      </c>
      <c r="H154" s="5"/>
      <c r="I154" s="2"/>
      <c r="J154" s="2"/>
      <c r="K154" s="2"/>
    </row>
    <row r="155" spans="1:11">
      <c r="A155" s="1">
        <v>43910</v>
      </c>
      <c r="B155" s="2">
        <v>149.729996</v>
      </c>
      <c r="C155" s="5">
        <f t="shared" si="22"/>
        <v>-2.2453621044236899E-2</v>
      </c>
      <c r="D155" s="5">
        <f t="shared" si="23"/>
        <v>5.0416509799819809E-4</v>
      </c>
      <c r="E155" s="2">
        <f t="shared" si="26"/>
        <v>100</v>
      </c>
      <c r="F155" s="8">
        <f t="shared" si="24"/>
        <v>6.2321360214042318E-3</v>
      </c>
      <c r="G155" s="5">
        <f t="shared" si="25"/>
        <v>3.1420254679693647E-6</v>
      </c>
      <c r="H155" s="5"/>
      <c r="I155" s="2"/>
      <c r="J155" s="2"/>
      <c r="K155" s="2"/>
    </row>
    <row r="156" spans="1:11">
      <c r="A156" s="1">
        <v>43913</v>
      </c>
      <c r="B156" s="2">
        <v>148.10000600000001</v>
      </c>
      <c r="C156" s="5">
        <f t="shared" si="22"/>
        <v>-1.0945883647954851E-2</v>
      </c>
      <c r="D156" s="5">
        <f t="shared" si="23"/>
        <v>1.198123688345654E-4</v>
      </c>
      <c r="E156" s="2">
        <f t="shared" si="26"/>
        <v>99</v>
      </c>
      <c r="F156" s="8">
        <f t="shared" si="24"/>
        <v>6.5601431804255088E-3</v>
      </c>
      <c r="G156" s="5">
        <f t="shared" si="25"/>
        <v>7.8598629434069996E-7</v>
      </c>
      <c r="H156" s="5"/>
      <c r="I156" s="2"/>
      <c r="J156" s="2"/>
      <c r="K156" s="2"/>
    </row>
    <row r="157" spans="1:11">
      <c r="A157" s="1">
        <v>43914</v>
      </c>
      <c r="B157" s="2">
        <v>160.979996</v>
      </c>
      <c r="C157" s="5">
        <f t="shared" si="22"/>
        <v>8.3392347030861222E-2</v>
      </c>
      <c r="D157" s="5">
        <f t="shared" si="23"/>
        <v>6.9542835433155882E-3</v>
      </c>
      <c r="E157" s="2">
        <f t="shared" si="26"/>
        <v>98</v>
      </c>
      <c r="F157" s="8">
        <f t="shared" si="24"/>
        <v>6.9054138741321139E-3</v>
      </c>
      <c r="G157" s="5">
        <f t="shared" si="25"/>
        <v>4.8022206064660102E-5</v>
      </c>
      <c r="H157" s="5"/>
      <c r="I157" s="2"/>
      <c r="J157" s="2"/>
      <c r="K157" s="2"/>
    </row>
    <row r="158" spans="1:11">
      <c r="A158" s="1">
        <v>43915</v>
      </c>
      <c r="B158" s="2">
        <v>156.21000699999999</v>
      </c>
      <c r="C158" s="5">
        <f t="shared" si="22"/>
        <v>-3.0078808163392163E-2</v>
      </c>
      <c r="D158" s="5">
        <f t="shared" si="23"/>
        <v>9.0473470053014705E-4</v>
      </c>
      <c r="E158" s="2">
        <f t="shared" si="26"/>
        <v>97</v>
      </c>
      <c r="F158" s="8">
        <f t="shared" si="24"/>
        <v>7.268856709612752E-3</v>
      </c>
      <c r="G158" s="5">
        <f t="shared" si="25"/>
        <v>6.5763868983680434E-6</v>
      </c>
      <c r="H158" s="5"/>
      <c r="I158" s="2"/>
      <c r="J158" s="2"/>
      <c r="K158" s="2"/>
    </row>
    <row r="159" spans="1:11">
      <c r="A159" s="1">
        <v>43916</v>
      </c>
      <c r="B159" s="2">
        <v>163.33999600000001</v>
      </c>
      <c r="C159" s="5">
        <f t="shared" si="22"/>
        <v>4.4632592786944945E-2</v>
      </c>
      <c r="D159" s="5">
        <f t="shared" si="23"/>
        <v>1.9920683388852498E-3</v>
      </c>
      <c r="E159" s="2">
        <f t="shared" si="26"/>
        <v>96</v>
      </c>
      <c r="F159" s="8">
        <f t="shared" si="24"/>
        <v>7.6514281153818439E-3</v>
      </c>
      <c r="G159" s="5">
        <f t="shared" si="25"/>
        <v>1.5242167695908608E-5</v>
      </c>
      <c r="H159" s="5"/>
      <c r="I159" s="2"/>
      <c r="J159" s="2"/>
      <c r="K159" s="2"/>
    </row>
    <row r="160" spans="1:11">
      <c r="A160" s="1">
        <v>43917</v>
      </c>
      <c r="B160" s="2">
        <v>156.78999300000001</v>
      </c>
      <c r="C160" s="5">
        <f t="shared" si="22"/>
        <v>-4.0926607714679382E-2</v>
      </c>
      <c r="D160" s="5">
        <f t="shared" si="23"/>
        <v>1.6749872190312538E-3</v>
      </c>
      <c r="E160" s="2">
        <f t="shared" si="26"/>
        <v>95</v>
      </c>
      <c r="F160" s="8">
        <f t="shared" si="24"/>
        <v>8.054134858296676E-3</v>
      </c>
      <c r="G160" s="5">
        <f t="shared" si="25"/>
        <v>1.3490572948001031E-5</v>
      </c>
      <c r="H160" s="5"/>
      <c r="I160" s="2"/>
      <c r="J160" s="2"/>
      <c r="K160" s="2"/>
    </row>
    <row r="161" spans="1:11">
      <c r="A161" s="1">
        <v>43920</v>
      </c>
      <c r="B161" s="2">
        <v>165.949997</v>
      </c>
      <c r="C161" s="5">
        <f t="shared" si="22"/>
        <v>5.6779234361595425E-2</v>
      </c>
      <c r="D161" s="5">
        <f t="shared" si="23"/>
        <v>3.2238814546889788E-3</v>
      </c>
      <c r="E161" s="2">
        <f t="shared" si="26"/>
        <v>94</v>
      </c>
      <c r="F161" s="8">
        <f t="shared" si="24"/>
        <v>8.4780366929438702E-3</v>
      </c>
      <c r="G161" s="5">
        <f t="shared" si="25"/>
        <v>2.7332185266554422E-5</v>
      </c>
      <c r="H161" s="5"/>
      <c r="I161" s="2"/>
      <c r="J161" s="2"/>
      <c r="K161" s="2"/>
    </row>
    <row r="162" spans="1:11">
      <c r="A162" s="1">
        <v>43921</v>
      </c>
      <c r="B162" s="2">
        <v>166.800003</v>
      </c>
      <c r="C162" s="5">
        <f t="shared" si="22"/>
        <v>5.1089878220085122E-3</v>
      </c>
      <c r="D162" s="5">
        <f t="shared" si="23"/>
        <v>2.6101756565431282E-5</v>
      </c>
      <c r="E162" s="2">
        <f t="shared" si="26"/>
        <v>93</v>
      </c>
      <c r="F162" s="8">
        <f t="shared" si="24"/>
        <v>8.9242491504672328E-3</v>
      </c>
      <c r="G162" s="5">
        <f t="shared" si="25"/>
        <v>2.3293857885475264E-7</v>
      </c>
      <c r="H162" s="5"/>
      <c r="I162" s="2"/>
      <c r="J162" s="2"/>
      <c r="K162" s="2"/>
    </row>
    <row r="163" spans="1:11">
      <c r="A163" s="1">
        <v>43922</v>
      </c>
      <c r="B163" s="2">
        <v>159.60000600000001</v>
      </c>
      <c r="C163" s="5">
        <f t="shared" si="22"/>
        <v>-4.4124785300565003E-2</v>
      </c>
      <c r="D163" s="5">
        <f t="shared" si="23"/>
        <v>1.9469966778209574E-3</v>
      </c>
      <c r="E163" s="2">
        <f t="shared" si="26"/>
        <v>92</v>
      </c>
      <c r="F163" s="8">
        <f t="shared" si="24"/>
        <v>9.3939464741760355E-3</v>
      </c>
      <c r="G163" s="5">
        <f t="shared" si="25"/>
        <v>1.8289982576848638E-5</v>
      </c>
      <c r="H163" s="5"/>
      <c r="I163" s="2"/>
      <c r="J163" s="2"/>
      <c r="K163" s="2"/>
    </row>
    <row r="164" spans="1:11">
      <c r="A164" s="1">
        <v>43923</v>
      </c>
      <c r="B164" s="2">
        <v>158.19000199999999</v>
      </c>
      <c r="C164" s="5">
        <f t="shared" si="22"/>
        <v>-8.8738677561805267E-3</v>
      </c>
      <c r="D164" s="5">
        <f t="shared" si="23"/>
        <v>7.8745528954180416E-5</v>
      </c>
      <c r="E164" s="2">
        <f t="shared" si="26"/>
        <v>91</v>
      </c>
      <c r="F164" s="8">
        <f t="shared" si="24"/>
        <v>9.8883647096589845E-3</v>
      </c>
      <c r="G164" s="5">
        <f t="shared" si="25"/>
        <v>7.7866450955394743E-7</v>
      </c>
      <c r="H164" s="5"/>
      <c r="I164" s="2"/>
      <c r="J164" s="2"/>
      <c r="K164" s="2"/>
    </row>
    <row r="165" spans="1:11">
      <c r="A165" s="1">
        <v>43924</v>
      </c>
      <c r="B165" s="2">
        <v>154.179993</v>
      </c>
      <c r="C165" s="5">
        <f t="shared" si="22"/>
        <v>-2.5676149223875924E-2</v>
      </c>
      <c r="D165" s="5">
        <f t="shared" si="23"/>
        <v>6.5926463896674422E-4</v>
      </c>
      <c r="E165" s="2">
        <f t="shared" si="26"/>
        <v>90</v>
      </c>
      <c r="F165" s="8">
        <f t="shared" si="24"/>
        <v>1.0408804957535772E-2</v>
      </c>
      <c r="G165" s="5">
        <f t="shared" si="25"/>
        <v>6.8621570424050782E-6</v>
      </c>
      <c r="H165" s="5"/>
      <c r="I165" s="2"/>
      <c r="J165" s="2"/>
      <c r="K165" s="2"/>
    </row>
    <row r="166" spans="1:11">
      <c r="A166" s="1">
        <v>43927</v>
      </c>
      <c r="B166" s="2">
        <v>165.550003</v>
      </c>
      <c r="C166" s="5">
        <f t="shared" si="22"/>
        <v>7.1152576485032287E-2</v>
      </c>
      <c r="D166" s="5">
        <f t="shared" si="23"/>
        <v>5.0626891404583693E-3</v>
      </c>
      <c r="E166" s="2">
        <f t="shared" si="26"/>
        <v>89</v>
      </c>
      <c r="F166" s="8">
        <f t="shared" si="24"/>
        <v>1.0956636797406077E-2</v>
      </c>
      <c r="G166" s="5">
        <f t="shared" si="25"/>
        <v>5.5470046130174315E-5</v>
      </c>
      <c r="H166" s="5"/>
      <c r="I166" s="2"/>
      <c r="J166" s="2"/>
      <c r="K166" s="2"/>
    </row>
    <row r="167" spans="1:11">
      <c r="A167" s="1">
        <v>43928</v>
      </c>
      <c r="B167" s="2">
        <v>168.83000200000001</v>
      </c>
      <c r="C167" s="5">
        <f t="shared" si="22"/>
        <v>1.9619021220669466E-2</v>
      </c>
      <c r="D167" s="5">
        <f t="shared" si="23"/>
        <v>3.8490599365707882E-4</v>
      </c>
      <c r="E167" s="2">
        <f t="shared" si="26"/>
        <v>88</v>
      </c>
      <c r="F167" s="8">
        <f t="shared" si="24"/>
        <v>1.1533301892006397E-2</v>
      </c>
      <c r="G167" s="5">
        <f t="shared" si="25"/>
        <v>4.4392370248897897E-6</v>
      </c>
      <c r="H167" s="5"/>
      <c r="I167" s="2"/>
      <c r="J167" s="2"/>
      <c r="K167" s="2"/>
    </row>
    <row r="168" spans="1:11">
      <c r="A168" s="1">
        <v>43929</v>
      </c>
      <c r="B168" s="2">
        <v>174.279999</v>
      </c>
      <c r="C168" s="5">
        <f t="shared" si="22"/>
        <v>3.1770892176010132E-2</v>
      </c>
      <c r="D168" s="5">
        <f t="shared" si="23"/>
        <v>1.0093895896596619E-3</v>
      </c>
      <c r="E168" s="2">
        <f t="shared" si="26"/>
        <v>87</v>
      </c>
      <c r="F168" s="8">
        <f t="shared" si="24"/>
        <v>1.2140317781059364E-2</v>
      </c>
      <c r="G168" s="5">
        <f t="shared" si="25"/>
        <v>1.2254310383361409E-5</v>
      </c>
      <c r="H168" s="5"/>
      <c r="I168" s="2"/>
      <c r="J168" s="2"/>
      <c r="K168" s="2"/>
    </row>
    <row r="169" spans="1:11">
      <c r="A169" s="1">
        <v>43930</v>
      </c>
      <c r="B169" s="2">
        <v>175.19000199999999</v>
      </c>
      <c r="C169" s="5">
        <f t="shared" si="22"/>
        <v>5.2079151525589278E-3</v>
      </c>
      <c r="D169" s="5">
        <f t="shared" si="23"/>
        <v>2.712238023625288E-5</v>
      </c>
      <c r="E169" s="2">
        <f t="shared" si="26"/>
        <v>86</v>
      </c>
      <c r="F169" s="8">
        <f t="shared" si="24"/>
        <v>1.2779281874799332E-2</v>
      </c>
      <c r="G169" s="5">
        <f t="shared" si="25"/>
        <v>3.4660454215456202E-7</v>
      </c>
      <c r="H169" s="5"/>
      <c r="I169" s="2"/>
      <c r="J169" s="2"/>
      <c r="K169" s="2"/>
    </row>
    <row r="170" spans="1:11">
      <c r="A170" s="1">
        <v>43934</v>
      </c>
      <c r="B170" s="2">
        <v>174.78999300000001</v>
      </c>
      <c r="C170" s="5">
        <f t="shared" si="22"/>
        <v>-2.2858973649705415E-3</v>
      </c>
      <c r="D170" s="5">
        <f t="shared" si="23"/>
        <v>5.2253267631792647E-6</v>
      </c>
      <c r="E170" s="2">
        <f t="shared" si="26"/>
        <v>85</v>
      </c>
      <c r="F170" s="8">
        <f t="shared" si="24"/>
        <v>1.3451875657683507E-2</v>
      </c>
      <c r="G170" s="5">
        <f t="shared" si="25"/>
        <v>7.0290445889053301E-8</v>
      </c>
      <c r="H170" s="5"/>
      <c r="I170" s="2"/>
      <c r="J170" s="2"/>
      <c r="K170" s="2"/>
    </row>
    <row r="171" spans="1:11">
      <c r="A171" s="1">
        <v>43935</v>
      </c>
      <c r="B171" s="2">
        <v>178.16999799999999</v>
      </c>
      <c r="C171" s="5">
        <f t="shared" si="22"/>
        <v>1.9152926171707402E-2</v>
      </c>
      <c r="D171" s="5">
        <f t="shared" si="23"/>
        <v>3.6683458093887439E-4</v>
      </c>
      <c r="E171" s="2">
        <f t="shared" si="26"/>
        <v>84</v>
      </c>
      <c r="F171" s="8">
        <f t="shared" si="24"/>
        <v>1.415986911335106E-2</v>
      </c>
      <c r="G171" s="5">
        <f t="shared" si="25"/>
        <v>5.1943296523454471E-6</v>
      </c>
      <c r="H171" s="5"/>
      <c r="I171" s="2"/>
      <c r="J171" s="2"/>
      <c r="K171" s="2"/>
    </row>
    <row r="172" spans="1:11">
      <c r="A172" s="1">
        <v>43936</v>
      </c>
      <c r="B172" s="2">
        <v>176.970001</v>
      </c>
      <c r="C172" s="5">
        <f t="shared" si="22"/>
        <v>-6.7579071368753119E-3</v>
      </c>
      <c r="D172" s="5">
        <f t="shared" si="23"/>
        <v>4.5669308870630277E-5</v>
      </c>
      <c r="E172" s="2">
        <f t="shared" si="26"/>
        <v>83</v>
      </c>
      <c r="F172" s="8">
        <f t="shared" si="24"/>
        <v>1.49051253824748E-2</v>
      </c>
      <c r="G172" s="5">
        <f t="shared" si="25"/>
        <v>6.8070677484771291E-7</v>
      </c>
      <c r="H172" s="5"/>
      <c r="I172" s="2"/>
      <c r="J172" s="2"/>
      <c r="K172" s="2"/>
    </row>
    <row r="173" spans="1:11">
      <c r="A173" s="1">
        <v>43937</v>
      </c>
      <c r="B173" s="2">
        <v>176.25</v>
      </c>
      <c r="C173" s="5">
        <f t="shared" si="22"/>
        <v>-4.0767906413907524E-3</v>
      </c>
      <c r="D173" s="5">
        <f t="shared" si="23"/>
        <v>1.6620221933731223E-5</v>
      </c>
      <c r="E173" s="2">
        <f t="shared" si="26"/>
        <v>82</v>
      </c>
      <c r="F173" s="8">
        <f t="shared" si="24"/>
        <v>1.5689605665762947E-2</v>
      </c>
      <c r="G173" s="5">
        <f t="shared" si="25"/>
        <v>2.6076472821770701E-7</v>
      </c>
      <c r="H173" s="5"/>
      <c r="I173" s="2"/>
      <c r="J173" s="2"/>
      <c r="K173" s="2"/>
    </row>
    <row r="174" spans="1:11">
      <c r="A174" s="1">
        <v>43938</v>
      </c>
      <c r="B174" s="2">
        <v>179.240005</v>
      </c>
      <c r="C174" s="5">
        <f t="shared" si="22"/>
        <v>1.6822276121122831E-2</v>
      </c>
      <c r="D174" s="5">
        <f t="shared" si="23"/>
        <v>2.8298897389529939E-4</v>
      </c>
      <c r="E174" s="2">
        <f t="shared" si="26"/>
        <v>81</v>
      </c>
      <c r="F174" s="8">
        <f t="shared" si="24"/>
        <v>1.6515374385013628E-2</v>
      </c>
      <c r="G174" s="5">
        <f t="shared" si="25"/>
        <v>4.6736688507117179E-6</v>
      </c>
      <c r="H174" s="5"/>
      <c r="I174" s="2"/>
      <c r="J174" s="2"/>
      <c r="K174" s="2"/>
    </row>
    <row r="175" spans="1:11">
      <c r="A175" s="1">
        <v>43941</v>
      </c>
      <c r="B175" s="2">
        <v>178.240005</v>
      </c>
      <c r="C175" s="5">
        <f t="shared" si="22"/>
        <v>-5.5947330225174317E-3</v>
      </c>
      <c r="D175" s="5">
        <f t="shared" si="23"/>
        <v>3.1301037593247035E-5</v>
      </c>
      <c r="E175" s="2">
        <f t="shared" si="26"/>
        <v>80</v>
      </c>
      <c r="F175" s="8">
        <f t="shared" si="24"/>
        <v>1.7384604615803819E-2</v>
      </c>
      <c r="G175" s="5">
        <f t="shared" si="25"/>
        <v>5.4415616262301129E-7</v>
      </c>
      <c r="H175" s="5"/>
      <c r="I175" s="2"/>
      <c r="J175" s="2"/>
      <c r="K175" s="2"/>
    </row>
    <row r="176" spans="1:11">
      <c r="A176" s="1">
        <v>43942</v>
      </c>
      <c r="B176" s="2">
        <v>170.800003</v>
      </c>
      <c r="C176" s="5">
        <f t="shared" si="22"/>
        <v>-4.2637685872111253E-2</v>
      </c>
      <c r="D176" s="5">
        <f t="shared" si="23"/>
        <v>1.8179722565288354E-3</v>
      </c>
      <c r="E176" s="2">
        <f t="shared" si="26"/>
        <v>79</v>
      </c>
      <c r="F176" s="8">
        <f t="shared" si="24"/>
        <v>1.8299583806109285E-2</v>
      </c>
      <c r="G176" s="5">
        <f t="shared" si="25"/>
        <v>3.3268135665531029E-5</v>
      </c>
      <c r="H176" s="5"/>
      <c r="I176" s="2"/>
      <c r="J176" s="2"/>
      <c r="K176" s="2"/>
    </row>
    <row r="177" spans="1:11">
      <c r="A177" s="1">
        <v>43943</v>
      </c>
      <c r="B177" s="2">
        <v>182.279999</v>
      </c>
      <c r="C177" s="5">
        <f t="shared" si="22"/>
        <v>6.5050661990744274E-2</v>
      </c>
      <c r="D177" s="5">
        <f t="shared" si="23"/>
        <v>4.2315886254340618E-3</v>
      </c>
      <c r="E177" s="2">
        <f t="shared" si="26"/>
        <v>78</v>
      </c>
      <c r="F177" s="8">
        <f t="shared" si="24"/>
        <v>1.926271979590451E-2</v>
      </c>
      <c r="G177" s="5">
        <f t="shared" si="25"/>
        <v>8.1511905983273062E-5</v>
      </c>
      <c r="H177" s="5"/>
      <c r="I177" s="2"/>
      <c r="J177" s="2"/>
      <c r="K177" s="2"/>
    </row>
    <row r="178" spans="1:11">
      <c r="A178" s="1">
        <v>43944</v>
      </c>
      <c r="B178" s="2">
        <v>185.13000500000001</v>
      </c>
      <c r="C178" s="5">
        <f t="shared" si="22"/>
        <v>1.5514347099516761E-2</v>
      </c>
      <c r="D178" s="5">
        <f t="shared" si="23"/>
        <v>2.4069496592428412E-4</v>
      </c>
      <c r="E178" s="2">
        <f t="shared" si="26"/>
        <v>77</v>
      </c>
      <c r="F178" s="8">
        <f t="shared" si="24"/>
        <v>2.0276547153583693E-2</v>
      </c>
      <c r="G178" s="5">
        <f t="shared" si="25"/>
        <v>4.8804628261939669E-6</v>
      </c>
      <c r="H178" s="5"/>
      <c r="I178" s="2"/>
      <c r="J178" s="2"/>
      <c r="K178" s="2"/>
    </row>
    <row r="179" spans="1:11">
      <c r="A179" s="1">
        <v>43945</v>
      </c>
      <c r="B179" s="2">
        <v>190.070007</v>
      </c>
      <c r="C179" s="5">
        <f t="shared" si="22"/>
        <v>2.633415418214918E-2</v>
      </c>
      <c r="D179" s="5">
        <f t="shared" si="23"/>
        <v>6.9348767648920516E-4</v>
      </c>
      <c r="E179" s="2">
        <f t="shared" si="26"/>
        <v>76</v>
      </c>
      <c r="F179" s="8">
        <f t="shared" si="24"/>
        <v>2.1343733845877573E-2</v>
      </c>
      <c r="G179" s="5">
        <f t="shared" si="25"/>
        <v>1.4801616392381644E-5</v>
      </c>
      <c r="H179" s="5"/>
      <c r="I179" s="2"/>
      <c r="J179" s="2"/>
      <c r="K179" s="2"/>
    </row>
    <row r="180" spans="1:11">
      <c r="A180" s="1">
        <v>43948</v>
      </c>
      <c r="B180" s="2">
        <v>187.5</v>
      </c>
      <c r="C180" s="5">
        <f t="shared" si="22"/>
        <v>-1.3613616780816944E-2</v>
      </c>
      <c r="D180" s="5">
        <f t="shared" si="23"/>
        <v>1.8533056185494071E-4</v>
      </c>
      <c r="E180" s="2">
        <f t="shared" si="26"/>
        <v>75</v>
      </c>
      <c r="F180" s="8">
        <f t="shared" si="24"/>
        <v>2.2467088258818501E-2</v>
      </c>
      <c r="G180" s="5">
        <f t="shared" si="25"/>
        <v>4.1638380902513746E-6</v>
      </c>
      <c r="H180" s="5"/>
      <c r="I180" s="2"/>
      <c r="J180" s="2"/>
      <c r="K180" s="2"/>
    </row>
    <row r="181" spans="1:11">
      <c r="A181" s="1">
        <v>43949</v>
      </c>
      <c r="B181" s="2">
        <v>182.91000399999999</v>
      </c>
      <c r="C181" s="5">
        <f t="shared" si="22"/>
        <v>-2.4784594953952806E-2</v>
      </c>
      <c r="D181" s="5">
        <f t="shared" si="23"/>
        <v>6.1427614703150283E-4</v>
      </c>
      <c r="E181" s="2">
        <f t="shared" si="26"/>
        <v>74</v>
      </c>
      <c r="F181" s="8">
        <f t="shared" si="24"/>
        <v>2.364956658823E-2</v>
      </c>
      <c r="G181" s="5">
        <f t="shared" si="25"/>
        <v>1.4527364642782887E-5</v>
      </c>
      <c r="H181" s="5"/>
      <c r="I181" s="2"/>
      <c r="J181" s="2"/>
      <c r="K181" s="2"/>
    </row>
    <row r="182" spans="1:11">
      <c r="A182" s="1">
        <v>43950</v>
      </c>
      <c r="B182" s="2">
        <v>194.19000199999999</v>
      </c>
      <c r="C182" s="5">
        <f t="shared" si="22"/>
        <v>5.9842821068207284E-2</v>
      </c>
      <c r="D182" s="5">
        <f t="shared" si="23"/>
        <v>3.5811632334014736E-3</v>
      </c>
      <c r="E182" s="2">
        <f t="shared" si="26"/>
        <v>73</v>
      </c>
      <c r="F182" s="8">
        <f t="shared" si="24"/>
        <v>2.4894280619189475E-2</v>
      </c>
      <c r="G182" s="5">
        <f t="shared" si="25"/>
        <v>8.9150482475420224E-5</v>
      </c>
      <c r="H182" s="5"/>
      <c r="I182" s="2"/>
      <c r="J182" s="2"/>
      <c r="K182" s="2"/>
    </row>
    <row r="183" spans="1:11">
      <c r="A183" s="1">
        <v>43951</v>
      </c>
      <c r="B183" s="2">
        <v>204.71000699999999</v>
      </c>
      <c r="C183" s="5">
        <f t="shared" si="22"/>
        <v>5.2757306122523814E-2</v>
      </c>
      <c r="D183" s="5">
        <f t="shared" si="23"/>
        <v>2.7833333493056888E-3</v>
      </c>
      <c r="E183" s="2">
        <f t="shared" si="26"/>
        <v>72</v>
      </c>
      <c r="F183" s="8">
        <f t="shared" si="24"/>
        <v>2.6204505914936286E-2</v>
      </c>
      <c r="G183" s="5">
        <f t="shared" si="25"/>
        <v>7.293587521512034E-5</v>
      </c>
      <c r="H183" s="5"/>
      <c r="I183" s="2"/>
      <c r="J183" s="2"/>
      <c r="K183" s="2"/>
    </row>
    <row r="184" spans="1:11">
      <c r="A184" s="1">
        <v>43952</v>
      </c>
      <c r="B184" s="2">
        <v>202.270004</v>
      </c>
      <c r="C184" s="5">
        <f t="shared" si="22"/>
        <v>-1.1990919306692223E-2</v>
      </c>
      <c r="D184" s="5">
        <f t="shared" si="23"/>
        <v>1.4378214581960429E-4</v>
      </c>
      <c r="E184" s="2">
        <f t="shared" si="26"/>
        <v>71</v>
      </c>
      <c r="F184" s="8">
        <f t="shared" si="24"/>
        <v>2.7583690436775037E-2</v>
      </c>
      <c r="G184" s="5">
        <f t="shared" si="25"/>
        <v>3.9660422006232125E-6</v>
      </c>
      <c r="H184" s="5"/>
      <c r="I184" s="2"/>
      <c r="J184" s="2"/>
      <c r="K184" s="2"/>
    </row>
    <row r="185" spans="1:11">
      <c r="A185" s="1">
        <v>43955</v>
      </c>
      <c r="B185" s="2">
        <v>205.259995</v>
      </c>
      <c r="C185" s="5">
        <f t="shared" si="22"/>
        <v>1.4673985517667267E-2</v>
      </c>
      <c r="D185" s="5">
        <f t="shared" si="23"/>
        <v>2.1532585097270868E-4</v>
      </c>
      <c r="E185" s="2">
        <f t="shared" si="26"/>
        <v>70</v>
      </c>
      <c r="F185" s="8">
        <f t="shared" si="24"/>
        <v>2.903546361765794E-2</v>
      </c>
      <c r="G185" s="5">
        <f t="shared" si="25"/>
        <v>6.2520859118593184E-6</v>
      </c>
      <c r="H185" s="5"/>
      <c r="I185" s="2"/>
      <c r="J185" s="2"/>
      <c r="K185" s="2"/>
    </row>
    <row r="186" spans="1:11">
      <c r="A186" s="1">
        <v>43956</v>
      </c>
      <c r="B186" s="2">
        <v>207.070007</v>
      </c>
      <c r="C186" s="5">
        <f t="shared" si="22"/>
        <v>8.7794902987073774E-3</v>
      </c>
      <c r="D186" s="5">
        <f t="shared" si="23"/>
        <v>7.7079449905096954E-5</v>
      </c>
      <c r="E186" s="2">
        <f t="shared" si="26"/>
        <v>69</v>
      </c>
      <c r="F186" s="8">
        <f t="shared" si="24"/>
        <v>3.0563645913324146E-2</v>
      </c>
      <c r="G186" s="5">
        <f t="shared" si="25"/>
        <v>2.3558290140931897E-6</v>
      </c>
      <c r="H186" s="5"/>
      <c r="I186" s="2"/>
      <c r="J186" s="2"/>
      <c r="K186" s="2"/>
    </row>
    <row r="187" spans="1:11">
      <c r="A187" s="1">
        <v>43957</v>
      </c>
      <c r="B187" s="2">
        <v>208.470001</v>
      </c>
      <c r="C187" s="5">
        <f t="shared" si="22"/>
        <v>6.7382166342725381E-3</v>
      </c>
      <c r="D187" s="5">
        <f t="shared" si="23"/>
        <v>4.540356341038713E-5</v>
      </c>
      <c r="E187" s="2">
        <f t="shared" si="26"/>
        <v>68</v>
      </c>
      <c r="F187" s="8">
        <f t="shared" si="24"/>
        <v>3.2172258856130675E-2</v>
      </c>
      <c r="G187" s="5">
        <f t="shared" si="25"/>
        <v>1.4607351950297181E-6</v>
      </c>
      <c r="H187" s="5"/>
      <c r="I187" s="2"/>
      <c r="J187" s="2"/>
      <c r="K187" s="2"/>
    </row>
    <row r="188" spans="1:11">
      <c r="A188" s="1">
        <v>43958</v>
      </c>
      <c r="B188" s="2">
        <v>211.259995</v>
      </c>
      <c r="C188" s="5">
        <f t="shared" si="22"/>
        <v>1.3294427936298307E-2</v>
      </c>
      <c r="D188" s="5">
        <f t="shared" si="23"/>
        <v>1.7674181415342887E-4</v>
      </c>
      <c r="E188" s="2">
        <f t="shared" si="26"/>
        <v>67</v>
      </c>
      <c r="F188" s="8">
        <f t="shared" si="24"/>
        <v>3.3865535638032296E-2</v>
      </c>
      <c r="G188" s="5">
        <f t="shared" si="25"/>
        <v>5.9854562059434261E-6</v>
      </c>
      <c r="H188" s="5"/>
      <c r="I188" s="2"/>
      <c r="J188" s="2"/>
      <c r="K188" s="2"/>
    </row>
    <row r="189" spans="1:11">
      <c r="A189" s="1">
        <v>43959</v>
      </c>
      <c r="B189" s="2">
        <v>212.35000600000001</v>
      </c>
      <c r="C189" s="5">
        <f t="shared" si="22"/>
        <v>5.1463062870215738E-3</v>
      </c>
      <c r="D189" s="5">
        <f t="shared" si="23"/>
        <v>2.6484468399837779E-5</v>
      </c>
      <c r="E189" s="2">
        <f t="shared" si="26"/>
        <v>66</v>
      </c>
      <c r="F189" s="8">
        <f t="shared" si="24"/>
        <v>3.5647932250560309E-2</v>
      </c>
      <c r="G189" s="5">
        <f t="shared" si="25"/>
        <v>9.4411653520952254E-7</v>
      </c>
      <c r="H189" s="5"/>
      <c r="I189" s="2"/>
      <c r="J189" s="2"/>
      <c r="K189" s="2"/>
    </row>
    <row r="190" spans="1:11">
      <c r="A190" s="1">
        <v>43962</v>
      </c>
      <c r="B190" s="2">
        <v>213.179993</v>
      </c>
      <c r="C190" s="5">
        <f t="shared" si="22"/>
        <v>3.9009614103704842E-3</v>
      </c>
      <c r="D190" s="5">
        <f t="shared" si="23"/>
        <v>1.5217499925199677E-5</v>
      </c>
      <c r="E190" s="2">
        <f t="shared" si="26"/>
        <v>65</v>
      </c>
      <c r="F190" s="8">
        <f t="shared" si="24"/>
        <v>3.7524139211116116E-2</v>
      </c>
      <c r="G190" s="5">
        <f t="shared" si="25"/>
        <v>5.7102358563834173E-7</v>
      </c>
      <c r="H190" s="5"/>
      <c r="I190" s="2"/>
      <c r="J190" s="2"/>
      <c r="K190" s="2"/>
    </row>
    <row r="191" spans="1:11">
      <c r="A191" s="1">
        <v>43963</v>
      </c>
      <c r="B191" s="2">
        <v>210.10000600000001</v>
      </c>
      <c r="C191" s="5">
        <f t="shared" si="22"/>
        <v>-1.4553210016105192E-2</v>
      </c>
      <c r="D191" s="5">
        <f t="shared" si="23"/>
        <v>2.117959217728645E-4</v>
      </c>
      <c r="E191" s="2">
        <f t="shared" si="26"/>
        <v>64</v>
      </c>
      <c r="F191" s="8">
        <f t="shared" si="24"/>
        <v>3.9499093906438021E-2</v>
      </c>
      <c r="G191" s="5">
        <f t="shared" si="25"/>
        <v>8.3657470031069766E-6</v>
      </c>
      <c r="H191" s="5"/>
      <c r="I191" s="2"/>
      <c r="J191" s="2"/>
      <c r="K191" s="2"/>
    </row>
    <row r="192" spans="1:11">
      <c r="A192" s="1">
        <v>43964</v>
      </c>
      <c r="B192" s="2">
        <v>205.10000600000001</v>
      </c>
      <c r="C192" s="5">
        <f t="shared" si="22"/>
        <v>-2.4085942076427055E-2</v>
      </c>
      <c r="D192" s="5">
        <f t="shared" si="23"/>
        <v>5.8013260570899926E-4</v>
      </c>
      <c r="E192" s="2">
        <f t="shared" si="26"/>
        <v>63</v>
      </c>
      <c r="F192" s="8">
        <f t="shared" si="24"/>
        <v>4.1577993585724227E-2</v>
      </c>
      <c r="G192" s="5">
        <f t="shared" si="25"/>
        <v>2.4120749759038254E-5</v>
      </c>
      <c r="H192" s="5"/>
      <c r="I192" s="2"/>
      <c r="J192" s="2"/>
      <c r="K192" s="2"/>
    </row>
    <row r="193" spans="1:11">
      <c r="A193" s="1">
        <v>43965</v>
      </c>
      <c r="B193" s="2">
        <v>206.80999800000001</v>
      </c>
      <c r="C193" s="5">
        <f t="shared" si="22"/>
        <v>8.3027933615157489E-3</v>
      </c>
      <c r="D193" s="5">
        <f t="shared" si="23"/>
        <v>6.8936377604029986E-5</v>
      </c>
      <c r="E193" s="2">
        <f t="shared" si="26"/>
        <v>62</v>
      </c>
      <c r="F193" s="8">
        <f t="shared" si="24"/>
        <v>4.3766309037604451E-2</v>
      </c>
      <c r="G193" s="5">
        <f t="shared" si="25"/>
        <v>3.0170908061509707E-6</v>
      </c>
      <c r="H193" s="5"/>
      <c r="I193" s="2"/>
      <c r="J193" s="2"/>
      <c r="K193" s="2"/>
    </row>
    <row r="194" spans="1:11">
      <c r="A194" s="1">
        <v>43966</v>
      </c>
      <c r="B194" s="2">
        <v>210.88000500000001</v>
      </c>
      <c r="C194" s="5">
        <f t="shared" si="22"/>
        <v>1.9488787330436377E-2</v>
      </c>
      <c r="D194" s="5">
        <f t="shared" si="23"/>
        <v>3.7981283161097744E-4</v>
      </c>
      <c r="E194" s="2">
        <f t="shared" si="26"/>
        <v>61</v>
      </c>
      <c r="F194" s="8">
        <f t="shared" si="24"/>
        <v>4.606979898695205E-2</v>
      </c>
      <c r="G194" s="5">
        <f t="shared" si="25"/>
        <v>1.7497900804982797E-5</v>
      </c>
      <c r="H194" s="5"/>
      <c r="I194" s="2"/>
      <c r="J194" s="2"/>
      <c r="K194" s="2"/>
    </row>
    <row r="195" spans="1:11">
      <c r="A195" s="1">
        <v>43969</v>
      </c>
      <c r="B195" s="2">
        <v>213.19000199999999</v>
      </c>
      <c r="C195" s="5">
        <f t="shared" si="22"/>
        <v>1.0894521233444626E-2</v>
      </c>
      <c r="D195" s="5">
        <f t="shared" si="23"/>
        <v>1.186905929059758E-4</v>
      </c>
      <c r="E195" s="2">
        <f t="shared" si="26"/>
        <v>60</v>
      </c>
      <c r="F195" s="8">
        <f t="shared" si="24"/>
        <v>4.8494525249423222E-2</v>
      </c>
      <c r="G195" s="5">
        <f t="shared" si="25"/>
        <v>5.7558439545478558E-6</v>
      </c>
      <c r="H195" s="5"/>
      <c r="I195" s="2"/>
      <c r="J195" s="2"/>
      <c r="K195" s="2"/>
    </row>
    <row r="196" spans="1:11">
      <c r="A196" s="1">
        <v>43970</v>
      </c>
      <c r="B196" s="2">
        <v>216.88000500000001</v>
      </c>
      <c r="C196" s="5">
        <f t="shared" ref="C196:C254" si="27">+LN(B196/B195)</f>
        <v>1.7160431986879703E-2</v>
      </c>
      <c r="D196" s="5">
        <f t="shared" ref="D196:D254" si="28">+C196^2</f>
        <v>2.9448042597632411E-4</v>
      </c>
      <c r="E196" s="2">
        <f t="shared" si="26"/>
        <v>59</v>
      </c>
      <c r="F196" s="8">
        <f t="shared" ref="F196:F254" si="29">+$J$9^(E196-1)</f>
        <v>5.1046868683603391E-2</v>
      </c>
      <c r="G196" s="5">
        <f t="shared" ref="G196:G254" si="30">+F196*D196</f>
        <v>1.5032303634705006E-5</v>
      </c>
      <c r="H196" s="5"/>
      <c r="I196" s="2"/>
      <c r="J196" s="2"/>
      <c r="K196" s="2"/>
    </row>
    <row r="197" spans="1:11">
      <c r="A197" s="1">
        <v>43971</v>
      </c>
      <c r="B197" s="2">
        <v>229.970001</v>
      </c>
      <c r="C197" s="5">
        <f t="shared" si="27"/>
        <v>5.860464173699053E-2</v>
      </c>
      <c r="D197" s="5">
        <f t="shared" si="28"/>
        <v>3.4345040331210126E-3</v>
      </c>
      <c r="E197" s="2">
        <f t="shared" ref="E197:E254" si="31">+E196-1</f>
        <v>58</v>
      </c>
      <c r="F197" s="8">
        <f t="shared" si="29"/>
        <v>5.3733545982740404E-2</v>
      </c>
      <c r="G197" s="5">
        <f t="shared" si="30"/>
        <v>1.845480803916153E-4</v>
      </c>
      <c r="H197" s="5"/>
      <c r="I197" s="2"/>
      <c r="J197" s="2"/>
      <c r="K197" s="2"/>
    </row>
    <row r="198" spans="1:11">
      <c r="A198" s="1">
        <v>43972</v>
      </c>
      <c r="B198" s="2">
        <v>231.38999899999999</v>
      </c>
      <c r="C198" s="5">
        <f t="shared" si="27"/>
        <v>6.1557243106856356E-3</v>
      </c>
      <c r="D198" s="5">
        <f t="shared" si="28"/>
        <v>3.7892941789166146E-5</v>
      </c>
      <c r="E198" s="2">
        <f t="shared" si="31"/>
        <v>57</v>
      </c>
      <c r="F198" s="8">
        <f t="shared" si="29"/>
        <v>5.6561627350253066E-2</v>
      </c>
      <c r="G198" s="5">
        <f t="shared" si="30"/>
        <v>2.1432864526836473E-6</v>
      </c>
      <c r="H198" s="5"/>
      <c r="I198" s="2"/>
      <c r="J198" s="2"/>
      <c r="K198" s="2"/>
    </row>
    <row r="199" spans="1:11">
      <c r="A199" s="1">
        <v>43973</v>
      </c>
      <c r="B199" s="2">
        <v>234.91000399999999</v>
      </c>
      <c r="C199" s="5">
        <f t="shared" si="27"/>
        <v>1.5097884801162016E-2</v>
      </c>
      <c r="D199" s="5">
        <f t="shared" si="28"/>
        <v>2.2794612546915899E-4</v>
      </c>
      <c r="E199" s="2">
        <f t="shared" si="31"/>
        <v>56</v>
      </c>
      <c r="F199" s="8">
        <f t="shared" si="29"/>
        <v>5.9538555105529543E-2</v>
      </c>
      <c r="G199" s="5">
        <f t="shared" si="30"/>
        <v>1.3571582952337474E-5</v>
      </c>
      <c r="H199" s="5"/>
      <c r="I199" s="2"/>
      <c r="J199" s="2"/>
      <c r="K199" s="2"/>
    </row>
    <row r="200" spans="1:11">
      <c r="A200" s="1">
        <v>43977</v>
      </c>
      <c r="B200" s="2">
        <v>232.199997</v>
      </c>
      <c r="C200" s="5">
        <f t="shared" si="27"/>
        <v>-1.1603422749577166E-2</v>
      </c>
      <c r="D200" s="5">
        <f t="shared" si="28"/>
        <v>1.3463941950540492E-4</v>
      </c>
      <c r="E200" s="2">
        <f t="shared" si="31"/>
        <v>55</v>
      </c>
      <c r="F200" s="8">
        <f t="shared" si="29"/>
        <v>6.2672163268978454E-2</v>
      </c>
      <c r="G200" s="5">
        <f t="shared" si="30"/>
        <v>8.4381436816832194E-6</v>
      </c>
      <c r="H200" s="5"/>
      <c r="I200" s="2"/>
      <c r="J200" s="2"/>
      <c r="K200" s="2"/>
    </row>
    <row r="201" spans="1:11">
      <c r="A201" s="1">
        <v>43978</v>
      </c>
      <c r="B201" s="2">
        <v>229.13999899999999</v>
      </c>
      <c r="C201" s="5">
        <f t="shared" si="27"/>
        <v>-1.3265890242558771E-2</v>
      </c>
      <c r="D201" s="5">
        <f t="shared" si="28"/>
        <v>1.7598384392761599E-4</v>
      </c>
      <c r="E201" s="2">
        <f t="shared" si="31"/>
        <v>54</v>
      </c>
      <c r="F201" s="8">
        <f t="shared" si="29"/>
        <v>6.5970698177872072E-2</v>
      </c>
      <c r="G201" s="5">
        <f t="shared" si="30"/>
        <v>1.16097770519305E-5</v>
      </c>
      <c r="H201" s="5"/>
      <c r="I201" s="2"/>
      <c r="J201" s="2"/>
      <c r="K201" s="2"/>
    </row>
    <row r="202" spans="1:11">
      <c r="A202" s="1">
        <v>43979</v>
      </c>
      <c r="B202" s="2">
        <v>225.46000699999999</v>
      </c>
      <c r="C202" s="5">
        <f t="shared" si="27"/>
        <v>-1.6190375437314983E-2</v>
      </c>
      <c r="D202" s="5">
        <f t="shared" si="28"/>
        <v>2.6212825680121233E-4</v>
      </c>
      <c r="E202" s="2">
        <f t="shared" si="31"/>
        <v>53</v>
      </c>
      <c r="F202" s="8">
        <f t="shared" si="29"/>
        <v>6.9442840187233748E-2</v>
      </c>
      <c r="G202" s="5">
        <f t="shared" si="30"/>
        <v>1.8202930645604755E-5</v>
      </c>
      <c r="H202" s="5"/>
      <c r="I202" s="2"/>
      <c r="J202" s="2"/>
      <c r="K202" s="2"/>
    </row>
    <row r="203" spans="1:11">
      <c r="A203" s="1">
        <v>43980</v>
      </c>
      <c r="B203" s="2">
        <v>225.08999600000001</v>
      </c>
      <c r="C203" s="5">
        <f t="shared" si="27"/>
        <v>-1.6424862089432267E-3</v>
      </c>
      <c r="D203" s="5">
        <f t="shared" si="28"/>
        <v>2.6977609465686931E-6</v>
      </c>
      <c r="E203" s="2">
        <f t="shared" si="31"/>
        <v>52</v>
      </c>
      <c r="F203" s="8">
        <f t="shared" si="29"/>
        <v>7.3097726512877631E-2</v>
      </c>
      <c r="G203" s="5">
        <f t="shared" si="30"/>
        <v>1.972001918694002E-7</v>
      </c>
      <c r="H203" s="5"/>
      <c r="I203" s="2"/>
      <c r="J203" s="2"/>
      <c r="K203" s="2"/>
    </row>
    <row r="204" spans="1:11">
      <c r="A204" s="1">
        <v>43983</v>
      </c>
      <c r="B204" s="2">
        <v>231.91000399999999</v>
      </c>
      <c r="C204" s="5">
        <f t="shared" si="27"/>
        <v>2.9849078160110561E-2</v>
      </c>
      <c r="D204" s="5">
        <f t="shared" si="28"/>
        <v>8.9096746700838931E-4</v>
      </c>
      <c r="E204" s="2">
        <f t="shared" si="31"/>
        <v>51</v>
      </c>
      <c r="F204" s="8">
        <f t="shared" si="29"/>
        <v>7.6944975276713304E-2</v>
      </c>
      <c r="G204" s="5">
        <f t="shared" si="30"/>
        <v>6.8555469721316391E-5</v>
      </c>
      <c r="H204" s="5"/>
      <c r="I204" s="2"/>
      <c r="J204" s="2"/>
      <c r="K204" s="2"/>
    </row>
    <row r="205" spans="1:11">
      <c r="A205" s="1">
        <v>43984</v>
      </c>
      <c r="B205" s="2">
        <v>232.720001</v>
      </c>
      <c r="C205" s="5">
        <f t="shared" si="27"/>
        <v>3.4866358687674869E-3</v>
      </c>
      <c r="D205" s="5">
        <f t="shared" si="28"/>
        <v>1.2156629681376007E-5</v>
      </c>
      <c r="E205" s="2">
        <f t="shared" si="31"/>
        <v>50</v>
      </c>
      <c r="F205" s="8">
        <f t="shared" si="29"/>
        <v>8.0994710817592949E-2</v>
      </c>
      <c r="G205" s="5">
        <f t="shared" si="30"/>
        <v>9.8462270555961683E-7</v>
      </c>
      <c r="H205" s="5"/>
      <c r="I205" s="2"/>
      <c r="J205" s="2"/>
      <c r="K205" s="2"/>
    </row>
    <row r="206" spans="1:11">
      <c r="A206" s="1">
        <v>43985</v>
      </c>
      <c r="B206" s="2">
        <v>230.16000399999999</v>
      </c>
      <c r="C206" s="5">
        <f t="shared" si="27"/>
        <v>-1.1061281861448755E-2</v>
      </c>
      <c r="D206" s="5">
        <f t="shared" si="28"/>
        <v>1.2235195641841523E-4</v>
      </c>
      <c r="E206" s="2">
        <f t="shared" si="31"/>
        <v>49</v>
      </c>
      <c r="F206" s="8">
        <f t="shared" si="29"/>
        <v>8.5257590334308367E-2</v>
      </c>
      <c r="G206" s="5">
        <f t="shared" si="30"/>
        <v>1.0431432976922398E-5</v>
      </c>
      <c r="H206" s="5"/>
      <c r="I206" s="2"/>
      <c r="J206" s="2"/>
      <c r="K206" s="2"/>
    </row>
    <row r="207" spans="1:11">
      <c r="A207" s="1">
        <v>43986</v>
      </c>
      <c r="B207" s="2">
        <v>226.28999300000001</v>
      </c>
      <c r="C207" s="5">
        <f t="shared" si="27"/>
        <v>-1.6957405022615512E-2</v>
      </c>
      <c r="D207" s="5">
        <f t="shared" si="28"/>
        <v>2.8755358510102581E-4</v>
      </c>
      <c r="E207" s="2">
        <f t="shared" si="31"/>
        <v>48</v>
      </c>
      <c r="F207" s="8">
        <f t="shared" si="29"/>
        <v>8.9744831930850921E-2</v>
      </c>
      <c r="G207" s="5">
        <f t="shared" si="30"/>
        <v>2.5806448166005199E-5</v>
      </c>
      <c r="H207" s="5"/>
      <c r="I207" s="2"/>
      <c r="J207" s="2"/>
      <c r="K207" s="2"/>
    </row>
    <row r="208" spans="1:11">
      <c r="A208" s="1">
        <v>43987</v>
      </c>
      <c r="B208" s="2">
        <v>230.770004</v>
      </c>
      <c r="C208" s="5">
        <f t="shared" si="27"/>
        <v>1.9604229249871947E-2</v>
      </c>
      <c r="D208" s="5">
        <f t="shared" si="28"/>
        <v>3.8432580448153481E-4</v>
      </c>
      <c r="E208" s="2">
        <f t="shared" si="31"/>
        <v>47</v>
      </c>
      <c r="F208" s="8">
        <f t="shared" si="29"/>
        <v>9.44682441377378E-2</v>
      </c>
      <c r="G208" s="5">
        <f t="shared" si="30"/>
        <v>3.6306583926194115E-5</v>
      </c>
      <c r="H208" s="5"/>
      <c r="I208" s="2"/>
      <c r="J208" s="2"/>
      <c r="K208" s="2"/>
    </row>
    <row r="209" spans="1:11">
      <c r="A209" s="1">
        <v>43990</v>
      </c>
      <c r="B209" s="2">
        <v>231.39999399999999</v>
      </c>
      <c r="C209" s="5">
        <f t="shared" si="27"/>
        <v>2.7262279806854767E-3</v>
      </c>
      <c r="D209" s="5">
        <f t="shared" si="28"/>
        <v>7.4323190026724121E-6</v>
      </c>
      <c r="E209" s="2">
        <f t="shared" si="31"/>
        <v>46</v>
      </c>
      <c r="F209" s="8">
        <f t="shared" si="29"/>
        <v>9.9440256987092426E-2</v>
      </c>
      <c r="G209" s="5">
        <f t="shared" si="30"/>
        <v>7.3907171163579513E-7</v>
      </c>
      <c r="H209" s="5"/>
      <c r="I209" s="2"/>
      <c r="J209" s="2"/>
      <c r="K209" s="2"/>
    </row>
    <row r="210" spans="1:11">
      <c r="A210" s="1">
        <v>43991</v>
      </c>
      <c r="B210" s="2">
        <v>238.66999799999999</v>
      </c>
      <c r="C210" s="5">
        <f t="shared" si="27"/>
        <v>3.0934047465232296E-2</v>
      </c>
      <c r="D210" s="5">
        <f t="shared" si="28"/>
        <v>9.5691529258124463E-4</v>
      </c>
      <c r="E210" s="2">
        <f t="shared" si="31"/>
        <v>45</v>
      </c>
      <c r="F210" s="8">
        <f t="shared" si="29"/>
        <v>0.10467395472325518</v>
      </c>
      <c r="G210" s="5">
        <f t="shared" si="30"/>
        <v>1.0016410800963968E-4</v>
      </c>
      <c r="H210" s="5"/>
      <c r="I210" s="2"/>
      <c r="J210" s="2"/>
      <c r="K210" s="2"/>
    </row>
    <row r="211" spans="1:11">
      <c r="A211" s="1">
        <v>43992</v>
      </c>
      <c r="B211" s="2">
        <v>236.729996</v>
      </c>
      <c r="C211" s="5">
        <f t="shared" si="27"/>
        <v>-8.1616019915146908E-3</v>
      </c>
      <c r="D211" s="5">
        <f t="shared" si="28"/>
        <v>6.6611747067896562E-5</v>
      </c>
      <c r="E211" s="2">
        <f t="shared" si="31"/>
        <v>44</v>
      </c>
      <c r="F211" s="8">
        <f t="shared" si="29"/>
        <v>0.11018311023500546</v>
      </c>
      <c r="G211" s="5">
        <f t="shared" si="30"/>
        <v>7.3394894701283483E-6</v>
      </c>
      <c r="H211" s="5"/>
      <c r="I211" s="2"/>
      <c r="J211" s="2"/>
      <c r="K211" s="2"/>
    </row>
    <row r="212" spans="1:11">
      <c r="A212" s="1">
        <v>43993</v>
      </c>
      <c r="B212" s="2">
        <v>224.429993</v>
      </c>
      <c r="C212" s="5">
        <f t="shared" si="27"/>
        <v>-5.3356410941869825E-2</v>
      </c>
      <c r="D212" s="5">
        <f t="shared" si="28"/>
        <v>2.846906588597686E-3</v>
      </c>
      <c r="E212" s="2">
        <f t="shared" si="31"/>
        <v>43</v>
      </c>
      <c r="F212" s="8">
        <f t="shared" si="29"/>
        <v>0.11598222130000577</v>
      </c>
      <c r="G212" s="5">
        <f t="shared" si="30"/>
        <v>3.3019054997918129E-4</v>
      </c>
      <c r="H212" s="5"/>
      <c r="I212" s="2"/>
      <c r="J212" s="2"/>
      <c r="K212" s="2"/>
    </row>
    <row r="213" spans="1:11">
      <c r="A213" s="1">
        <v>43994</v>
      </c>
      <c r="B213" s="2">
        <v>228.58000200000001</v>
      </c>
      <c r="C213" s="5">
        <f t="shared" si="27"/>
        <v>1.8322443856827176E-2</v>
      </c>
      <c r="D213" s="5">
        <f t="shared" si="28"/>
        <v>3.3571194888658393E-4</v>
      </c>
      <c r="E213" s="2">
        <f t="shared" si="31"/>
        <v>42</v>
      </c>
      <c r="F213" s="8">
        <f t="shared" si="29"/>
        <v>0.12208654873684816</v>
      </c>
      <c r="G213" s="5">
        <f t="shared" si="30"/>
        <v>4.0985913209284208E-5</v>
      </c>
      <c r="H213" s="5"/>
      <c r="I213" s="2"/>
      <c r="J213" s="2"/>
      <c r="K213" s="2"/>
    </row>
    <row r="214" spans="1:11">
      <c r="A214" s="1">
        <v>43997</v>
      </c>
      <c r="B214" s="2">
        <v>232.5</v>
      </c>
      <c r="C214" s="5">
        <f t="shared" si="27"/>
        <v>1.7003957808287208E-2</v>
      </c>
      <c r="D214" s="5">
        <f t="shared" si="28"/>
        <v>2.8913458114601149E-4</v>
      </c>
      <c r="E214" s="2">
        <f t="shared" si="31"/>
        <v>41</v>
      </c>
      <c r="F214" s="8">
        <f t="shared" si="29"/>
        <v>0.12851215656510334</v>
      </c>
      <c r="G214" s="5">
        <f t="shared" si="30"/>
        <v>3.7157308560621807E-5</v>
      </c>
      <c r="H214" s="5"/>
      <c r="I214" s="2"/>
      <c r="J214" s="2"/>
      <c r="K214" s="2"/>
    </row>
    <row r="215" spans="1:11">
      <c r="A215" s="1">
        <v>43998</v>
      </c>
      <c r="B215" s="2">
        <v>235.64999399999999</v>
      </c>
      <c r="C215" s="5">
        <f t="shared" si="27"/>
        <v>1.3457402880838893E-2</v>
      </c>
      <c r="D215" s="5">
        <f t="shared" si="28"/>
        <v>1.8110169229721096E-4</v>
      </c>
      <c r="E215" s="2">
        <f t="shared" si="31"/>
        <v>40</v>
      </c>
      <c r="F215" s="8">
        <f t="shared" si="29"/>
        <v>0.13527595427905614</v>
      </c>
      <c r="G215" s="5">
        <f t="shared" si="30"/>
        <v>2.4498704247057204E-5</v>
      </c>
      <c r="H215" s="5"/>
      <c r="I215" s="2"/>
      <c r="J215" s="2"/>
      <c r="K215" s="2"/>
    </row>
    <row r="216" spans="1:11">
      <c r="A216" s="1">
        <v>43999</v>
      </c>
      <c r="B216" s="2">
        <v>235.529999</v>
      </c>
      <c r="C216" s="5">
        <f t="shared" si="27"/>
        <v>-5.093382757197268E-4</v>
      </c>
      <c r="D216" s="5">
        <f t="shared" si="28"/>
        <v>2.5942547911314444E-7</v>
      </c>
      <c r="E216" s="2">
        <f t="shared" si="31"/>
        <v>39</v>
      </c>
      <c r="F216" s="8">
        <f t="shared" si="29"/>
        <v>0.14239574134637487</v>
      </c>
      <c r="G216" s="5">
        <f t="shared" si="30"/>
        <v>3.6941083422454688E-8</v>
      </c>
      <c r="H216" s="5"/>
      <c r="I216" s="2"/>
      <c r="J216" s="2"/>
      <c r="K216" s="2"/>
    </row>
    <row r="217" spans="1:11">
      <c r="A217" s="1">
        <v>44000</v>
      </c>
      <c r="B217" s="2">
        <v>235.94000199999999</v>
      </c>
      <c r="C217" s="5">
        <f t="shared" si="27"/>
        <v>1.7392542578975705E-3</v>
      </c>
      <c r="D217" s="5">
        <f t="shared" si="28"/>
        <v>3.0250053736148283E-6</v>
      </c>
      <c r="E217" s="2">
        <f t="shared" si="31"/>
        <v>38</v>
      </c>
      <c r="F217" s="8">
        <f t="shared" si="29"/>
        <v>0.14989025404881567</v>
      </c>
      <c r="G217" s="5">
        <f t="shared" si="30"/>
        <v>4.5341882395015922E-7</v>
      </c>
      <c r="H217" s="5"/>
      <c r="I217" s="2"/>
      <c r="J217" s="2"/>
      <c r="K217" s="2"/>
    </row>
    <row r="218" spans="1:11">
      <c r="A218" s="1">
        <v>44001</v>
      </c>
      <c r="B218" s="2">
        <v>238.78999300000001</v>
      </c>
      <c r="C218" s="5">
        <f t="shared" si="27"/>
        <v>1.2006931389831237E-2</v>
      </c>
      <c r="D218" s="5">
        <f t="shared" si="28"/>
        <v>1.4416640140011469E-4</v>
      </c>
      <c r="E218" s="2">
        <f t="shared" si="31"/>
        <v>37</v>
      </c>
      <c r="F218" s="8">
        <f t="shared" si="29"/>
        <v>0.15777921478822701</v>
      </c>
      <c r="G218" s="5">
        <f t="shared" si="30"/>
        <v>2.2746461611754445E-5</v>
      </c>
      <c r="H218" s="5"/>
      <c r="I218" s="2"/>
      <c r="J218" s="2"/>
      <c r="K218" s="2"/>
    </row>
    <row r="219" spans="1:11">
      <c r="A219" s="1">
        <v>44004</v>
      </c>
      <c r="B219" s="2">
        <v>239.220001</v>
      </c>
      <c r="C219" s="5">
        <f t="shared" si="27"/>
        <v>1.7991595213121487E-3</v>
      </c>
      <c r="D219" s="5">
        <f t="shared" si="28"/>
        <v>3.23697498312816E-6</v>
      </c>
      <c r="E219" s="2">
        <f t="shared" si="31"/>
        <v>36</v>
      </c>
      <c r="F219" s="8">
        <f t="shared" si="29"/>
        <v>0.16608338398760736</v>
      </c>
      <c r="G219" s="5">
        <f t="shared" si="30"/>
        <v>5.3760775908115309E-7</v>
      </c>
      <c r="H219" s="5"/>
      <c r="I219" s="2"/>
      <c r="J219" s="2"/>
      <c r="K219" s="2"/>
    </row>
    <row r="220" spans="1:11">
      <c r="A220" s="1">
        <v>44005</v>
      </c>
      <c r="B220" s="2">
        <v>242.240005</v>
      </c>
      <c r="C220" s="5">
        <f t="shared" si="27"/>
        <v>1.2545356088199452E-2</v>
      </c>
      <c r="D220" s="5">
        <f t="shared" si="28"/>
        <v>1.5738595937972306E-4</v>
      </c>
      <c r="E220" s="2">
        <f t="shared" si="31"/>
        <v>35</v>
      </c>
      <c r="F220" s="8">
        <f t="shared" si="29"/>
        <v>0.17482461472379726</v>
      </c>
      <c r="G220" s="5">
        <f t="shared" si="30"/>
        <v>2.7514939711495288E-5</v>
      </c>
      <c r="H220" s="5"/>
      <c r="I220" s="2"/>
      <c r="J220" s="2"/>
      <c r="K220" s="2"/>
    </row>
    <row r="221" spans="1:11">
      <c r="A221" s="1">
        <v>44006</v>
      </c>
      <c r="B221" s="2">
        <v>234.020004</v>
      </c>
      <c r="C221" s="5">
        <f t="shared" si="27"/>
        <v>-3.4522392006402759E-2</v>
      </c>
      <c r="D221" s="5">
        <f t="shared" si="28"/>
        <v>1.1917955498437411E-3</v>
      </c>
      <c r="E221" s="2">
        <f t="shared" si="31"/>
        <v>34</v>
      </c>
      <c r="F221" s="8">
        <f t="shared" si="29"/>
        <v>0.18402591023557605</v>
      </c>
      <c r="G221" s="5">
        <f t="shared" si="30"/>
        <v>2.1932126087470329E-4</v>
      </c>
      <c r="H221" s="5"/>
      <c r="I221" s="2"/>
      <c r="J221" s="2"/>
      <c r="K221" s="2"/>
    </row>
    <row r="222" spans="1:11">
      <c r="A222" s="1">
        <v>44007</v>
      </c>
      <c r="B222" s="2">
        <v>235.679993</v>
      </c>
      <c r="C222" s="5">
        <f t="shared" si="27"/>
        <v>7.0683241296619331E-3</v>
      </c>
      <c r="D222" s="5">
        <f t="shared" si="28"/>
        <v>4.996120600196112E-5</v>
      </c>
      <c r="E222" s="2">
        <f t="shared" si="31"/>
        <v>33</v>
      </c>
      <c r="F222" s="8">
        <f t="shared" si="29"/>
        <v>0.19371148445850112</v>
      </c>
      <c r="G222" s="5">
        <f t="shared" si="30"/>
        <v>9.6780593799768635E-6</v>
      </c>
      <c r="H222" s="5"/>
      <c r="I222" s="2"/>
      <c r="J222" s="2"/>
      <c r="K222" s="2"/>
    </row>
    <row r="223" spans="1:11">
      <c r="A223" s="1">
        <v>44008</v>
      </c>
      <c r="B223" s="2">
        <v>216.08000200000001</v>
      </c>
      <c r="C223" s="5">
        <f t="shared" si="27"/>
        <v>-8.682620427283852E-2</v>
      </c>
      <c r="D223" s="5">
        <f t="shared" si="28"/>
        <v>7.5387897484286816E-3</v>
      </c>
      <c r="E223" s="2">
        <f t="shared" si="31"/>
        <v>32</v>
      </c>
      <c r="F223" s="8">
        <f t="shared" si="29"/>
        <v>0.20390682574579064</v>
      </c>
      <c r="G223" s="5">
        <f t="shared" si="30"/>
        <v>1.5372106875670001E-3</v>
      </c>
      <c r="H223" s="5"/>
      <c r="I223" s="2"/>
      <c r="J223" s="2"/>
      <c r="K223" s="2"/>
    </row>
    <row r="224" spans="1:11">
      <c r="A224" s="1">
        <v>44011</v>
      </c>
      <c r="B224" s="2">
        <v>220.63999899999999</v>
      </c>
      <c r="C224" s="5">
        <f t="shared" si="27"/>
        <v>2.0883690772530571E-2</v>
      </c>
      <c r="D224" s="5">
        <f t="shared" si="28"/>
        <v>4.361285402826785E-4</v>
      </c>
      <c r="E224" s="2">
        <f t="shared" si="31"/>
        <v>31</v>
      </c>
      <c r="F224" s="8">
        <f t="shared" si="29"/>
        <v>0.21463876394293749</v>
      </c>
      <c r="G224" s="5">
        <f t="shared" si="30"/>
        <v>9.3610090806511731E-5</v>
      </c>
      <c r="H224" s="5"/>
      <c r="I224" s="2"/>
      <c r="J224" s="2"/>
      <c r="K224" s="2"/>
    </row>
    <row r="225" spans="1:11">
      <c r="A225" s="1">
        <v>44012</v>
      </c>
      <c r="B225" s="2">
        <v>227.070007</v>
      </c>
      <c r="C225" s="5">
        <f t="shared" si="27"/>
        <v>2.8725961303961624E-2</v>
      </c>
      <c r="D225" s="5">
        <f t="shared" si="28"/>
        <v>8.2518085283670068E-4</v>
      </c>
      <c r="E225" s="2">
        <f t="shared" si="31"/>
        <v>30</v>
      </c>
      <c r="F225" s="8">
        <f t="shared" si="29"/>
        <v>0.2259355409925658</v>
      </c>
      <c r="G225" s="5">
        <f t="shared" si="30"/>
        <v>1.8643768240236678E-4</v>
      </c>
      <c r="H225" s="5"/>
      <c r="I225" s="2"/>
      <c r="J225" s="2"/>
      <c r="K225" s="2"/>
    </row>
    <row r="226" spans="1:11">
      <c r="A226" s="1">
        <v>44013</v>
      </c>
      <c r="B226" s="2">
        <v>237.550003</v>
      </c>
      <c r="C226" s="5">
        <f t="shared" si="27"/>
        <v>4.5119769445167143E-2</v>
      </c>
      <c r="D226" s="5">
        <f t="shared" si="28"/>
        <v>2.0357935947850386E-3</v>
      </c>
      <c r="E226" s="2">
        <f t="shared" si="31"/>
        <v>29</v>
      </c>
      <c r="F226" s="8">
        <f t="shared" si="29"/>
        <v>0.23782688525533241</v>
      </c>
      <c r="G226" s="5">
        <f t="shared" si="30"/>
        <v>4.8416644967048207E-4</v>
      </c>
      <c r="H226" s="5"/>
      <c r="I226" s="2"/>
      <c r="J226" s="2"/>
      <c r="K226" s="2"/>
    </row>
    <row r="227" spans="1:11">
      <c r="A227" s="1">
        <v>44014</v>
      </c>
      <c r="B227" s="2">
        <v>233.41999799999999</v>
      </c>
      <c r="C227" s="5">
        <f t="shared" si="27"/>
        <v>-1.7538742845889077E-2</v>
      </c>
      <c r="D227" s="5">
        <f t="shared" si="28"/>
        <v>3.0760750061422526E-4</v>
      </c>
      <c r="E227" s="2">
        <f t="shared" si="31"/>
        <v>28</v>
      </c>
      <c r="F227" s="8">
        <f t="shared" si="29"/>
        <v>0.2503440897424552</v>
      </c>
      <c r="G227" s="5">
        <f t="shared" si="30"/>
        <v>7.7007719739219954E-5</v>
      </c>
      <c r="H227" s="5"/>
      <c r="I227" s="2"/>
      <c r="J227" s="2"/>
      <c r="K227" s="2"/>
    </row>
    <row r="228" spans="1:11">
      <c r="A228" s="1">
        <v>44018</v>
      </c>
      <c r="B228" s="2">
        <v>240.279999</v>
      </c>
      <c r="C228" s="5">
        <f t="shared" si="27"/>
        <v>2.896550840418791E-2</v>
      </c>
      <c r="D228" s="5">
        <f t="shared" si="28"/>
        <v>8.3900067711308046E-4</v>
      </c>
      <c r="E228" s="2">
        <f t="shared" si="31"/>
        <v>27</v>
      </c>
      <c r="F228" s="8">
        <f t="shared" si="29"/>
        <v>0.26352009446574232</v>
      </c>
      <c r="G228" s="5">
        <f t="shared" si="30"/>
        <v>2.2109353768966073E-4</v>
      </c>
      <c r="H228" s="5"/>
      <c r="I228" s="2"/>
      <c r="J228" s="2"/>
      <c r="K228" s="2"/>
    </row>
    <row r="229" spans="1:11">
      <c r="A229" s="1">
        <v>44019</v>
      </c>
      <c r="B229" s="2">
        <v>240.86000100000001</v>
      </c>
      <c r="C229" s="5">
        <f t="shared" si="27"/>
        <v>2.4109501639739015E-3</v>
      </c>
      <c r="D229" s="5">
        <f t="shared" si="28"/>
        <v>5.8126806931657826E-6</v>
      </c>
      <c r="E229" s="2">
        <f t="shared" si="31"/>
        <v>26</v>
      </c>
      <c r="F229" s="8">
        <f t="shared" si="29"/>
        <v>0.27738957312183399</v>
      </c>
      <c r="G229" s="5">
        <f t="shared" si="30"/>
        <v>1.6123770161707825E-6</v>
      </c>
      <c r="H229" s="5"/>
      <c r="I229" s="2"/>
      <c r="J229" s="2"/>
      <c r="K229" s="2"/>
    </row>
    <row r="230" spans="1:11">
      <c r="A230" s="1">
        <v>44020</v>
      </c>
      <c r="B230" s="2">
        <v>243.58000200000001</v>
      </c>
      <c r="C230" s="5">
        <f t="shared" si="27"/>
        <v>1.1229582885695944E-2</v>
      </c>
      <c r="D230" s="5">
        <f t="shared" si="28"/>
        <v>1.2610353178671524E-4</v>
      </c>
      <c r="E230" s="2">
        <f t="shared" si="31"/>
        <v>25</v>
      </c>
      <c r="F230" s="8">
        <f t="shared" si="29"/>
        <v>0.29198902433877266</v>
      </c>
      <c r="G230" s="5">
        <f t="shared" si="30"/>
        <v>3.6820847212076389E-5</v>
      </c>
      <c r="H230" s="5"/>
      <c r="I230" s="2"/>
      <c r="J230" s="2"/>
      <c r="K230" s="2"/>
    </row>
    <row r="231" spans="1:11">
      <c r="A231" s="1">
        <v>44021</v>
      </c>
      <c r="B231" s="2">
        <v>244.5</v>
      </c>
      <c r="C231" s="5">
        <f t="shared" si="27"/>
        <v>3.769870045107533E-3</v>
      </c>
      <c r="D231" s="5">
        <f t="shared" si="28"/>
        <v>1.4211920156999073E-5</v>
      </c>
      <c r="E231" s="2">
        <f t="shared" si="31"/>
        <v>24</v>
      </c>
      <c r="F231" s="8">
        <f t="shared" si="29"/>
        <v>0.30735686772502385</v>
      </c>
      <c r="G231" s="5">
        <f t="shared" si="30"/>
        <v>4.3681312638133644E-6</v>
      </c>
      <c r="H231" s="5"/>
      <c r="I231" s="2"/>
      <c r="J231" s="2"/>
      <c r="K231" s="2"/>
    </row>
    <row r="232" spans="1:11">
      <c r="A232" s="1">
        <v>44022</v>
      </c>
      <c r="B232" s="2">
        <v>245.070007</v>
      </c>
      <c r="C232" s="5">
        <f t="shared" si="27"/>
        <v>2.3286036702281476E-3</v>
      </c>
      <c r="D232" s="5">
        <f t="shared" si="28"/>
        <v>5.4223950529999997E-6</v>
      </c>
      <c r="E232" s="2">
        <f t="shared" si="31"/>
        <v>23</v>
      </c>
      <c r="F232" s="8">
        <f t="shared" si="29"/>
        <v>0.32353354497370929</v>
      </c>
      <c r="G232" s="5">
        <f t="shared" si="30"/>
        <v>1.7543266937449941E-6</v>
      </c>
      <c r="H232" s="5"/>
      <c r="I232" s="2"/>
      <c r="J232" s="2"/>
      <c r="K232" s="2"/>
    </row>
    <row r="233" spans="1:11">
      <c r="A233" s="1">
        <v>44025</v>
      </c>
      <c r="B233" s="2">
        <v>239</v>
      </c>
      <c r="C233" s="5">
        <f t="shared" si="27"/>
        <v>-2.5080360653644197E-2</v>
      </c>
      <c r="D233" s="5">
        <f t="shared" si="28"/>
        <v>6.2902449051686394E-4</v>
      </c>
      <c r="E233" s="2">
        <f t="shared" si="31"/>
        <v>22</v>
      </c>
      <c r="F233" s="8">
        <f t="shared" si="29"/>
        <v>0.34056162628811509</v>
      </c>
      <c r="G233" s="5">
        <f t="shared" si="30"/>
        <v>2.1422160346547622E-4</v>
      </c>
      <c r="H233" s="5"/>
      <c r="I233" s="2"/>
      <c r="J233" s="2"/>
      <c r="K233" s="2"/>
    </row>
    <row r="234" spans="1:11">
      <c r="A234" s="1">
        <v>44026</v>
      </c>
      <c r="B234" s="2">
        <v>239.729996</v>
      </c>
      <c r="C234" s="5">
        <f t="shared" si="27"/>
        <v>3.0497214375324894E-3</v>
      </c>
      <c r="D234" s="5">
        <f t="shared" si="28"/>
        <v>9.3008008465452333E-6</v>
      </c>
      <c r="E234" s="2">
        <f t="shared" si="31"/>
        <v>21</v>
      </c>
      <c r="F234" s="8">
        <f t="shared" si="29"/>
        <v>0.35848592240854216</v>
      </c>
      <c r="G234" s="5">
        <f t="shared" si="30"/>
        <v>3.3342061706119177E-6</v>
      </c>
      <c r="H234" s="5"/>
      <c r="I234" s="2"/>
      <c r="J234" s="2"/>
      <c r="K234" s="2"/>
    </row>
    <row r="235" spans="1:11">
      <c r="A235" s="1">
        <v>44027</v>
      </c>
      <c r="B235" s="2">
        <v>240.279999</v>
      </c>
      <c r="C235" s="5">
        <f t="shared" si="27"/>
        <v>2.2916324511062535E-3</v>
      </c>
      <c r="D235" s="5">
        <f t="shared" si="28"/>
        <v>5.2515792909632551E-6</v>
      </c>
      <c r="E235" s="2">
        <f t="shared" si="31"/>
        <v>20</v>
      </c>
      <c r="F235" s="8">
        <f t="shared" si="29"/>
        <v>0.37735360253530753</v>
      </c>
      <c r="G235" s="5">
        <f t="shared" si="30"/>
        <v>1.9817023644448004E-6</v>
      </c>
      <c r="H235" s="5"/>
      <c r="I235" s="2"/>
      <c r="J235" s="2"/>
      <c r="K235" s="2"/>
    </row>
    <row r="236" spans="1:11">
      <c r="A236" s="1">
        <v>44028</v>
      </c>
      <c r="B236" s="2">
        <v>240.929993</v>
      </c>
      <c r="C236" s="5">
        <f t="shared" si="27"/>
        <v>2.701499994248624E-3</v>
      </c>
      <c r="D236" s="5">
        <f t="shared" si="28"/>
        <v>7.2981022189253156E-6</v>
      </c>
      <c r="E236" s="2">
        <f t="shared" si="31"/>
        <v>19</v>
      </c>
      <c r="F236" s="8">
        <f t="shared" si="29"/>
        <v>0.39721431845821847</v>
      </c>
      <c r="G236" s="5">
        <f t="shared" si="30"/>
        <v>2.8989106989288313E-6</v>
      </c>
      <c r="H236" s="5"/>
      <c r="I236" s="2"/>
      <c r="J236" s="2"/>
      <c r="K236" s="2"/>
    </row>
    <row r="237" spans="1:11">
      <c r="A237" s="1">
        <v>44029</v>
      </c>
      <c r="B237" s="2">
        <v>242.029999</v>
      </c>
      <c r="C237" s="5">
        <f t="shared" si="27"/>
        <v>4.5552754694516548E-3</v>
      </c>
      <c r="D237" s="5">
        <f t="shared" si="28"/>
        <v>2.0750534602587994E-5</v>
      </c>
      <c r="E237" s="2">
        <f t="shared" si="31"/>
        <v>18</v>
      </c>
      <c r="F237" s="8">
        <f t="shared" si="29"/>
        <v>0.41812033521917735</v>
      </c>
      <c r="G237" s="5">
        <f t="shared" si="30"/>
        <v>8.676220484011231E-6</v>
      </c>
      <c r="H237" s="5"/>
      <c r="I237" s="2"/>
      <c r="J237" s="2"/>
      <c r="K237" s="2"/>
    </row>
    <row r="238" spans="1:11">
      <c r="A238" s="1">
        <v>44032</v>
      </c>
      <c r="B238" s="2">
        <v>245.41999799999999</v>
      </c>
      <c r="C238" s="5">
        <f t="shared" si="27"/>
        <v>1.3909339115256969E-2</v>
      </c>
      <c r="D238" s="5">
        <f t="shared" si="28"/>
        <v>1.9346971462321752E-4</v>
      </c>
      <c r="E238" s="2">
        <f t="shared" si="31"/>
        <v>17</v>
      </c>
      <c r="F238" s="8">
        <f t="shared" si="29"/>
        <v>0.44012666865176564</v>
      </c>
      <c r="G238" s="5">
        <f t="shared" si="30"/>
        <v>8.5151180982124522E-5</v>
      </c>
      <c r="H238" s="5"/>
      <c r="I238" s="2"/>
      <c r="J238" s="2"/>
      <c r="K238" s="2"/>
    </row>
    <row r="239" spans="1:11">
      <c r="A239" s="1">
        <v>44033</v>
      </c>
      <c r="B239" s="2">
        <v>241.75</v>
      </c>
      <c r="C239" s="5">
        <f t="shared" si="27"/>
        <v>-1.5066886065702891E-2</v>
      </c>
      <c r="D239" s="5">
        <f t="shared" si="28"/>
        <v>2.2701105571687192E-4</v>
      </c>
      <c r="E239" s="2">
        <f t="shared" si="31"/>
        <v>16</v>
      </c>
      <c r="F239" s="8">
        <f t="shared" si="29"/>
        <v>0.46329123015975332</v>
      </c>
      <c r="G239" s="5">
        <f t="shared" si="30"/>
        <v>1.0517223126293389E-4</v>
      </c>
      <c r="H239" s="5"/>
      <c r="I239" s="2"/>
      <c r="J239" s="2"/>
      <c r="K239" s="2"/>
    </row>
    <row r="240" spans="1:11">
      <c r="A240" s="1">
        <v>44034</v>
      </c>
      <c r="B240" s="2">
        <v>239.86999499999999</v>
      </c>
      <c r="C240" s="5">
        <f t="shared" si="27"/>
        <v>-7.8070452570894568E-3</v>
      </c>
      <c r="D240" s="5">
        <f t="shared" si="28"/>
        <v>6.0949955646242982E-5</v>
      </c>
      <c r="E240" s="2">
        <f t="shared" si="31"/>
        <v>15</v>
      </c>
      <c r="F240" s="8">
        <f t="shared" si="29"/>
        <v>0.48767497911552976</v>
      </c>
      <c r="G240" s="5">
        <f t="shared" si="30"/>
        <v>2.9723768346874013E-5</v>
      </c>
      <c r="H240" s="5"/>
      <c r="I240" s="2"/>
      <c r="J240" s="2"/>
      <c r="K240" s="2"/>
    </row>
    <row r="241" spans="1:11">
      <c r="A241" s="1">
        <v>44035</v>
      </c>
      <c r="B241" s="2">
        <v>232.60000600000001</v>
      </c>
      <c r="C241" s="5">
        <f t="shared" si="27"/>
        <v>-3.0776823196393705E-2</v>
      </c>
      <c r="D241" s="5">
        <f t="shared" si="28"/>
        <v>9.4721284606207761E-4</v>
      </c>
      <c r="E241" s="2">
        <f t="shared" si="31"/>
        <v>14</v>
      </c>
      <c r="F241" s="8">
        <f t="shared" si="29"/>
        <v>0.51334208327950503</v>
      </c>
      <c r="G241" s="5">
        <f t="shared" si="30"/>
        <v>4.8624421570661602E-4</v>
      </c>
      <c r="H241" s="5"/>
      <c r="I241" s="2"/>
      <c r="J241" s="2"/>
      <c r="K241" s="2"/>
    </row>
    <row r="242" spans="1:11">
      <c r="A242" s="1">
        <v>44036</v>
      </c>
      <c r="B242" s="2">
        <v>230.71000699999999</v>
      </c>
      <c r="C242" s="5">
        <f t="shared" si="27"/>
        <v>-8.1587249612830072E-3</v>
      </c>
      <c r="D242" s="5">
        <f t="shared" si="28"/>
        <v>6.656479299386241E-5</v>
      </c>
      <c r="E242" s="2">
        <f t="shared" si="31"/>
        <v>13</v>
      </c>
      <c r="F242" s="8">
        <f t="shared" si="29"/>
        <v>0.54036008766263688</v>
      </c>
      <c r="G242" s="5">
        <f t="shared" si="30"/>
        <v>3.5968957377408767E-5</v>
      </c>
      <c r="H242" s="5"/>
      <c r="I242" s="2"/>
      <c r="J242" s="2"/>
      <c r="K242" s="2"/>
    </row>
    <row r="243" spans="1:11">
      <c r="A243" s="1">
        <v>44039</v>
      </c>
      <c r="B243" s="2">
        <v>233.5</v>
      </c>
      <c r="C243" s="5">
        <f t="shared" si="27"/>
        <v>1.2020536190314511E-2</v>
      </c>
      <c r="D243" s="5">
        <f t="shared" si="28"/>
        <v>1.4449329030266088E-4</v>
      </c>
      <c r="E243" s="2">
        <f t="shared" si="31"/>
        <v>12</v>
      </c>
      <c r="F243" s="8">
        <f t="shared" si="29"/>
        <v>0.56880009227645989</v>
      </c>
      <c r="G243" s="5">
        <f t="shared" si="30"/>
        <v>8.2187796857482822E-5</v>
      </c>
      <c r="H243" s="5"/>
      <c r="I243" s="2"/>
      <c r="J243" s="2"/>
      <c r="K243" s="2"/>
    </row>
    <row r="244" spans="1:11">
      <c r="A244" s="1">
        <v>44040</v>
      </c>
      <c r="B244" s="2">
        <v>230.11999499999999</v>
      </c>
      <c r="C244" s="5">
        <f t="shared" si="27"/>
        <v>-1.458118684165379E-2</v>
      </c>
      <c r="D244" s="5">
        <f t="shared" si="28"/>
        <v>2.1261100971121762E-4</v>
      </c>
      <c r="E244" s="2">
        <f t="shared" si="31"/>
        <v>11</v>
      </c>
      <c r="F244" s="8">
        <f t="shared" si="29"/>
        <v>0.5987369392383789</v>
      </c>
      <c r="G244" s="5">
        <f t="shared" si="30"/>
        <v>1.2729806520287568E-4</v>
      </c>
      <c r="H244" s="5"/>
      <c r="I244" s="2"/>
      <c r="J244" s="2"/>
      <c r="K244" s="2"/>
    </row>
    <row r="245" spans="1:11">
      <c r="A245" s="1">
        <v>44041</v>
      </c>
      <c r="B245" s="2">
        <v>233.28999300000001</v>
      </c>
      <c r="C245" s="5">
        <f t="shared" si="27"/>
        <v>1.3681394569676195E-2</v>
      </c>
      <c r="D245" s="5">
        <f t="shared" si="28"/>
        <v>1.8718055737116526E-4</v>
      </c>
      <c r="E245" s="2">
        <f t="shared" si="31"/>
        <v>10</v>
      </c>
      <c r="F245" s="8">
        <f t="shared" si="29"/>
        <v>0.6302494097246093</v>
      </c>
      <c r="G245" s="5">
        <f t="shared" si="30"/>
        <v>1.1797043579510027E-4</v>
      </c>
      <c r="H245" s="5"/>
      <c r="I245" s="2"/>
      <c r="J245" s="2"/>
      <c r="K245" s="2"/>
    </row>
    <row r="246" spans="1:11">
      <c r="A246" s="1">
        <v>44042</v>
      </c>
      <c r="B246" s="2">
        <v>234.5</v>
      </c>
      <c r="C246" s="5">
        <f t="shared" si="27"/>
        <v>5.1733030493594599E-3</v>
      </c>
      <c r="D246" s="5">
        <f t="shared" si="28"/>
        <v>2.6763064440511884E-5</v>
      </c>
      <c r="E246" s="2">
        <f t="shared" si="31"/>
        <v>9</v>
      </c>
      <c r="F246" s="8">
        <f t="shared" si="29"/>
        <v>0.66342043128906247</v>
      </c>
      <c r="G246" s="5">
        <f t="shared" si="30"/>
        <v>1.7755163753741366E-5</v>
      </c>
      <c r="H246" s="5"/>
      <c r="I246" s="2"/>
      <c r="J246" s="2"/>
      <c r="K246" s="2"/>
    </row>
    <row r="247" spans="1:11">
      <c r="A247" s="1">
        <v>44043</v>
      </c>
      <c r="B247" s="2">
        <v>253.66999799999999</v>
      </c>
      <c r="C247" s="5">
        <f t="shared" si="27"/>
        <v>7.857861394111379E-2</v>
      </c>
      <c r="D247" s="5">
        <f t="shared" si="28"/>
        <v>6.1745985689066023E-3</v>
      </c>
      <c r="E247" s="2">
        <f t="shared" si="31"/>
        <v>8</v>
      </c>
      <c r="F247" s="8">
        <f t="shared" si="29"/>
        <v>0.69833729609374995</v>
      </c>
      <c r="G247" s="5">
        <f t="shared" si="30"/>
        <v>4.3119524690745743E-3</v>
      </c>
      <c r="H247" s="5"/>
      <c r="I247" s="2"/>
      <c r="J247" s="2"/>
      <c r="K247" s="2"/>
    </row>
    <row r="248" spans="1:11">
      <c r="A248" s="1">
        <v>44046</v>
      </c>
      <c r="B248" s="2">
        <v>251.96000699999999</v>
      </c>
      <c r="C248" s="5">
        <f t="shared" si="27"/>
        <v>-6.763829291532338E-3</v>
      </c>
      <c r="D248" s="5">
        <f t="shared" si="28"/>
        <v>4.574938668499085E-5</v>
      </c>
      <c r="E248" s="2">
        <f t="shared" si="31"/>
        <v>7</v>
      </c>
      <c r="F248" s="8">
        <f t="shared" si="29"/>
        <v>0.73509189062499991</v>
      </c>
      <c r="G248" s="5">
        <f t="shared" si="30"/>
        <v>3.3630003153204119E-5</v>
      </c>
      <c r="H248" s="5"/>
      <c r="I248" s="2"/>
      <c r="J248" s="2"/>
      <c r="K248" s="2"/>
    </row>
    <row r="249" spans="1:11">
      <c r="A249" s="1">
        <v>44047</v>
      </c>
      <c r="B249" s="2">
        <v>249.83000200000001</v>
      </c>
      <c r="C249" s="5">
        <f t="shared" si="27"/>
        <v>-8.4896779730894729E-3</v>
      </c>
      <c r="D249" s="5">
        <f t="shared" si="28"/>
        <v>7.2074632086760579E-5</v>
      </c>
      <c r="E249" s="2">
        <f t="shared" si="31"/>
        <v>6</v>
      </c>
      <c r="F249" s="8">
        <f t="shared" si="29"/>
        <v>0.77378093749999999</v>
      </c>
      <c r="G249" s="5">
        <f t="shared" si="30"/>
        <v>5.5769976386061182E-5</v>
      </c>
      <c r="H249" s="5"/>
      <c r="I249" s="2"/>
      <c r="J249" s="2"/>
      <c r="K249" s="2"/>
    </row>
    <row r="250" spans="1:11">
      <c r="A250" s="1">
        <v>44048</v>
      </c>
      <c r="B250" s="2">
        <v>249.11999499999999</v>
      </c>
      <c r="C250" s="5">
        <f t="shared" si="27"/>
        <v>-2.8460065477867668E-3</v>
      </c>
      <c r="D250" s="5">
        <f t="shared" si="28"/>
        <v>8.0997532700451503E-6</v>
      </c>
      <c r="E250" s="2">
        <f t="shared" si="31"/>
        <v>5</v>
      </c>
      <c r="F250" s="8">
        <f t="shared" si="29"/>
        <v>0.81450624999999999</v>
      </c>
      <c r="G250" s="5">
        <f t="shared" si="30"/>
        <v>6.5972996619097124E-6</v>
      </c>
      <c r="H250" s="5"/>
      <c r="I250" s="2"/>
      <c r="J250" s="2"/>
      <c r="K250" s="2"/>
    </row>
    <row r="251" spans="1:11">
      <c r="A251" s="1">
        <v>44049</v>
      </c>
      <c r="B251" s="2">
        <v>265.27999899999998</v>
      </c>
      <c r="C251" s="5">
        <f t="shared" si="27"/>
        <v>6.2851180162288758E-2</v>
      </c>
      <c r="D251" s="5">
        <f t="shared" si="28"/>
        <v>3.95027084779248E-3</v>
      </c>
      <c r="E251" s="2">
        <f t="shared" si="31"/>
        <v>4</v>
      </c>
      <c r="F251" s="8">
        <f t="shared" si="29"/>
        <v>0.85737499999999989</v>
      </c>
      <c r="G251" s="5">
        <f t="shared" si="30"/>
        <v>3.3868634681260769E-3</v>
      </c>
      <c r="H251" s="5"/>
      <c r="I251" s="2"/>
      <c r="J251" s="2"/>
      <c r="K251" s="2"/>
    </row>
    <row r="252" spans="1:11">
      <c r="A252" s="1">
        <v>44050</v>
      </c>
      <c r="B252" s="2">
        <v>268.44000199999999</v>
      </c>
      <c r="C252" s="5">
        <f t="shared" si="27"/>
        <v>1.184156456316484E-2</v>
      </c>
      <c r="D252" s="5">
        <f t="shared" si="28"/>
        <v>1.4022265130360132E-4</v>
      </c>
      <c r="E252" s="2">
        <f t="shared" si="31"/>
        <v>3</v>
      </c>
      <c r="F252" s="8">
        <f t="shared" si="29"/>
        <v>0.90249999999999997</v>
      </c>
      <c r="G252" s="5">
        <f t="shared" si="30"/>
        <v>1.2655094280150019E-4</v>
      </c>
      <c r="H252" s="5"/>
      <c r="I252" s="2"/>
      <c r="J252" s="2"/>
      <c r="K252" s="2"/>
    </row>
    <row r="253" spans="1:11">
      <c r="A253" s="1">
        <v>44053</v>
      </c>
      <c r="B253" s="2">
        <v>263</v>
      </c>
      <c r="C253" s="5">
        <f t="shared" si="27"/>
        <v>-2.047340056272845E-2</v>
      </c>
      <c r="D253" s="5">
        <f t="shared" si="28"/>
        <v>4.1916013060192963E-4</v>
      </c>
      <c r="E253" s="2">
        <f t="shared" si="31"/>
        <v>2</v>
      </c>
      <c r="F253" s="8">
        <f t="shared" si="29"/>
        <v>0.95</v>
      </c>
      <c r="G253" s="5">
        <f t="shared" si="30"/>
        <v>3.9820212407183311E-4</v>
      </c>
      <c r="H253" s="5"/>
      <c r="I253" s="2"/>
      <c r="J253" s="2"/>
      <c r="K253" s="2"/>
    </row>
    <row r="254" spans="1:11">
      <c r="A254" s="1">
        <v>44054</v>
      </c>
      <c r="B254" s="2">
        <v>258.67999300000002</v>
      </c>
      <c r="C254" s="5">
        <f t="shared" si="27"/>
        <v>-1.6562282659833536E-2</v>
      </c>
      <c r="D254" s="5">
        <f t="shared" si="28"/>
        <v>2.7430920690422263E-4</v>
      </c>
      <c r="E254" s="2">
        <f t="shared" si="31"/>
        <v>1</v>
      </c>
      <c r="F254" s="8">
        <f t="shared" si="29"/>
        <v>1</v>
      </c>
      <c r="G254" s="5">
        <f t="shared" si="30"/>
        <v>2.7430920690422263E-4</v>
      </c>
      <c r="H254" s="5"/>
      <c r="I254" s="2"/>
      <c r="J254" s="2"/>
      <c r="K254" s="2"/>
    </row>
    <row r="255" spans="1:11">
      <c r="F255" t="s">
        <v>15</v>
      </c>
      <c r="G255" s="5">
        <f>+SUM(G3:G254)</f>
        <v>1.4698711030179657E-2</v>
      </c>
      <c r="I255" s="2"/>
      <c r="J255" s="2"/>
    </row>
    <row r="256" spans="1:11">
      <c r="G256" s="5">
        <f>+G255*(1-J9)</f>
        <v>7.3493555150898348E-4</v>
      </c>
      <c r="I256" s="2"/>
      <c r="J256" s="2"/>
    </row>
    <row r="257" spans="9:10">
      <c r="I257" s="2"/>
      <c r="J257" s="2"/>
    </row>
    <row r="258" spans="9:10">
      <c r="I258" s="2"/>
      <c r="J258" s="2"/>
    </row>
    <row r="259" spans="9:10">
      <c r="I259" s="2"/>
      <c r="J259" s="2"/>
    </row>
    <row r="260" spans="9:10">
      <c r="I260" s="2"/>
      <c r="J260" s="2"/>
    </row>
  </sheetData>
  <mergeCells count="2">
    <mergeCell ref="L19:O19"/>
    <mergeCell ref="L38:O38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FB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2020-08-11T14:10:42Z</dcterms:created>
  <dcterms:modified xsi:type="dcterms:W3CDTF">2020-08-18T15:18:17Z</dcterms:modified>
</cp:coreProperties>
</file>