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martinez/Google Drive/ULasalle/2020-I/Riesgos/Github/Riesgos/Codigos/"/>
    </mc:Choice>
  </mc:AlternateContent>
  <xr:revisionPtr revIDLastSave="0" documentId="13_ncr:1_{F89CD928-4767-8A40-B815-E03AA85322A9}" xr6:coauthVersionLast="45" xr6:coauthVersionMax="45" xr10:uidLastSave="{00000000-0000-0000-0000-000000000000}"/>
  <bookViews>
    <workbookView xWindow="680" yWindow="960" windowWidth="27840" windowHeight="16040" activeTab="2" xr2:uid="{00000000-000D-0000-FFFF-FFFF00000000}"/>
  </bookViews>
  <sheets>
    <sheet name="Diagramm1" sheetId="2" r:id="rId1"/>
    <sheet name="Diagramm2" sheetId="3" r:id="rId2"/>
    <sheet name="WMT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7" i="1" l="1"/>
  <c r="M17" i="1"/>
  <c r="N17" i="1"/>
  <c r="K17" i="1"/>
  <c r="L16" i="1"/>
  <c r="M16" i="1"/>
  <c r="N16" i="1"/>
  <c r="K16" i="1"/>
  <c r="N15" i="1"/>
  <c r="M15" i="1"/>
  <c r="L15" i="1"/>
  <c r="K15" i="1"/>
  <c r="V31" i="1" l="1"/>
  <c r="W31" i="1"/>
  <c r="X31" i="1"/>
  <c r="U15" i="1"/>
  <c r="W15" i="1" s="1"/>
  <c r="P15" i="1"/>
  <c r="K7" i="1"/>
  <c r="L7" i="1"/>
  <c r="M7" i="1"/>
  <c r="P30" i="1" l="1"/>
  <c r="R15" i="1"/>
  <c r="U30" i="1"/>
  <c r="F3" i="1"/>
  <c r="E4" i="1"/>
  <c r="F4" i="1" s="1"/>
  <c r="D7" i="1"/>
  <c r="D12" i="1"/>
  <c r="D23" i="1"/>
  <c r="D28" i="1"/>
  <c r="D39" i="1"/>
  <c r="D44" i="1"/>
  <c r="D55" i="1"/>
  <c r="D60" i="1"/>
  <c r="D86" i="1"/>
  <c r="C4" i="1"/>
  <c r="D4" i="1" s="1"/>
  <c r="C5" i="1"/>
  <c r="D5" i="1" s="1"/>
  <c r="C6" i="1"/>
  <c r="D6" i="1" s="1"/>
  <c r="C7" i="1"/>
  <c r="C8" i="1"/>
  <c r="D8" i="1" s="1"/>
  <c r="C9" i="1"/>
  <c r="D9" i="1" s="1"/>
  <c r="C10" i="1"/>
  <c r="D10" i="1" s="1"/>
  <c r="C11" i="1"/>
  <c r="D11" i="1" s="1"/>
  <c r="C12" i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C24" i="1"/>
  <c r="D24" i="1" s="1"/>
  <c r="C25" i="1"/>
  <c r="D25" i="1" s="1"/>
  <c r="C26" i="1"/>
  <c r="D26" i="1" s="1"/>
  <c r="C27" i="1"/>
  <c r="D27" i="1" s="1"/>
  <c r="C28" i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C40" i="1"/>
  <c r="D40" i="1" s="1"/>
  <c r="C41" i="1"/>
  <c r="D41" i="1" s="1"/>
  <c r="C42" i="1"/>
  <c r="D42" i="1" s="1"/>
  <c r="C43" i="1"/>
  <c r="D43" i="1" s="1"/>
  <c r="C44" i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C56" i="1"/>
  <c r="D56" i="1" s="1"/>
  <c r="C57" i="1"/>
  <c r="D57" i="1" s="1"/>
  <c r="C58" i="1"/>
  <c r="D58" i="1" s="1"/>
  <c r="C59" i="1"/>
  <c r="D59" i="1" s="1"/>
  <c r="C60" i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3" i="1"/>
  <c r="K4" i="1" l="1"/>
  <c r="M4" i="1" s="1"/>
  <c r="D3" i="1"/>
  <c r="G3" i="1" s="1"/>
  <c r="G4" i="1"/>
  <c r="E5" i="1"/>
  <c r="E6" i="1" l="1"/>
  <c r="F5" i="1"/>
  <c r="G5" i="1" s="1"/>
  <c r="L4" i="1"/>
  <c r="N4" i="1"/>
  <c r="K10" i="1" l="1"/>
  <c r="K9" i="1"/>
  <c r="Q14" i="1" s="1"/>
  <c r="E7" i="1"/>
  <c r="F6" i="1"/>
  <c r="G6" i="1" s="1"/>
  <c r="E8" i="1" l="1"/>
  <c r="F7" i="1"/>
  <c r="G7" i="1" s="1"/>
  <c r="R13" i="1"/>
  <c r="S14" i="1"/>
  <c r="K12" i="1"/>
  <c r="K13" i="1" s="1"/>
  <c r="Q16" i="1"/>
  <c r="R17" i="1" l="1"/>
  <c r="S18" i="1" s="1"/>
  <c r="S16" i="1"/>
  <c r="Q23" i="1"/>
  <c r="Q24" i="1"/>
  <c r="Q25" i="1" s="1"/>
  <c r="Q26" i="1" s="1"/>
  <c r="R24" i="1"/>
  <c r="S12" i="1"/>
  <c r="R23" i="1"/>
  <c r="E9" i="1"/>
  <c r="F8" i="1"/>
  <c r="G8" i="1" s="1"/>
  <c r="E10" i="1" l="1"/>
  <c r="F9" i="1"/>
  <c r="G9" i="1" s="1"/>
  <c r="S23" i="1"/>
  <c r="S24" i="1"/>
  <c r="S25" i="1" s="1"/>
  <c r="S26" i="1" s="1"/>
  <c r="Q27" i="1"/>
  <c r="Q28" i="1"/>
  <c r="Q30" i="1" s="1"/>
  <c r="Q31" i="1" s="1"/>
  <c r="R25" i="1"/>
  <c r="R26" i="1" s="1"/>
  <c r="R27" i="1" s="1"/>
  <c r="S27" i="1" l="1"/>
  <c r="S28" i="1"/>
  <c r="S30" i="1" s="1"/>
  <c r="S31" i="1" s="1"/>
  <c r="R28" i="1"/>
  <c r="R30" i="1" s="1"/>
  <c r="R31" i="1" s="1"/>
  <c r="E11" i="1"/>
  <c r="F10" i="1"/>
  <c r="G10" i="1" s="1"/>
  <c r="E12" i="1" l="1"/>
  <c r="F11" i="1"/>
  <c r="G11" i="1" s="1"/>
  <c r="E13" i="1" l="1"/>
  <c r="F12" i="1"/>
  <c r="G12" i="1" s="1"/>
  <c r="E14" i="1" l="1"/>
  <c r="F13" i="1"/>
  <c r="G13" i="1" s="1"/>
  <c r="E15" i="1" l="1"/>
  <c r="F14" i="1"/>
  <c r="G14" i="1" s="1"/>
  <c r="E16" i="1" l="1"/>
  <c r="F15" i="1"/>
  <c r="G15" i="1" s="1"/>
  <c r="E17" i="1" l="1"/>
  <c r="F16" i="1"/>
  <c r="G16" i="1" s="1"/>
  <c r="E18" i="1" l="1"/>
  <c r="F17" i="1"/>
  <c r="G17" i="1" s="1"/>
  <c r="E19" i="1" l="1"/>
  <c r="F18" i="1"/>
  <c r="G18" i="1" s="1"/>
  <c r="E20" i="1" l="1"/>
  <c r="F19" i="1"/>
  <c r="G19" i="1" s="1"/>
  <c r="E21" i="1" l="1"/>
  <c r="F20" i="1"/>
  <c r="G20" i="1" s="1"/>
  <c r="E22" i="1" l="1"/>
  <c r="F21" i="1"/>
  <c r="G21" i="1" s="1"/>
  <c r="E23" i="1" l="1"/>
  <c r="F22" i="1"/>
  <c r="G22" i="1" s="1"/>
  <c r="E24" i="1" l="1"/>
  <c r="F23" i="1"/>
  <c r="G23" i="1" s="1"/>
  <c r="E25" i="1" l="1"/>
  <c r="F24" i="1"/>
  <c r="G24" i="1" s="1"/>
  <c r="E26" i="1" l="1"/>
  <c r="F25" i="1"/>
  <c r="G25" i="1" s="1"/>
  <c r="E27" i="1" l="1"/>
  <c r="F26" i="1"/>
  <c r="G26" i="1" s="1"/>
  <c r="E28" i="1" l="1"/>
  <c r="F27" i="1"/>
  <c r="G27" i="1" s="1"/>
  <c r="E29" i="1" l="1"/>
  <c r="F28" i="1"/>
  <c r="G28" i="1" s="1"/>
  <c r="E30" i="1" l="1"/>
  <c r="F29" i="1"/>
  <c r="G29" i="1" s="1"/>
  <c r="E31" i="1" l="1"/>
  <c r="F30" i="1"/>
  <c r="G30" i="1" s="1"/>
  <c r="E32" i="1" l="1"/>
  <c r="F31" i="1"/>
  <c r="G31" i="1" s="1"/>
  <c r="E33" i="1" l="1"/>
  <c r="F32" i="1"/>
  <c r="G32" i="1" s="1"/>
  <c r="E34" i="1" l="1"/>
  <c r="F33" i="1"/>
  <c r="G33" i="1" s="1"/>
  <c r="E35" i="1" l="1"/>
  <c r="F34" i="1"/>
  <c r="G34" i="1" s="1"/>
  <c r="E36" i="1" l="1"/>
  <c r="F35" i="1"/>
  <c r="G35" i="1" s="1"/>
  <c r="E37" i="1" l="1"/>
  <c r="F36" i="1"/>
  <c r="G36" i="1" s="1"/>
  <c r="E38" i="1" l="1"/>
  <c r="F37" i="1"/>
  <c r="G37" i="1" s="1"/>
  <c r="E39" i="1" l="1"/>
  <c r="F38" i="1"/>
  <c r="G38" i="1" s="1"/>
  <c r="E40" i="1" l="1"/>
  <c r="F39" i="1"/>
  <c r="G39" i="1" s="1"/>
  <c r="E41" i="1" l="1"/>
  <c r="F40" i="1"/>
  <c r="G40" i="1" s="1"/>
  <c r="E42" i="1" l="1"/>
  <c r="F41" i="1"/>
  <c r="G41" i="1" s="1"/>
  <c r="E43" i="1" l="1"/>
  <c r="F42" i="1"/>
  <c r="G42" i="1" s="1"/>
  <c r="E44" i="1" l="1"/>
  <c r="F43" i="1"/>
  <c r="G43" i="1" s="1"/>
  <c r="E45" i="1" l="1"/>
  <c r="F44" i="1"/>
  <c r="G44" i="1" s="1"/>
  <c r="E46" i="1" l="1"/>
  <c r="F45" i="1"/>
  <c r="G45" i="1" s="1"/>
  <c r="E47" i="1" l="1"/>
  <c r="F46" i="1"/>
  <c r="G46" i="1" s="1"/>
  <c r="E48" i="1" l="1"/>
  <c r="F47" i="1"/>
  <c r="G47" i="1" s="1"/>
  <c r="E49" i="1" l="1"/>
  <c r="F48" i="1"/>
  <c r="G48" i="1" s="1"/>
  <c r="E50" i="1" l="1"/>
  <c r="F49" i="1"/>
  <c r="G49" i="1" s="1"/>
  <c r="E51" i="1" l="1"/>
  <c r="F50" i="1"/>
  <c r="G50" i="1" s="1"/>
  <c r="E52" i="1" l="1"/>
  <c r="F51" i="1"/>
  <c r="G51" i="1" s="1"/>
  <c r="E53" i="1" l="1"/>
  <c r="F52" i="1"/>
  <c r="G52" i="1" s="1"/>
  <c r="E54" i="1" l="1"/>
  <c r="F53" i="1"/>
  <c r="G53" i="1" s="1"/>
  <c r="E55" i="1" l="1"/>
  <c r="F54" i="1"/>
  <c r="G54" i="1" s="1"/>
  <c r="E56" i="1" l="1"/>
  <c r="F55" i="1"/>
  <c r="G55" i="1" s="1"/>
  <c r="E57" i="1" l="1"/>
  <c r="F56" i="1"/>
  <c r="G56" i="1" s="1"/>
  <c r="E58" i="1" l="1"/>
  <c r="F57" i="1"/>
  <c r="G57" i="1" s="1"/>
  <c r="E59" i="1" l="1"/>
  <c r="F58" i="1"/>
  <c r="G58" i="1" s="1"/>
  <c r="E60" i="1" l="1"/>
  <c r="F59" i="1"/>
  <c r="G59" i="1" s="1"/>
  <c r="E61" i="1" l="1"/>
  <c r="F60" i="1"/>
  <c r="G60" i="1" s="1"/>
  <c r="E62" i="1" l="1"/>
  <c r="F61" i="1"/>
  <c r="G61" i="1" s="1"/>
  <c r="E63" i="1" l="1"/>
  <c r="F62" i="1"/>
  <c r="G62" i="1" s="1"/>
  <c r="E64" i="1" l="1"/>
  <c r="F63" i="1"/>
  <c r="G63" i="1" s="1"/>
  <c r="E65" i="1" l="1"/>
  <c r="F64" i="1"/>
  <c r="G64" i="1" s="1"/>
  <c r="E66" i="1" l="1"/>
  <c r="F65" i="1"/>
  <c r="G65" i="1" s="1"/>
  <c r="E67" i="1" l="1"/>
  <c r="F66" i="1"/>
  <c r="G66" i="1" s="1"/>
  <c r="E68" i="1" l="1"/>
  <c r="F67" i="1"/>
  <c r="G67" i="1" s="1"/>
  <c r="E69" i="1" l="1"/>
  <c r="F68" i="1"/>
  <c r="G68" i="1" s="1"/>
  <c r="E70" i="1" l="1"/>
  <c r="F69" i="1"/>
  <c r="G69" i="1" s="1"/>
  <c r="E71" i="1" l="1"/>
  <c r="F70" i="1"/>
  <c r="G70" i="1" s="1"/>
  <c r="E72" i="1" l="1"/>
  <c r="F71" i="1"/>
  <c r="G71" i="1" s="1"/>
  <c r="E73" i="1" l="1"/>
  <c r="F72" i="1"/>
  <c r="G72" i="1" s="1"/>
  <c r="E74" i="1" l="1"/>
  <c r="F73" i="1"/>
  <c r="G73" i="1" s="1"/>
  <c r="E75" i="1" l="1"/>
  <c r="F74" i="1"/>
  <c r="G74" i="1" s="1"/>
  <c r="E76" i="1" l="1"/>
  <c r="F75" i="1"/>
  <c r="G75" i="1" s="1"/>
  <c r="E77" i="1" l="1"/>
  <c r="F76" i="1"/>
  <c r="G76" i="1" s="1"/>
  <c r="E78" i="1" l="1"/>
  <c r="F77" i="1"/>
  <c r="G77" i="1" s="1"/>
  <c r="E79" i="1" l="1"/>
  <c r="F78" i="1"/>
  <c r="G78" i="1" s="1"/>
  <c r="E80" i="1" l="1"/>
  <c r="F79" i="1"/>
  <c r="G79" i="1" s="1"/>
  <c r="E81" i="1" l="1"/>
  <c r="F80" i="1"/>
  <c r="G80" i="1" s="1"/>
  <c r="E82" i="1" l="1"/>
  <c r="F81" i="1"/>
  <c r="G81" i="1" s="1"/>
  <c r="E83" i="1" l="1"/>
  <c r="F82" i="1"/>
  <c r="G82" i="1" s="1"/>
  <c r="E84" i="1" l="1"/>
  <c r="F83" i="1"/>
  <c r="G83" i="1" s="1"/>
  <c r="E85" i="1" l="1"/>
  <c r="F84" i="1"/>
  <c r="G84" i="1" s="1"/>
  <c r="E86" i="1" l="1"/>
  <c r="F85" i="1"/>
  <c r="G85" i="1" s="1"/>
  <c r="E87" i="1" l="1"/>
  <c r="F86" i="1"/>
  <c r="G86" i="1" s="1"/>
  <c r="E88" i="1" l="1"/>
  <c r="F87" i="1"/>
  <c r="G87" i="1" s="1"/>
  <c r="E89" i="1" l="1"/>
  <c r="F88" i="1"/>
  <c r="G88" i="1" s="1"/>
  <c r="E90" i="1" l="1"/>
  <c r="F89" i="1"/>
  <c r="G89" i="1" s="1"/>
  <c r="E91" i="1" l="1"/>
  <c r="F90" i="1"/>
  <c r="G90" i="1" s="1"/>
  <c r="E92" i="1" l="1"/>
  <c r="F91" i="1"/>
  <c r="G91" i="1" s="1"/>
  <c r="E93" i="1" l="1"/>
  <c r="F92" i="1"/>
  <c r="G92" i="1" s="1"/>
  <c r="E94" i="1" l="1"/>
  <c r="F93" i="1"/>
  <c r="G93" i="1" s="1"/>
  <c r="E95" i="1" l="1"/>
  <c r="F94" i="1"/>
  <c r="G94" i="1" s="1"/>
  <c r="E96" i="1" l="1"/>
  <c r="F95" i="1"/>
  <c r="G95" i="1" s="1"/>
  <c r="E97" i="1" l="1"/>
  <c r="F96" i="1"/>
  <c r="G96" i="1" s="1"/>
  <c r="E98" i="1" l="1"/>
  <c r="F97" i="1"/>
  <c r="G97" i="1" s="1"/>
  <c r="E99" i="1" l="1"/>
  <c r="F98" i="1"/>
  <c r="G98" i="1" s="1"/>
  <c r="E100" i="1" l="1"/>
  <c r="F99" i="1"/>
  <c r="G99" i="1" s="1"/>
  <c r="E101" i="1" l="1"/>
  <c r="F100" i="1"/>
  <c r="G100" i="1" s="1"/>
  <c r="E102" i="1" l="1"/>
  <c r="F101" i="1"/>
  <c r="G101" i="1" s="1"/>
  <c r="E103" i="1" l="1"/>
  <c r="F102" i="1"/>
  <c r="G102" i="1" s="1"/>
  <c r="E104" i="1" l="1"/>
  <c r="F103" i="1"/>
  <c r="G103" i="1" s="1"/>
  <c r="E105" i="1" l="1"/>
  <c r="F104" i="1"/>
  <c r="G104" i="1" s="1"/>
  <c r="E106" i="1" l="1"/>
  <c r="F105" i="1"/>
  <c r="G105" i="1" s="1"/>
  <c r="E107" i="1" l="1"/>
  <c r="F106" i="1"/>
  <c r="G106" i="1" s="1"/>
  <c r="E108" i="1" l="1"/>
  <c r="F107" i="1"/>
  <c r="G107" i="1" s="1"/>
  <c r="E109" i="1" l="1"/>
  <c r="F108" i="1"/>
  <c r="G108" i="1" s="1"/>
  <c r="E110" i="1" l="1"/>
  <c r="F109" i="1"/>
  <c r="G109" i="1" s="1"/>
  <c r="E111" i="1" l="1"/>
  <c r="F110" i="1"/>
  <c r="G110" i="1" s="1"/>
  <c r="E112" i="1" l="1"/>
  <c r="F111" i="1"/>
  <c r="G111" i="1" s="1"/>
  <c r="E113" i="1" l="1"/>
  <c r="F112" i="1"/>
  <c r="G112" i="1" s="1"/>
  <c r="E114" i="1" l="1"/>
  <c r="F113" i="1"/>
  <c r="G113" i="1" s="1"/>
  <c r="E115" i="1" l="1"/>
  <c r="F114" i="1"/>
  <c r="G114" i="1" s="1"/>
  <c r="E116" i="1" l="1"/>
  <c r="F115" i="1"/>
  <c r="G115" i="1" s="1"/>
  <c r="E117" i="1" l="1"/>
  <c r="F116" i="1"/>
  <c r="G116" i="1" s="1"/>
  <c r="E118" i="1" l="1"/>
  <c r="F117" i="1"/>
  <c r="G117" i="1" s="1"/>
  <c r="E119" i="1" l="1"/>
  <c r="F118" i="1"/>
  <c r="G118" i="1" s="1"/>
  <c r="E120" i="1" l="1"/>
  <c r="F119" i="1"/>
  <c r="G119" i="1" s="1"/>
  <c r="E121" i="1" l="1"/>
  <c r="F120" i="1"/>
  <c r="G120" i="1" s="1"/>
  <c r="E122" i="1" l="1"/>
  <c r="F121" i="1"/>
  <c r="G121" i="1" s="1"/>
  <c r="E123" i="1" l="1"/>
  <c r="F122" i="1"/>
  <c r="G122" i="1" s="1"/>
  <c r="E124" i="1" l="1"/>
  <c r="F123" i="1"/>
  <c r="G123" i="1" s="1"/>
  <c r="E125" i="1" l="1"/>
  <c r="F124" i="1"/>
  <c r="G124" i="1" s="1"/>
  <c r="E126" i="1" l="1"/>
  <c r="F125" i="1"/>
  <c r="G125" i="1" s="1"/>
  <c r="E127" i="1" l="1"/>
  <c r="F126" i="1"/>
  <c r="G126" i="1" s="1"/>
  <c r="E128" i="1" l="1"/>
  <c r="F127" i="1"/>
  <c r="G127" i="1" s="1"/>
  <c r="E129" i="1" l="1"/>
  <c r="F128" i="1"/>
  <c r="G128" i="1" s="1"/>
  <c r="E130" i="1" l="1"/>
  <c r="F129" i="1"/>
  <c r="G129" i="1" s="1"/>
  <c r="E131" i="1" l="1"/>
  <c r="F130" i="1"/>
  <c r="G130" i="1" s="1"/>
  <c r="E132" i="1" l="1"/>
  <c r="F131" i="1"/>
  <c r="G131" i="1" s="1"/>
  <c r="E133" i="1" l="1"/>
  <c r="F132" i="1"/>
  <c r="G132" i="1" s="1"/>
  <c r="E134" i="1" l="1"/>
  <c r="F133" i="1"/>
  <c r="G133" i="1" s="1"/>
  <c r="E135" i="1" l="1"/>
  <c r="F134" i="1"/>
  <c r="G134" i="1" s="1"/>
  <c r="E136" i="1" l="1"/>
  <c r="F135" i="1"/>
  <c r="G135" i="1" s="1"/>
  <c r="E137" i="1" l="1"/>
  <c r="F136" i="1"/>
  <c r="G136" i="1" s="1"/>
  <c r="E138" i="1" l="1"/>
  <c r="F137" i="1"/>
  <c r="G137" i="1" s="1"/>
  <c r="E139" i="1" l="1"/>
  <c r="F138" i="1"/>
  <c r="G138" i="1" s="1"/>
  <c r="E140" i="1" l="1"/>
  <c r="F139" i="1"/>
  <c r="G139" i="1" s="1"/>
  <c r="E141" i="1" l="1"/>
  <c r="F140" i="1"/>
  <c r="G140" i="1" s="1"/>
  <c r="E142" i="1" l="1"/>
  <c r="F141" i="1"/>
  <c r="G141" i="1" s="1"/>
  <c r="E143" i="1" l="1"/>
  <c r="F142" i="1"/>
  <c r="G142" i="1" s="1"/>
  <c r="E144" i="1" l="1"/>
  <c r="F143" i="1"/>
  <c r="G143" i="1" s="1"/>
  <c r="E145" i="1" l="1"/>
  <c r="F144" i="1"/>
  <c r="G144" i="1" s="1"/>
  <c r="E146" i="1" l="1"/>
  <c r="F145" i="1"/>
  <c r="G145" i="1" s="1"/>
  <c r="E147" i="1" l="1"/>
  <c r="F146" i="1"/>
  <c r="G146" i="1" s="1"/>
  <c r="E148" i="1" l="1"/>
  <c r="F147" i="1"/>
  <c r="G147" i="1" s="1"/>
  <c r="E149" i="1" l="1"/>
  <c r="F148" i="1"/>
  <c r="G148" i="1" s="1"/>
  <c r="E150" i="1" l="1"/>
  <c r="F149" i="1"/>
  <c r="G149" i="1" s="1"/>
  <c r="E151" i="1" l="1"/>
  <c r="F150" i="1"/>
  <c r="G150" i="1" s="1"/>
  <c r="E152" i="1" l="1"/>
  <c r="F151" i="1"/>
  <c r="G151" i="1" s="1"/>
  <c r="E153" i="1" l="1"/>
  <c r="F152" i="1"/>
  <c r="G152" i="1" s="1"/>
  <c r="E154" i="1" l="1"/>
  <c r="F153" i="1"/>
  <c r="G153" i="1" s="1"/>
  <c r="E155" i="1" l="1"/>
  <c r="F154" i="1"/>
  <c r="G154" i="1" s="1"/>
  <c r="E156" i="1" l="1"/>
  <c r="F155" i="1"/>
  <c r="G155" i="1" s="1"/>
  <c r="E157" i="1" l="1"/>
  <c r="F156" i="1"/>
  <c r="G156" i="1" s="1"/>
  <c r="E158" i="1" l="1"/>
  <c r="F157" i="1"/>
  <c r="G157" i="1" s="1"/>
  <c r="E159" i="1" l="1"/>
  <c r="F158" i="1"/>
  <c r="G158" i="1" s="1"/>
  <c r="E160" i="1" l="1"/>
  <c r="F159" i="1"/>
  <c r="G159" i="1" s="1"/>
  <c r="E161" i="1" l="1"/>
  <c r="F160" i="1"/>
  <c r="G160" i="1" s="1"/>
  <c r="E162" i="1" l="1"/>
  <c r="F161" i="1"/>
  <c r="G161" i="1" s="1"/>
  <c r="E163" i="1" l="1"/>
  <c r="F162" i="1"/>
  <c r="G162" i="1" s="1"/>
  <c r="E164" i="1" l="1"/>
  <c r="F163" i="1"/>
  <c r="G163" i="1" s="1"/>
  <c r="E165" i="1" l="1"/>
  <c r="F164" i="1"/>
  <c r="G164" i="1" s="1"/>
  <c r="E166" i="1" l="1"/>
  <c r="F165" i="1"/>
  <c r="G165" i="1" s="1"/>
  <c r="E167" i="1" l="1"/>
  <c r="F166" i="1"/>
  <c r="G166" i="1" s="1"/>
  <c r="E168" i="1" l="1"/>
  <c r="F167" i="1"/>
  <c r="G167" i="1" s="1"/>
  <c r="E169" i="1" l="1"/>
  <c r="F168" i="1"/>
  <c r="G168" i="1" s="1"/>
  <c r="E170" i="1" l="1"/>
  <c r="F169" i="1"/>
  <c r="G169" i="1" s="1"/>
  <c r="E171" i="1" l="1"/>
  <c r="F170" i="1"/>
  <c r="G170" i="1" s="1"/>
  <c r="E172" i="1" l="1"/>
  <c r="F171" i="1"/>
  <c r="G171" i="1" s="1"/>
  <c r="E173" i="1" l="1"/>
  <c r="F172" i="1"/>
  <c r="G172" i="1" s="1"/>
  <c r="E174" i="1" l="1"/>
  <c r="F173" i="1"/>
  <c r="G173" i="1" s="1"/>
  <c r="E175" i="1" l="1"/>
  <c r="F174" i="1"/>
  <c r="G174" i="1" s="1"/>
  <c r="E176" i="1" l="1"/>
  <c r="F175" i="1"/>
  <c r="G175" i="1" s="1"/>
  <c r="E177" i="1" l="1"/>
  <c r="F176" i="1"/>
  <c r="G176" i="1" s="1"/>
  <c r="E178" i="1" l="1"/>
  <c r="F177" i="1"/>
  <c r="G177" i="1" s="1"/>
  <c r="E179" i="1" l="1"/>
  <c r="F178" i="1"/>
  <c r="G178" i="1" s="1"/>
  <c r="E180" i="1" l="1"/>
  <c r="F179" i="1"/>
  <c r="G179" i="1" s="1"/>
  <c r="E181" i="1" l="1"/>
  <c r="F180" i="1"/>
  <c r="G180" i="1" s="1"/>
  <c r="E182" i="1" l="1"/>
  <c r="F181" i="1"/>
  <c r="G181" i="1" s="1"/>
  <c r="E183" i="1" l="1"/>
  <c r="F182" i="1"/>
  <c r="G182" i="1" s="1"/>
  <c r="E184" i="1" l="1"/>
  <c r="F183" i="1"/>
  <c r="G183" i="1" s="1"/>
  <c r="E185" i="1" l="1"/>
  <c r="F184" i="1"/>
  <c r="G184" i="1" s="1"/>
  <c r="E186" i="1" l="1"/>
  <c r="F185" i="1"/>
  <c r="G185" i="1" s="1"/>
  <c r="E187" i="1" l="1"/>
  <c r="F186" i="1"/>
  <c r="G186" i="1" s="1"/>
  <c r="E188" i="1" l="1"/>
  <c r="F187" i="1"/>
  <c r="G187" i="1" s="1"/>
  <c r="E189" i="1" l="1"/>
  <c r="F188" i="1"/>
  <c r="G188" i="1" s="1"/>
  <c r="E190" i="1" l="1"/>
  <c r="F189" i="1"/>
  <c r="G189" i="1" s="1"/>
  <c r="E191" i="1" l="1"/>
  <c r="F190" i="1"/>
  <c r="G190" i="1" s="1"/>
  <c r="E192" i="1" l="1"/>
  <c r="F191" i="1"/>
  <c r="G191" i="1" s="1"/>
  <c r="E193" i="1" l="1"/>
  <c r="F192" i="1"/>
  <c r="G192" i="1" s="1"/>
  <c r="E194" i="1" l="1"/>
  <c r="F193" i="1"/>
  <c r="G193" i="1" s="1"/>
  <c r="E195" i="1" l="1"/>
  <c r="F194" i="1"/>
  <c r="G194" i="1" s="1"/>
  <c r="E196" i="1" l="1"/>
  <c r="F195" i="1"/>
  <c r="G195" i="1" s="1"/>
  <c r="E197" i="1" l="1"/>
  <c r="F196" i="1"/>
  <c r="G196" i="1" s="1"/>
  <c r="E198" i="1" l="1"/>
  <c r="F197" i="1"/>
  <c r="G197" i="1" s="1"/>
  <c r="E199" i="1" l="1"/>
  <c r="F198" i="1"/>
  <c r="G198" i="1" s="1"/>
  <c r="E200" i="1" l="1"/>
  <c r="F199" i="1"/>
  <c r="G199" i="1" s="1"/>
  <c r="E201" i="1" l="1"/>
  <c r="F200" i="1"/>
  <c r="G200" i="1" s="1"/>
  <c r="E202" i="1" l="1"/>
  <c r="F201" i="1"/>
  <c r="G201" i="1" s="1"/>
  <c r="E203" i="1" l="1"/>
  <c r="F202" i="1"/>
  <c r="G202" i="1" s="1"/>
  <c r="E204" i="1" l="1"/>
  <c r="F203" i="1"/>
  <c r="G203" i="1" s="1"/>
  <c r="E205" i="1" l="1"/>
  <c r="F204" i="1"/>
  <c r="G204" i="1" s="1"/>
  <c r="E206" i="1" l="1"/>
  <c r="F205" i="1"/>
  <c r="G205" i="1" s="1"/>
  <c r="E207" i="1" l="1"/>
  <c r="F206" i="1"/>
  <c r="G206" i="1" s="1"/>
  <c r="E208" i="1" l="1"/>
  <c r="F207" i="1"/>
  <c r="G207" i="1" s="1"/>
  <c r="E209" i="1" l="1"/>
  <c r="F208" i="1"/>
  <c r="G208" i="1" s="1"/>
  <c r="E210" i="1" l="1"/>
  <c r="F209" i="1"/>
  <c r="G209" i="1" s="1"/>
  <c r="E211" i="1" l="1"/>
  <c r="F210" i="1"/>
  <c r="G210" i="1" s="1"/>
  <c r="E212" i="1" l="1"/>
  <c r="F211" i="1"/>
  <c r="G211" i="1" s="1"/>
  <c r="E213" i="1" l="1"/>
  <c r="F212" i="1"/>
  <c r="G212" i="1" s="1"/>
  <c r="E214" i="1" l="1"/>
  <c r="F213" i="1"/>
  <c r="G213" i="1" s="1"/>
  <c r="E215" i="1" l="1"/>
  <c r="F214" i="1"/>
  <c r="G214" i="1" s="1"/>
  <c r="E216" i="1" l="1"/>
  <c r="F215" i="1"/>
  <c r="G215" i="1" s="1"/>
  <c r="E217" i="1" l="1"/>
  <c r="F216" i="1"/>
  <c r="G216" i="1" s="1"/>
  <c r="E218" i="1" l="1"/>
  <c r="F217" i="1"/>
  <c r="G217" i="1" s="1"/>
  <c r="E219" i="1" l="1"/>
  <c r="F218" i="1"/>
  <c r="G218" i="1" s="1"/>
  <c r="E220" i="1" l="1"/>
  <c r="F219" i="1"/>
  <c r="G219" i="1" s="1"/>
  <c r="E221" i="1" l="1"/>
  <c r="F220" i="1"/>
  <c r="G220" i="1" s="1"/>
  <c r="E222" i="1" l="1"/>
  <c r="F221" i="1"/>
  <c r="G221" i="1" s="1"/>
  <c r="E223" i="1" l="1"/>
  <c r="F222" i="1"/>
  <c r="G222" i="1" s="1"/>
  <c r="E224" i="1" l="1"/>
  <c r="F223" i="1"/>
  <c r="G223" i="1" s="1"/>
  <c r="E225" i="1" l="1"/>
  <c r="F224" i="1"/>
  <c r="G224" i="1" s="1"/>
  <c r="E226" i="1" l="1"/>
  <c r="F225" i="1"/>
  <c r="G225" i="1" s="1"/>
  <c r="E227" i="1" l="1"/>
  <c r="F226" i="1"/>
  <c r="G226" i="1" s="1"/>
  <c r="E228" i="1" l="1"/>
  <c r="F227" i="1"/>
  <c r="G227" i="1" s="1"/>
  <c r="E229" i="1" l="1"/>
  <c r="F228" i="1"/>
  <c r="G228" i="1" s="1"/>
  <c r="E230" i="1" l="1"/>
  <c r="F229" i="1"/>
  <c r="G229" i="1" s="1"/>
  <c r="E231" i="1" l="1"/>
  <c r="F230" i="1"/>
  <c r="G230" i="1" s="1"/>
  <c r="E232" i="1" l="1"/>
  <c r="F231" i="1"/>
  <c r="G231" i="1" s="1"/>
  <c r="E233" i="1" l="1"/>
  <c r="F232" i="1"/>
  <c r="G232" i="1" s="1"/>
  <c r="E234" i="1" l="1"/>
  <c r="F233" i="1"/>
  <c r="G233" i="1" s="1"/>
  <c r="E235" i="1" l="1"/>
  <c r="F234" i="1"/>
  <c r="G234" i="1" s="1"/>
  <c r="E236" i="1" l="1"/>
  <c r="F235" i="1"/>
  <c r="G235" i="1" s="1"/>
  <c r="E237" i="1" l="1"/>
  <c r="F236" i="1"/>
  <c r="G236" i="1" s="1"/>
  <c r="E238" i="1" l="1"/>
  <c r="F237" i="1"/>
  <c r="G237" i="1" s="1"/>
  <c r="E239" i="1" l="1"/>
  <c r="F238" i="1"/>
  <c r="G238" i="1" s="1"/>
  <c r="E240" i="1" l="1"/>
  <c r="F239" i="1"/>
  <c r="G239" i="1" s="1"/>
  <c r="E241" i="1" l="1"/>
  <c r="F240" i="1"/>
  <c r="G240" i="1" s="1"/>
  <c r="E242" i="1" l="1"/>
  <c r="F241" i="1"/>
  <c r="G241" i="1" s="1"/>
  <c r="E243" i="1" l="1"/>
  <c r="F242" i="1"/>
  <c r="G242" i="1" s="1"/>
  <c r="E244" i="1" l="1"/>
  <c r="F243" i="1"/>
  <c r="G243" i="1" s="1"/>
  <c r="E245" i="1" l="1"/>
  <c r="F244" i="1"/>
  <c r="G244" i="1" s="1"/>
  <c r="E246" i="1" l="1"/>
  <c r="F245" i="1"/>
  <c r="G245" i="1" s="1"/>
  <c r="E247" i="1" l="1"/>
  <c r="F246" i="1"/>
  <c r="G246" i="1" s="1"/>
  <c r="E248" i="1" l="1"/>
  <c r="F247" i="1"/>
  <c r="G247" i="1" s="1"/>
  <c r="E249" i="1" l="1"/>
  <c r="F248" i="1"/>
  <c r="G248" i="1" s="1"/>
  <c r="E250" i="1" l="1"/>
  <c r="F249" i="1"/>
  <c r="G249" i="1" s="1"/>
  <c r="E251" i="1" l="1"/>
  <c r="F250" i="1"/>
  <c r="G250" i="1" s="1"/>
  <c r="E252" i="1" l="1"/>
  <c r="F251" i="1"/>
  <c r="G251" i="1" s="1"/>
  <c r="E253" i="1" l="1"/>
  <c r="F252" i="1"/>
  <c r="G252" i="1" s="1"/>
  <c r="E254" i="1" l="1"/>
  <c r="F254" i="1" s="1"/>
  <c r="G254" i="1" s="1"/>
  <c r="G255" i="1" s="1"/>
  <c r="G256" i="1" s="1"/>
  <c r="K5" i="1" s="1"/>
  <c r="F253" i="1"/>
  <c r="G253" i="1" s="1"/>
  <c r="N5" i="1" l="1"/>
  <c r="M5" i="1"/>
  <c r="L5" i="1"/>
  <c r="L10" i="1" l="1"/>
  <c r="L9" i="1"/>
  <c r="V14" i="1" s="1"/>
  <c r="W13" i="1" l="1"/>
  <c r="X14" i="1"/>
  <c r="V16" i="1"/>
  <c r="L12" i="1"/>
  <c r="L13" i="1" s="1"/>
  <c r="X12" i="1" l="1"/>
  <c r="V24" i="1"/>
  <c r="V25" i="1" s="1"/>
  <c r="V26" i="1" s="1"/>
  <c r="W17" i="1"/>
  <c r="X18" i="1" s="1"/>
  <c r="X16" i="1"/>
  <c r="V23" i="1"/>
  <c r="W24" i="1" l="1"/>
  <c r="W23" i="1"/>
  <c r="V27" i="1"/>
  <c r="V28" i="1"/>
  <c r="V30" i="1" s="1"/>
  <c r="X24" i="1"/>
  <c r="X25" i="1" s="1"/>
  <c r="X26" i="1" s="1"/>
  <c r="X23" i="1"/>
  <c r="X28" i="1" l="1"/>
  <c r="X30" i="1" s="1"/>
  <c r="X27" i="1"/>
  <c r="W25" i="1"/>
  <c r="W26" i="1" s="1"/>
  <c r="W28" i="1" s="1"/>
  <c r="W30" i="1" s="1"/>
  <c r="W27" i="1" l="1"/>
</calcChain>
</file>

<file path=xl/sharedStrings.xml><?xml version="1.0" encoding="utf-8"?>
<sst xmlns="http://schemas.openxmlformats.org/spreadsheetml/2006/main" count="39" uniqueCount="30">
  <si>
    <t>Date</t>
  </si>
  <si>
    <t>Precio</t>
  </si>
  <si>
    <t>Rendimientos</t>
  </si>
  <si>
    <t>Volatilidad</t>
  </si>
  <si>
    <t>Histórica</t>
  </si>
  <si>
    <t>Diaria</t>
  </si>
  <si>
    <t>Semanal</t>
  </si>
  <si>
    <t>Mensual</t>
  </si>
  <si>
    <t>Anual</t>
  </si>
  <si>
    <t>EWMA</t>
  </si>
  <si>
    <t>Lambda</t>
  </si>
  <si>
    <t>Rendimientos 2</t>
  </si>
  <si>
    <t>i</t>
  </si>
  <si>
    <t>2X4</t>
  </si>
  <si>
    <t>Suma</t>
  </si>
  <si>
    <t>U</t>
  </si>
  <si>
    <t>D</t>
  </si>
  <si>
    <t>Historica</t>
  </si>
  <si>
    <t>P</t>
  </si>
  <si>
    <t>Q</t>
  </si>
  <si>
    <t>r</t>
  </si>
  <si>
    <t>Valor Esperado</t>
  </si>
  <si>
    <t>Valor Esperado 2</t>
  </si>
  <si>
    <t>Varianza</t>
  </si>
  <si>
    <t>Desva Estad</t>
  </si>
  <si>
    <t>Optimo</t>
  </si>
  <si>
    <t>Malo</t>
  </si>
  <si>
    <t>Promedio</t>
  </si>
  <si>
    <t>ISH</t>
  </si>
  <si>
    <t>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</si>
</sst>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COP&quot;_-;\-* #,##0\ &quot;COP&quot;_-;_-* &quot;-&quot;\ &quot;COP&quot;_-;_-@_-"/>
    <numFmt numFmtId="41" formatCode="_-* #,##0_-;\-* #,##0_-;_-* &quot;-&quot;_-;_-@_-"/>
    <numFmt numFmtId="164" formatCode="#,##0.00000"/>
    <numFmt numFmtId="165" formatCode="#,##0.0000000"/>
    <numFmt numFmtId="166" formatCode="_-* #,##0.0000000_-;\-* #,##0.0000000_-;_-* &quot;-&quot;_-;_-@_-"/>
    <numFmt numFmtId="167" formatCode="_-* #,##0.0000000\ _C_O_P_-;\-* #,##0.0000000\ _C_O_P_-;_-* &quot;-&quot;???????\ _C_O_P_-;_-@_-"/>
    <numFmt numFmtId="170" formatCode="0.0000%"/>
    <numFmt numFmtId="171" formatCode="0.00000%"/>
    <numFmt numFmtId="172" formatCode="0.000000%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10" fontId="0" fillId="0" borderId="0" xfId="0" applyNumberFormat="1"/>
    <xf numFmtId="170" fontId="0" fillId="0" borderId="0" xfId="44" applyNumberFormat="1" applyFont="1"/>
    <xf numFmtId="171" fontId="0" fillId="0" borderId="0" xfId="44" applyNumberFormat="1" applyFont="1"/>
    <xf numFmtId="172" fontId="0" fillId="0" borderId="0" xfId="44" applyNumberFormat="1" applyFont="1"/>
    <xf numFmtId="0" fontId="0" fillId="0" borderId="0" xfId="0" applyAlignment="1">
      <alignment horizontal="center"/>
    </xf>
    <xf numFmtId="0" fontId="0" fillId="33" borderId="0" xfId="0" applyFill="1"/>
    <xf numFmtId="0" fontId="0" fillId="34" borderId="0" xfId="0" applyFill="1"/>
    <xf numFmtId="42" fontId="0" fillId="0" borderId="0" xfId="43" applyFont="1"/>
    <xf numFmtId="42" fontId="14" fillId="0" borderId="0" xfId="43" applyFont="1"/>
    <xf numFmtId="42" fontId="14" fillId="0" borderId="0" xfId="0" applyNumberFormat="1" applyFont="1"/>
  </cellXfs>
  <cellStyles count="45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Dezimal [0]" xfId="1" builtinId="6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44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ährung [0]" xfId="43" builtinId="7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WMT!$C$3:$C$254</c:f>
              <c:numCache>
                <c:formatCode>#,##0.00000</c:formatCode>
                <c:ptCount val="252"/>
                <c:pt idx="0">
                  <c:v>-2.6782701994346219E-4</c:v>
                </c:pt>
                <c:pt idx="1">
                  <c:v>-9.8238742781095868E-4</c:v>
                </c:pt>
                <c:pt idx="2">
                  <c:v>-9.6974987397259252E-3</c:v>
                </c:pt>
                <c:pt idx="3">
                  <c:v>1.041204990264756E-2</c:v>
                </c:pt>
                <c:pt idx="4">
                  <c:v>3.8322760476355304E-3</c:v>
                </c:pt>
                <c:pt idx="5">
                  <c:v>2.6650366784648138E-3</c:v>
                </c:pt>
                <c:pt idx="6">
                  <c:v>1.1993097735577664E-2</c:v>
                </c:pt>
                <c:pt idx="7">
                  <c:v>1.576596602712377E-3</c:v>
                </c:pt>
                <c:pt idx="8">
                  <c:v>3.3202039967029401E-3</c:v>
                </c:pt>
                <c:pt idx="9">
                  <c:v>1.101728761322868E-2</c:v>
                </c:pt>
                <c:pt idx="10">
                  <c:v>-4.0631306195536305E-3</c:v>
                </c:pt>
                <c:pt idx="11">
                  <c:v>-6.1693638312330665E-3</c:v>
                </c:pt>
                <c:pt idx="12">
                  <c:v>1.3849429061745015E-2</c:v>
                </c:pt>
                <c:pt idx="13">
                  <c:v>-2.4098384497724329E-3</c:v>
                </c:pt>
                <c:pt idx="14">
                  <c:v>-2.5859439106490454E-4</c:v>
                </c:pt>
                <c:pt idx="15">
                  <c:v>7.7273589570246316E-3</c:v>
                </c:pt>
                <c:pt idx="16">
                  <c:v>4.3524882396580563E-3</c:v>
                </c:pt>
                <c:pt idx="17">
                  <c:v>-1.596600438963992E-2</c:v>
                </c:pt>
                <c:pt idx="18">
                  <c:v>8.1007164104081909E-3</c:v>
                </c:pt>
                <c:pt idx="19">
                  <c:v>5.563432703119116E-3</c:v>
                </c:pt>
                <c:pt idx="20">
                  <c:v>-4.2688350785103816E-4</c:v>
                </c:pt>
                <c:pt idx="21">
                  <c:v>-1.1106669327374512E-3</c:v>
                </c:pt>
                <c:pt idx="22">
                  <c:v>5.4561088773869941E-3</c:v>
                </c:pt>
                <c:pt idx="23">
                  <c:v>6.609624804121186E-3</c:v>
                </c:pt>
                <c:pt idx="24">
                  <c:v>5.9103306582616345E-4</c:v>
                </c:pt>
                <c:pt idx="25">
                  <c:v>-1.4359760640262978E-3</c:v>
                </c:pt>
                <c:pt idx="26">
                  <c:v>1.2671089340550359E-3</c:v>
                </c:pt>
                <c:pt idx="27">
                  <c:v>1.9398901449691479E-3</c:v>
                </c:pt>
                <c:pt idx="28">
                  <c:v>-7.0181830112066206E-3</c:v>
                </c:pt>
                <c:pt idx="29">
                  <c:v>-1.4788447419642978E-2</c:v>
                </c:pt>
                <c:pt idx="30">
                  <c:v>1.6348581637497946E-3</c:v>
                </c:pt>
                <c:pt idx="31">
                  <c:v>1.5780648920006097E-2</c:v>
                </c:pt>
                <c:pt idx="32">
                  <c:v>-7.9018294010716542E-3</c:v>
                </c:pt>
                <c:pt idx="33">
                  <c:v>2.9811273093484519E-3</c:v>
                </c:pt>
                <c:pt idx="34">
                  <c:v>1.1416114755349711E-2</c:v>
                </c:pt>
                <c:pt idx="35">
                  <c:v>5.7013736827243042E-3</c:v>
                </c:pt>
                <c:pt idx="36">
                  <c:v>5.2532703894408563E-3</c:v>
                </c:pt>
                <c:pt idx="37">
                  <c:v>-8.9387004913516876E-3</c:v>
                </c:pt>
                <c:pt idx="38">
                  <c:v>3.0163492038216334E-3</c:v>
                </c:pt>
                <c:pt idx="39">
                  <c:v>-9.207031525561688E-4</c:v>
                </c:pt>
                <c:pt idx="40">
                  <c:v>3.5108120198389489E-3</c:v>
                </c:pt>
                <c:pt idx="41">
                  <c:v>-5.8582225840170038E-3</c:v>
                </c:pt>
                <c:pt idx="42">
                  <c:v>5.0234449872949933E-3</c:v>
                </c:pt>
                <c:pt idx="43">
                  <c:v>-1.337088616386604E-3</c:v>
                </c:pt>
                <c:pt idx="44">
                  <c:v>-1.9252841505602181E-3</c:v>
                </c:pt>
                <c:pt idx="45">
                  <c:v>-2.0968764587597898E-3</c:v>
                </c:pt>
                <c:pt idx="46">
                  <c:v>-5.0388008332360318E-4</c:v>
                </c:pt>
                <c:pt idx="47">
                  <c:v>1.5109546943153757E-3</c:v>
                </c:pt>
                <c:pt idx="48">
                  <c:v>-1.7515352153700526E-2</c:v>
                </c:pt>
                <c:pt idx="49">
                  <c:v>8.0765242425811252E-3</c:v>
                </c:pt>
                <c:pt idx="50">
                  <c:v>-7.1379976763320113E-3</c:v>
                </c:pt>
                <c:pt idx="51">
                  <c:v>3.0654059454923287E-3</c:v>
                </c:pt>
                <c:pt idx="52">
                  <c:v>-4.2521365802614553E-4</c:v>
                </c:pt>
                <c:pt idx="53">
                  <c:v>1.0912437472124057E-2</c:v>
                </c:pt>
                <c:pt idx="54">
                  <c:v>5.3700330197916403E-3</c:v>
                </c:pt>
                <c:pt idx="55">
                  <c:v>6.0902285674269497E-3</c:v>
                </c:pt>
                <c:pt idx="56">
                  <c:v>-6.5924299632484033E-3</c:v>
                </c:pt>
                <c:pt idx="57">
                  <c:v>-3.3545904904245935E-3</c:v>
                </c:pt>
                <c:pt idx="58">
                  <c:v>6.71834075121545E-4</c:v>
                </c:pt>
                <c:pt idx="59">
                  <c:v>1.5493853915814112E-2</c:v>
                </c:pt>
                <c:pt idx="60">
                  <c:v>-2.7314588283392075E-3</c:v>
                </c:pt>
                <c:pt idx="61">
                  <c:v>-1.486332441772863E-2</c:v>
                </c:pt>
                <c:pt idx="62">
                  <c:v>1.1542424755683265E-2</c:v>
                </c:pt>
                <c:pt idx="63">
                  <c:v>-2.9982616072875665E-3</c:v>
                </c:pt>
                <c:pt idx="64">
                  <c:v>-6.3593387498871281E-3</c:v>
                </c:pt>
                <c:pt idx="65">
                  <c:v>6.1090947444101731E-3</c:v>
                </c:pt>
                <c:pt idx="66">
                  <c:v>-4.1802585396393038E-3</c:v>
                </c:pt>
                <c:pt idx="67">
                  <c:v>-3.6931635215988233E-3</c:v>
                </c:pt>
                <c:pt idx="68">
                  <c:v>2.2678939626804831E-3</c:v>
                </c:pt>
                <c:pt idx="69">
                  <c:v>-3.6142085383023331E-3</c:v>
                </c:pt>
                <c:pt idx="70">
                  <c:v>2.7748094556151472E-3</c:v>
                </c:pt>
                <c:pt idx="71">
                  <c:v>1.5941858809866223E-3</c:v>
                </c:pt>
                <c:pt idx="72">
                  <c:v>-5.1271472492593279E-3</c:v>
                </c:pt>
                <c:pt idx="73">
                  <c:v>1.6855409544456565E-4</c:v>
                </c:pt>
                <c:pt idx="74">
                  <c:v>-2.5277437877746484E-4</c:v>
                </c:pt>
                <c:pt idx="75">
                  <c:v>9.3944239474216366E-3</c:v>
                </c:pt>
                <c:pt idx="76">
                  <c:v>-3.5125736542104273E-3</c:v>
                </c:pt>
                <c:pt idx="77">
                  <c:v>-1.8448810264120586E-3</c:v>
                </c:pt>
                <c:pt idx="78">
                  <c:v>-1.1757706955253259E-3</c:v>
                </c:pt>
                <c:pt idx="79">
                  <c:v>6.3662636999101173E-3</c:v>
                </c:pt>
                <c:pt idx="80">
                  <c:v>4.4157455077846229E-3</c:v>
                </c:pt>
                <c:pt idx="81">
                  <c:v>2.0761540316751544E-3</c:v>
                </c:pt>
                <c:pt idx="82">
                  <c:v>6.1202572977794778E-3</c:v>
                </c:pt>
                <c:pt idx="83">
                  <c:v>-1.177751027557288E-2</c:v>
                </c:pt>
                <c:pt idx="84">
                  <c:v>1.8338006076631828E-3</c:v>
                </c:pt>
                <c:pt idx="85">
                  <c:v>1.7472983384550275E-3</c:v>
                </c:pt>
                <c:pt idx="86">
                  <c:v>-1.0529948540679202E-2</c:v>
                </c:pt>
                <c:pt idx="87">
                  <c:v>4.0245128352456618E-3</c:v>
                </c:pt>
                <c:pt idx="88">
                  <c:v>8.3629670314445967E-5</c:v>
                </c:pt>
                <c:pt idx="89">
                  <c:v>5.8549624899764587E-4</c:v>
                </c:pt>
                <c:pt idx="90">
                  <c:v>-1.5899748241824869E-3</c:v>
                </c:pt>
                <c:pt idx="91">
                  <c:v>-4.7012007732147795E-3</c:v>
                </c:pt>
                <c:pt idx="92">
                  <c:v>8.4116415794284233E-4</c:v>
                </c:pt>
                <c:pt idx="93">
                  <c:v>-8.8672032720960615E-3</c:v>
                </c:pt>
                <c:pt idx="94">
                  <c:v>-2.0378456486060833E-3</c:v>
                </c:pt>
                <c:pt idx="95">
                  <c:v>-9.3079874445421238E-3</c:v>
                </c:pt>
                <c:pt idx="96">
                  <c:v>-3.4375592166571173E-3</c:v>
                </c:pt>
                <c:pt idx="97">
                  <c:v>1.0277556843769827E-2</c:v>
                </c:pt>
                <c:pt idx="98">
                  <c:v>-8.3854689046183647E-3</c:v>
                </c:pt>
                <c:pt idx="99">
                  <c:v>-4.3055264385997872E-3</c:v>
                </c:pt>
                <c:pt idx="100">
                  <c:v>2.5855655520877654E-3</c:v>
                </c:pt>
                <c:pt idx="101">
                  <c:v>-7.776769547651453E-3</c:v>
                </c:pt>
                <c:pt idx="102">
                  <c:v>5.363824585226158E-3</c:v>
                </c:pt>
                <c:pt idx="103">
                  <c:v>-8.1435345298696594E-3</c:v>
                </c:pt>
                <c:pt idx="104">
                  <c:v>5.4651796290140437E-3</c:v>
                </c:pt>
                <c:pt idx="105">
                  <c:v>4.4024587762110812E-3</c:v>
                </c:pt>
                <c:pt idx="106">
                  <c:v>-2.5009715506965117E-3</c:v>
                </c:pt>
                <c:pt idx="107">
                  <c:v>-1.2512066902840346E-2</c:v>
                </c:pt>
                <c:pt idx="108">
                  <c:v>1.2943741275804639E-2</c:v>
                </c:pt>
                <c:pt idx="109">
                  <c:v>6.3666824641486824E-3</c:v>
                </c:pt>
                <c:pt idx="110">
                  <c:v>-6.1078000463058177E-3</c:v>
                </c:pt>
                <c:pt idx="111">
                  <c:v>5.9362930555774572E-3</c:v>
                </c:pt>
                <c:pt idx="112">
                  <c:v>-1.8090284306058552E-2</c:v>
                </c:pt>
                <c:pt idx="113">
                  <c:v>-1.9234225619341302E-3</c:v>
                </c:pt>
                <c:pt idx="114">
                  <c:v>8.7131336820563364E-3</c:v>
                </c:pt>
                <c:pt idx="115">
                  <c:v>1.3271489458714279E-2</c:v>
                </c:pt>
                <c:pt idx="116">
                  <c:v>-4.2896428902616307E-3</c:v>
                </c:pt>
                <c:pt idx="117">
                  <c:v>1.2029474126988406E-3</c:v>
                </c:pt>
                <c:pt idx="118">
                  <c:v>-1.035828869146207E-2</c:v>
                </c:pt>
                <c:pt idx="119">
                  <c:v>1.3006895282635757E-3</c:v>
                </c:pt>
                <c:pt idx="120">
                  <c:v>3.8918622096604377E-3</c:v>
                </c:pt>
                <c:pt idx="121">
                  <c:v>1.3631348281496081E-2</c:v>
                </c:pt>
                <c:pt idx="122">
                  <c:v>3.8243959253743357E-3</c:v>
                </c:pt>
                <c:pt idx="123">
                  <c:v>1.4651643283938335E-2</c:v>
                </c:pt>
                <c:pt idx="124">
                  <c:v>-1.6434544812308702E-2</c:v>
                </c:pt>
                <c:pt idx="125">
                  <c:v>8.4989590185821854E-5</c:v>
                </c:pt>
                <c:pt idx="126">
                  <c:v>7.5337892621039695E-3</c:v>
                </c:pt>
                <c:pt idx="127">
                  <c:v>-1.9242841360262886E-2</c:v>
                </c:pt>
                <c:pt idx="128">
                  <c:v>-1.6731359989650061E-2</c:v>
                </c:pt>
                <c:pt idx="129">
                  <c:v>-5.346903261948666E-3</c:v>
                </c:pt>
                <c:pt idx="130">
                  <c:v>-3.0156598574673718E-2</c:v>
                </c:pt>
                <c:pt idx="131">
                  <c:v>-2.494628606251904E-2</c:v>
                </c:pt>
                <c:pt idx="132">
                  <c:v>7.339128111588103E-2</c:v>
                </c:pt>
                <c:pt idx="133">
                  <c:v>-2.5964070393422769E-2</c:v>
                </c:pt>
                <c:pt idx="134">
                  <c:v>3.3615085777216884E-2</c:v>
                </c:pt>
                <c:pt idx="135">
                  <c:v>-7.3058816369441426E-3</c:v>
                </c:pt>
                <c:pt idx="136">
                  <c:v>1.1237561915306993E-2</c:v>
                </c:pt>
                <c:pt idx="137">
                  <c:v>-5.9728657357837635E-4</c:v>
                </c:pt>
                <c:pt idx="138">
                  <c:v>2.2199661990304466E-2</c:v>
                </c:pt>
                <c:pt idx="139">
                  <c:v>-4.5776935761558404E-2</c:v>
                </c:pt>
                <c:pt idx="140">
                  <c:v>-9.5091700657688197E-2</c:v>
                </c:pt>
                <c:pt idx="141">
                  <c:v>9.2203657667610739E-2</c:v>
                </c:pt>
                <c:pt idx="142">
                  <c:v>-6.6491896069614739E-2</c:v>
                </c:pt>
                <c:pt idx="143">
                  <c:v>0.1107226571951106</c:v>
                </c:pt>
                <c:pt idx="144">
                  <c:v>2.7457893908418868E-2</c:v>
                </c:pt>
                <c:pt idx="145">
                  <c:v>-2.5866045716753563E-2</c:v>
                </c:pt>
                <c:pt idx="146">
                  <c:v>-4.6962584014824657E-2</c:v>
                </c:pt>
                <c:pt idx="147">
                  <c:v>2.7163039702521167E-3</c:v>
                </c:pt>
                <c:pt idx="148">
                  <c:v>6.5413866023996741E-3</c:v>
                </c:pt>
                <c:pt idx="149">
                  <c:v>-5.0182046945118255E-2</c:v>
                </c:pt>
                <c:pt idx="150">
                  <c:v>3.8317535813102185E-3</c:v>
                </c:pt>
                <c:pt idx="151">
                  <c:v>-2.1877674889513262E-3</c:v>
                </c:pt>
                <c:pt idx="152">
                  <c:v>4.9928061939258112E-2</c:v>
                </c:pt>
                <c:pt idx="153">
                  <c:v>-1.3723382768250653E-2</c:v>
                </c:pt>
                <c:pt idx="154">
                  <c:v>4.5661828146088988E-3</c:v>
                </c:pt>
                <c:pt idx="155">
                  <c:v>3.8752243390680903E-2</c:v>
                </c:pt>
                <c:pt idx="156">
                  <c:v>6.9710187186410883E-3</c:v>
                </c:pt>
                <c:pt idx="157">
                  <c:v>5.3688289786464498E-2</c:v>
                </c:pt>
                <c:pt idx="158">
                  <c:v>-3.2898250477318404E-2</c:v>
                </c:pt>
                <c:pt idx="159">
                  <c:v>-1.230382008894646E-3</c:v>
                </c:pt>
                <c:pt idx="160">
                  <c:v>-3.2829585062670041E-4</c:v>
                </c:pt>
                <c:pt idx="161">
                  <c:v>2.8330505938221937E-2</c:v>
                </c:pt>
                <c:pt idx="162">
                  <c:v>2.9101518517111812E-2</c:v>
                </c:pt>
                <c:pt idx="163">
                  <c:v>-1.8622367630007682E-3</c:v>
                </c:pt>
                <c:pt idx="164">
                  <c:v>2.7348650300017454E-2</c:v>
                </c:pt>
                <c:pt idx="165">
                  <c:v>-1.5882552204845889E-3</c:v>
                </c:pt>
                <c:pt idx="166">
                  <c:v>-1.7330578362285687E-2</c:v>
                </c:pt>
                <c:pt idx="167">
                  <c:v>-4.940942406417773E-3</c:v>
                </c:pt>
                <c:pt idx="168">
                  <c:v>1.8251955855101532E-2</c:v>
                </c:pt>
                <c:pt idx="169">
                  <c:v>-2.3528665422846498E-2</c:v>
                </c:pt>
                <c:pt idx="170">
                  <c:v>7.0551364196000275E-3</c:v>
                </c:pt>
                <c:pt idx="171">
                  <c:v>-8.8461737570684172E-3</c:v>
                </c:pt>
                <c:pt idx="172">
                  <c:v>-2.3410310846700942E-3</c:v>
                </c:pt>
                <c:pt idx="173">
                  <c:v>-3.4979735077256678E-2</c:v>
                </c:pt>
                <c:pt idx="174">
                  <c:v>-1.6724803399027245E-2</c:v>
                </c:pt>
                <c:pt idx="175">
                  <c:v>1.1207995548205459E-2</c:v>
                </c:pt>
                <c:pt idx="176">
                  <c:v>6.3255341546800316E-3</c:v>
                </c:pt>
                <c:pt idx="177">
                  <c:v>8.2921700433508418E-3</c:v>
                </c:pt>
                <c:pt idx="178">
                  <c:v>-1.153099068837107E-2</c:v>
                </c:pt>
                <c:pt idx="179">
                  <c:v>-1.1501444037572001E-2</c:v>
                </c:pt>
                <c:pt idx="180">
                  <c:v>8.5774572833350153E-3</c:v>
                </c:pt>
                <c:pt idx="181">
                  <c:v>5.9202638349332816E-3</c:v>
                </c:pt>
                <c:pt idx="182">
                  <c:v>8.8907665047099698E-4</c:v>
                </c:pt>
                <c:pt idx="183">
                  <c:v>-5.6567944104661105E-4</c:v>
                </c:pt>
                <c:pt idx="184">
                  <c:v>-2.3469521032276211E-3</c:v>
                </c:pt>
                <c:pt idx="185">
                  <c:v>2.0212462253082906E-2</c:v>
                </c:pt>
                <c:pt idx="186">
                  <c:v>1.3564892219965078E-2</c:v>
                </c:pt>
                <c:pt idx="187">
                  <c:v>-2.1456877889782455E-2</c:v>
                </c:pt>
                <c:pt idx="188">
                  <c:v>3.9936156271639187E-3</c:v>
                </c:pt>
                <c:pt idx="189">
                  <c:v>-3.6735307976708425E-3</c:v>
                </c:pt>
                <c:pt idx="190">
                  <c:v>-5.294381049782095E-3</c:v>
                </c:pt>
                <c:pt idx="191">
                  <c:v>-3.7874334675218587E-3</c:v>
                </c:pt>
                <c:pt idx="192">
                  <c:v>-1.120412774032342E-2</c:v>
                </c:pt>
                <c:pt idx="193">
                  <c:v>9.8306757131513735E-3</c:v>
                </c:pt>
                <c:pt idx="194">
                  <c:v>2.9868518673653857E-3</c:v>
                </c:pt>
                <c:pt idx="195">
                  <c:v>-8.0637857131064144E-4</c:v>
                </c:pt>
                <c:pt idx="196">
                  <c:v>-1.6133118162725888E-4</c:v>
                </c:pt>
                <c:pt idx="197">
                  <c:v>-3.7993739920161003E-3</c:v>
                </c:pt>
                <c:pt idx="198">
                  <c:v>-1.1075933644517708E-2</c:v>
                </c:pt>
                <c:pt idx="199">
                  <c:v>-4.514334438456267E-3</c:v>
                </c:pt>
                <c:pt idx="200">
                  <c:v>-2.6359159024152566E-3</c:v>
                </c:pt>
                <c:pt idx="201">
                  <c:v>9.0687999796134136E-4</c:v>
                </c:pt>
                <c:pt idx="202">
                  <c:v>-1.5668965181255227E-3</c:v>
                </c:pt>
                <c:pt idx="203">
                  <c:v>-8.8705908089928044E-3</c:v>
                </c:pt>
                <c:pt idx="204">
                  <c:v>-1.9762641750704801E-2</c:v>
                </c:pt>
                <c:pt idx="205">
                  <c:v>2.8835911762970842E-3</c:v>
                </c:pt>
                <c:pt idx="206">
                  <c:v>1.3208453279970679E-2</c:v>
                </c:pt>
                <c:pt idx="207">
                  <c:v>-5.1952772912571658E-3</c:v>
                </c:pt>
                <c:pt idx="208">
                  <c:v>-8.7756956173063554E-3</c:v>
                </c:pt>
                <c:pt idx="209">
                  <c:v>1.5641086031628407E-2</c:v>
                </c:pt>
                <c:pt idx="210">
                  <c:v>1.5153703758170392E-2</c:v>
                </c:pt>
                <c:pt idx="211">
                  <c:v>-5.0257572313886075E-3</c:v>
                </c:pt>
                <c:pt idx="212">
                  <c:v>-6.3802428013601054E-3</c:v>
                </c:pt>
                <c:pt idx="213">
                  <c:v>-4.916505008531356E-3</c:v>
                </c:pt>
                <c:pt idx="214">
                  <c:v>-1.1679324507213155E-2</c:v>
                </c:pt>
                <c:pt idx="215">
                  <c:v>6.234732524446597E-3</c:v>
                </c:pt>
                <c:pt idx="216">
                  <c:v>6.0291675606862164E-3</c:v>
                </c:pt>
                <c:pt idx="217">
                  <c:v>-7.5163489256443094E-4</c:v>
                </c:pt>
                <c:pt idx="218">
                  <c:v>-4.0184482537606444E-3</c:v>
                </c:pt>
                <c:pt idx="219">
                  <c:v>-2.687947882035171E-3</c:v>
                </c:pt>
                <c:pt idx="220">
                  <c:v>6.55945970600193E-2</c:v>
                </c:pt>
                <c:pt idx="221">
                  <c:v>-1.9969596417897483E-2</c:v>
                </c:pt>
                <c:pt idx="222">
                  <c:v>2.6251540982375039E-2</c:v>
                </c:pt>
                <c:pt idx="223">
                  <c:v>2.2676304083091511E-2</c:v>
                </c:pt>
                <c:pt idx="224">
                  <c:v>-8.9161929142647939E-3</c:v>
                </c:pt>
                <c:pt idx="225">
                  <c:v>1.9042299164108486E-2</c:v>
                </c:pt>
                <c:pt idx="226">
                  <c:v>-7.5716830378211143E-5</c:v>
                </c:pt>
                <c:pt idx="227">
                  <c:v>1.5139821383251893E-3</c:v>
                </c:pt>
                <c:pt idx="228">
                  <c:v>-3.4855835586050992E-3</c:v>
                </c:pt>
                <c:pt idx="229">
                  <c:v>-2.0516248512801407E-3</c:v>
                </c:pt>
                <c:pt idx="230">
                  <c:v>6.5201215838780529E-3</c:v>
                </c:pt>
                <c:pt idx="231">
                  <c:v>2.4906763509895454E-3</c:v>
                </c:pt>
                <c:pt idx="232">
                  <c:v>-7.7185777710144449E-3</c:v>
                </c:pt>
                <c:pt idx="233">
                  <c:v>-3.0431702876228487E-3</c:v>
                </c:pt>
                <c:pt idx="234">
                  <c:v>-2.2859972382583191E-4</c:v>
                </c:pt>
                <c:pt idx="235">
                  <c:v>4.1829014543852353E-3</c:v>
                </c:pt>
                <c:pt idx="236">
                  <c:v>-8.1539260092662082E-3</c:v>
                </c:pt>
                <c:pt idx="237">
                  <c:v>-4.3710587332524663E-3</c:v>
                </c:pt>
                <c:pt idx="238">
                  <c:v>-5.548727480134197E-3</c:v>
                </c:pt>
                <c:pt idx="239">
                  <c:v>-7.7302671927977746E-4</c:v>
                </c:pt>
                <c:pt idx="240">
                  <c:v>1.7935607498996184E-2</c:v>
                </c:pt>
                <c:pt idx="241">
                  <c:v>-1.3999088980894329E-2</c:v>
                </c:pt>
                <c:pt idx="242">
                  <c:v>-3.5498724799574062E-3</c:v>
                </c:pt>
                <c:pt idx="243">
                  <c:v>4.781707269768184E-3</c:v>
                </c:pt>
                <c:pt idx="244">
                  <c:v>1.4588793829203882E-2</c:v>
                </c:pt>
                <c:pt idx="245">
                  <c:v>-1.2820749383790247E-2</c:v>
                </c:pt>
                <c:pt idx="246">
                  <c:v>1.2896527522723408E-2</c:v>
                </c:pt>
                <c:pt idx="247">
                  <c:v>-3.0327595016550334E-4</c:v>
                </c:pt>
                <c:pt idx="248">
                  <c:v>5.6721646950781985E-3</c:v>
                </c:pt>
                <c:pt idx="249">
                  <c:v>2.2372296753451888E-2</c:v>
                </c:pt>
                <c:pt idx="250">
                  <c:v>-6.5850480801296161E-3</c:v>
                </c:pt>
                <c:pt idx="251">
                  <c:v>-1.7221172113088663E-2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C-7B4A-8698-02F5D6FF6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224559"/>
        <c:axId val="399226191"/>
      </c:lineChart>
      <c:catAx>
        <c:axId val="399224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399226191"/>
        <c:crosses val="autoZero"/>
        <c:auto val="1"/>
        <c:lblAlgn val="ctr"/>
        <c:lblOffset val="100"/>
        <c:noMultiLvlLbl val="0"/>
      </c:catAx>
      <c:valAx>
        <c:axId val="39922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39922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C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WMT!$B$2:$B$254</c:f>
              <c:numCache>
                <c:formatCode>#,##0</c:formatCode>
                <c:ptCount val="253"/>
                <c:pt idx="0">
                  <c:v>112.050003</c:v>
                </c:pt>
                <c:pt idx="1">
                  <c:v>112.019997</c:v>
                </c:pt>
                <c:pt idx="2">
                  <c:v>111.910004</c:v>
                </c:pt>
                <c:pt idx="3">
                  <c:v>110.83000199999999</c:v>
                </c:pt>
                <c:pt idx="4">
                  <c:v>111.989998</c:v>
                </c:pt>
                <c:pt idx="5">
                  <c:v>112.41999800000001</c:v>
                </c:pt>
                <c:pt idx="6">
                  <c:v>112.720001</c:v>
                </c:pt>
                <c:pt idx="7">
                  <c:v>114.08000199999999</c:v>
                </c:pt>
                <c:pt idx="8">
                  <c:v>114.260002</c:v>
                </c:pt>
                <c:pt idx="9">
                  <c:v>114.639999</c:v>
                </c:pt>
                <c:pt idx="10">
                  <c:v>115.910004</c:v>
                </c:pt>
                <c:pt idx="11">
                  <c:v>115.44000200000001</c:v>
                </c:pt>
                <c:pt idx="12">
                  <c:v>114.730003</c:v>
                </c:pt>
                <c:pt idx="13">
                  <c:v>116.33000199999999</c:v>
                </c:pt>
                <c:pt idx="14">
                  <c:v>116.050003</c:v>
                </c:pt>
                <c:pt idx="15">
                  <c:v>116.019997</c:v>
                </c:pt>
                <c:pt idx="16">
                  <c:v>116.91999800000001</c:v>
                </c:pt>
                <c:pt idx="17">
                  <c:v>117.43</c:v>
                </c:pt>
                <c:pt idx="18">
                  <c:v>115.57</c:v>
                </c:pt>
                <c:pt idx="19">
                  <c:v>116.510002</c:v>
                </c:pt>
                <c:pt idx="20">
                  <c:v>117.160004</c:v>
                </c:pt>
                <c:pt idx="21">
                  <c:v>117.110001</c:v>
                </c:pt>
                <c:pt idx="22">
                  <c:v>116.980003</c:v>
                </c:pt>
                <c:pt idx="23">
                  <c:v>117.620003</c:v>
                </c:pt>
                <c:pt idx="24">
                  <c:v>118.400002</c:v>
                </c:pt>
                <c:pt idx="25">
                  <c:v>118.470001</c:v>
                </c:pt>
                <c:pt idx="26">
                  <c:v>118.300003</c:v>
                </c:pt>
                <c:pt idx="27">
                  <c:v>118.449997</c:v>
                </c:pt>
                <c:pt idx="28">
                  <c:v>118.68</c:v>
                </c:pt>
                <c:pt idx="29">
                  <c:v>117.849998</c:v>
                </c:pt>
                <c:pt idx="30">
                  <c:v>116.120003</c:v>
                </c:pt>
                <c:pt idx="31">
                  <c:v>116.30999799999999</c:v>
                </c:pt>
                <c:pt idx="32">
                  <c:v>118.160004</c:v>
                </c:pt>
                <c:pt idx="33">
                  <c:v>117.230003</c:v>
                </c:pt>
                <c:pt idx="34">
                  <c:v>117.58000199999999</c:v>
                </c:pt>
                <c:pt idx="35">
                  <c:v>118.93</c:v>
                </c:pt>
                <c:pt idx="36">
                  <c:v>119.610001</c:v>
                </c:pt>
                <c:pt idx="37">
                  <c:v>120.239998</c:v>
                </c:pt>
                <c:pt idx="38">
                  <c:v>119.16999800000001</c:v>
                </c:pt>
                <c:pt idx="39">
                  <c:v>119.529999</c:v>
                </c:pt>
                <c:pt idx="40">
                  <c:v>119.41999800000001</c:v>
                </c:pt>
                <c:pt idx="41">
                  <c:v>119.839996</c:v>
                </c:pt>
                <c:pt idx="42">
                  <c:v>119.139999</c:v>
                </c:pt>
                <c:pt idx="43">
                  <c:v>119.739998</c:v>
                </c:pt>
                <c:pt idx="44">
                  <c:v>119.58000199999999</c:v>
                </c:pt>
                <c:pt idx="45">
                  <c:v>119.349998</c:v>
                </c:pt>
                <c:pt idx="46">
                  <c:v>119.099998</c:v>
                </c:pt>
                <c:pt idx="47">
                  <c:v>119.040001</c:v>
                </c:pt>
                <c:pt idx="48">
                  <c:v>119.220001</c:v>
                </c:pt>
                <c:pt idx="49">
                  <c:v>117.150002</c:v>
                </c:pt>
                <c:pt idx="50">
                  <c:v>118.099998</c:v>
                </c:pt>
                <c:pt idx="51">
                  <c:v>117.260002</c:v>
                </c:pt>
                <c:pt idx="52">
                  <c:v>117.620003</c:v>
                </c:pt>
                <c:pt idx="53">
                  <c:v>117.57</c:v>
                </c:pt>
                <c:pt idx="54">
                  <c:v>118.860001</c:v>
                </c:pt>
                <c:pt idx="55">
                  <c:v>119.5</c:v>
                </c:pt>
                <c:pt idx="56">
                  <c:v>120.230003</c:v>
                </c:pt>
                <c:pt idx="57">
                  <c:v>119.44000200000001</c:v>
                </c:pt>
                <c:pt idx="58">
                  <c:v>119.040001</c:v>
                </c:pt>
                <c:pt idx="59">
                  <c:v>119.120003</c:v>
                </c:pt>
                <c:pt idx="60">
                  <c:v>120.980003</c:v>
                </c:pt>
                <c:pt idx="61">
                  <c:v>120.650002</c:v>
                </c:pt>
                <c:pt idx="62">
                  <c:v>118.870003</c:v>
                </c:pt>
                <c:pt idx="63">
                  <c:v>120.25</c:v>
                </c:pt>
                <c:pt idx="64">
                  <c:v>119.889999</c:v>
                </c:pt>
                <c:pt idx="65">
                  <c:v>119.129997</c:v>
                </c:pt>
                <c:pt idx="66">
                  <c:v>119.860001</c:v>
                </c:pt>
                <c:pt idx="67">
                  <c:v>119.360001</c:v>
                </c:pt>
                <c:pt idx="68">
                  <c:v>118.91999800000001</c:v>
                </c:pt>
                <c:pt idx="69">
                  <c:v>119.19000200000001</c:v>
                </c:pt>
                <c:pt idx="70">
                  <c:v>118.760002</c:v>
                </c:pt>
                <c:pt idx="71">
                  <c:v>119.089996</c:v>
                </c:pt>
                <c:pt idx="72">
                  <c:v>119.279999</c:v>
                </c:pt>
                <c:pt idx="73">
                  <c:v>118.66999800000001</c:v>
                </c:pt>
                <c:pt idx="74">
                  <c:v>118.69000200000001</c:v>
                </c:pt>
                <c:pt idx="75">
                  <c:v>118.660004</c:v>
                </c:pt>
                <c:pt idx="76">
                  <c:v>119.779999</c:v>
                </c:pt>
                <c:pt idx="77">
                  <c:v>119.360001</c:v>
                </c:pt>
                <c:pt idx="78">
                  <c:v>119.139999</c:v>
                </c:pt>
                <c:pt idx="79">
                  <c:v>119</c:v>
                </c:pt>
                <c:pt idx="80">
                  <c:v>119.760002</c:v>
                </c:pt>
                <c:pt idx="81">
                  <c:v>120.290001</c:v>
                </c:pt>
                <c:pt idx="82">
                  <c:v>120.540001</c:v>
                </c:pt>
                <c:pt idx="83">
                  <c:v>121.279999</c:v>
                </c:pt>
                <c:pt idx="84">
                  <c:v>119.860001</c:v>
                </c:pt>
                <c:pt idx="85">
                  <c:v>120.08000199999999</c:v>
                </c:pt>
                <c:pt idx="86">
                  <c:v>120.290001</c:v>
                </c:pt>
                <c:pt idx="87">
                  <c:v>119.029999</c:v>
                </c:pt>
                <c:pt idx="88">
                  <c:v>119.510002</c:v>
                </c:pt>
                <c:pt idx="89">
                  <c:v>119.519997</c:v>
                </c:pt>
                <c:pt idx="90">
                  <c:v>119.589996</c:v>
                </c:pt>
                <c:pt idx="91">
                  <c:v>119.400002</c:v>
                </c:pt>
                <c:pt idx="92">
                  <c:v>118.839996</c:v>
                </c:pt>
                <c:pt idx="93">
                  <c:v>118.94000200000001</c:v>
                </c:pt>
                <c:pt idx="94">
                  <c:v>117.889999</c:v>
                </c:pt>
                <c:pt idx="95">
                  <c:v>117.650002</c:v>
                </c:pt>
                <c:pt idx="96">
                  <c:v>116.55999799999999</c:v>
                </c:pt>
                <c:pt idx="97">
                  <c:v>116.160004</c:v>
                </c:pt>
                <c:pt idx="98">
                  <c:v>117.360001</c:v>
                </c:pt>
                <c:pt idx="99">
                  <c:v>116.379997</c:v>
                </c:pt>
                <c:pt idx="100">
                  <c:v>115.879997</c:v>
                </c:pt>
                <c:pt idx="101">
                  <c:v>116.18</c:v>
                </c:pt>
                <c:pt idx="102">
                  <c:v>115.279999</c:v>
                </c:pt>
                <c:pt idx="103">
                  <c:v>115.900002</c:v>
                </c:pt>
                <c:pt idx="104">
                  <c:v>114.959999</c:v>
                </c:pt>
                <c:pt idx="105">
                  <c:v>115.589996</c:v>
                </c:pt>
                <c:pt idx="106">
                  <c:v>116.099998</c:v>
                </c:pt>
                <c:pt idx="107">
                  <c:v>115.80999799999999</c:v>
                </c:pt>
                <c:pt idx="108">
                  <c:v>114.370003</c:v>
                </c:pt>
                <c:pt idx="109">
                  <c:v>115.860001</c:v>
                </c:pt>
                <c:pt idx="110">
                  <c:v>116.599998</c:v>
                </c:pt>
                <c:pt idx="111">
                  <c:v>115.889999</c:v>
                </c:pt>
                <c:pt idx="112">
                  <c:v>116.58000199999999</c:v>
                </c:pt>
                <c:pt idx="113">
                  <c:v>114.489998</c:v>
                </c:pt>
                <c:pt idx="114">
                  <c:v>114.269997</c:v>
                </c:pt>
                <c:pt idx="115">
                  <c:v>115.269997</c:v>
                </c:pt>
                <c:pt idx="116">
                  <c:v>116.80999799999999</c:v>
                </c:pt>
                <c:pt idx="117">
                  <c:v>116.30999799999999</c:v>
                </c:pt>
                <c:pt idx="118">
                  <c:v>116.449997</c:v>
                </c:pt>
                <c:pt idx="119">
                  <c:v>115.25</c:v>
                </c:pt>
                <c:pt idx="120">
                  <c:v>115.400002</c:v>
                </c:pt>
                <c:pt idx="121">
                  <c:v>115.849998</c:v>
                </c:pt>
                <c:pt idx="122">
                  <c:v>117.44000200000001</c:v>
                </c:pt>
                <c:pt idx="123">
                  <c:v>117.889999</c:v>
                </c:pt>
                <c:pt idx="124">
                  <c:v>119.629997</c:v>
                </c:pt>
                <c:pt idx="125">
                  <c:v>117.68</c:v>
                </c:pt>
                <c:pt idx="126">
                  <c:v>117.69000200000001</c:v>
                </c:pt>
                <c:pt idx="127">
                  <c:v>118.58000199999999</c:v>
                </c:pt>
                <c:pt idx="128">
                  <c:v>116.32</c:v>
                </c:pt>
                <c:pt idx="129">
                  <c:v>114.389999</c:v>
                </c:pt>
                <c:pt idx="130">
                  <c:v>113.779999</c:v>
                </c:pt>
                <c:pt idx="131">
                  <c:v>110.400002</c:v>
                </c:pt>
                <c:pt idx="132">
                  <c:v>107.68</c:v>
                </c:pt>
                <c:pt idx="133">
                  <c:v>115.879997</c:v>
                </c:pt>
                <c:pt idx="134">
                  <c:v>112.910004</c:v>
                </c:pt>
                <c:pt idx="135">
                  <c:v>116.769997</c:v>
                </c:pt>
                <c:pt idx="136">
                  <c:v>115.91999800000001</c:v>
                </c:pt>
                <c:pt idx="137">
                  <c:v>117.230003</c:v>
                </c:pt>
                <c:pt idx="138">
                  <c:v>117.160004</c:v>
                </c:pt>
                <c:pt idx="139">
                  <c:v>119.790001</c:v>
                </c:pt>
                <c:pt idx="140">
                  <c:v>114.43</c:v>
                </c:pt>
                <c:pt idx="141">
                  <c:v>104.050003</c:v>
                </c:pt>
                <c:pt idx="142">
                  <c:v>114.099998</c:v>
                </c:pt>
                <c:pt idx="143">
                  <c:v>106.760002</c:v>
                </c:pt>
                <c:pt idx="144">
                  <c:v>119.260002</c:v>
                </c:pt>
                <c:pt idx="145">
                  <c:v>122.58000199999999</c:v>
                </c:pt>
                <c:pt idx="146">
                  <c:v>119.449997</c:v>
                </c:pt>
                <c:pt idx="147">
                  <c:v>113.970001</c:v>
                </c:pt>
                <c:pt idx="148">
                  <c:v>114.279999</c:v>
                </c:pt>
                <c:pt idx="149">
                  <c:v>115.029999</c:v>
                </c:pt>
                <c:pt idx="150">
                  <c:v>109.400002</c:v>
                </c:pt>
                <c:pt idx="151">
                  <c:v>109.82</c:v>
                </c:pt>
                <c:pt idx="152">
                  <c:v>109.58000199999999</c:v>
                </c:pt>
                <c:pt idx="153">
                  <c:v>115.19000200000001</c:v>
                </c:pt>
                <c:pt idx="154">
                  <c:v>113.620003</c:v>
                </c:pt>
                <c:pt idx="155">
                  <c:v>114.139999</c:v>
                </c:pt>
                <c:pt idx="156">
                  <c:v>118.650002</c:v>
                </c:pt>
                <c:pt idx="157">
                  <c:v>119.480003</c:v>
                </c:pt>
                <c:pt idx="158">
                  <c:v>126.07</c:v>
                </c:pt>
                <c:pt idx="159">
                  <c:v>121.989998</c:v>
                </c:pt>
                <c:pt idx="160">
                  <c:v>121.839996</c:v>
                </c:pt>
                <c:pt idx="161">
                  <c:v>121.800003</c:v>
                </c:pt>
                <c:pt idx="162">
                  <c:v>125.300003</c:v>
                </c:pt>
                <c:pt idx="163">
                  <c:v>129</c:v>
                </c:pt>
                <c:pt idx="164">
                  <c:v>128.759995</c:v>
                </c:pt>
                <c:pt idx="165">
                  <c:v>132.33000200000001</c:v>
                </c:pt>
                <c:pt idx="166">
                  <c:v>132.11999499999999</c:v>
                </c:pt>
                <c:pt idx="167">
                  <c:v>129.85000600000001</c:v>
                </c:pt>
                <c:pt idx="168">
                  <c:v>129.21000699999999</c:v>
                </c:pt>
                <c:pt idx="169">
                  <c:v>131.58999600000001</c:v>
                </c:pt>
                <c:pt idx="170">
                  <c:v>128.529999</c:v>
                </c:pt>
                <c:pt idx="171">
                  <c:v>129.44000199999999</c:v>
                </c:pt>
                <c:pt idx="172">
                  <c:v>128.300003</c:v>
                </c:pt>
                <c:pt idx="173">
                  <c:v>128</c:v>
                </c:pt>
                <c:pt idx="174">
                  <c:v>123.599998</c:v>
                </c:pt>
                <c:pt idx="175">
                  <c:v>121.550003</c:v>
                </c:pt>
                <c:pt idx="176">
                  <c:v>122.91999800000001</c:v>
                </c:pt>
                <c:pt idx="177">
                  <c:v>123.699997</c:v>
                </c:pt>
                <c:pt idx="178">
                  <c:v>124.730003</c:v>
                </c:pt>
                <c:pt idx="179">
                  <c:v>123.300003</c:v>
                </c:pt>
                <c:pt idx="180">
                  <c:v>121.889999</c:v>
                </c:pt>
                <c:pt idx="181">
                  <c:v>122.94000200000001</c:v>
                </c:pt>
                <c:pt idx="182">
                  <c:v>123.66999800000001</c:v>
                </c:pt>
                <c:pt idx="183">
                  <c:v>123.779999</c:v>
                </c:pt>
                <c:pt idx="184">
                  <c:v>123.709999</c:v>
                </c:pt>
                <c:pt idx="185">
                  <c:v>123.41999800000001</c:v>
                </c:pt>
                <c:pt idx="186">
                  <c:v>125.94000200000001</c:v>
                </c:pt>
                <c:pt idx="187">
                  <c:v>127.660004</c:v>
                </c:pt>
                <c:pt idx="188">
                  <c:v>124.949997</c:v>
                </c:pt>
                <c:pt idx="189">
                  <c:v>125.449997</c:v>
                </c:pt>
                <c:pt idx="190">
                  <c:v>124.989998</c:v>
                </c:pt>
                <c:pt idx="191">
                  <c:v>124.33000199999999</c:v>
                </c:pt>
                <c:pt idx="192">
                  <c:v>123.860001</c:v>
                </c:pt>
                <c:pt idx="193">
                  <c:v>122.480003</c:v>
                </c:pt>
                <c:pt idx="194">
                  <c:v>123.69000200000001</c:v>
                </c:pt>
                <c:pt idx="195">
                  <c:v>124.05999799999999</c:v>
                </c:pt>
                <c:pt idx="196">
                  <c:v>123.959999</c:v>
                </c:pt>
                <c:pt idx="197">
                  <c:v>123.94000200000001</c:v>
                </c:pt>
                <c:pt idx="198">
                  <c:v>123.470001</c:v>
                </c:pt>
                <c:pt idx="199">
                  <c:v>122.110001</c:v>
                </c:pt>
                <c:pt idx="200">
                  <c:v>121.55999799999999</c:v>
                </c:pt>
                <c:pt idx="201">
                  <c:v>121.239998</c:v>
                </c:pt>
                <c:pt idx="202">
                  <c:v>121.349998</c:v>
                </c:pt>
                <c:pt idx="203">
                  <c:v>121.160004</c:v>
                </c:pt>
                <c:pt idx="204">
                  <c:v>120.089996</c:v>
                </c:pt>
                <c:pt idx="205">
                  <c:v>117.739998</c:v>
                </c:pt>
                <c:pt idx="206">
                  <c:v>118.08000199999999</c:v>
                </c:pt>
                <c:pt idx="207">
                  <c:v>119.650002</c:v>
                </c:pt>
                <c:pt idx="208">
                  <c:v>119.029999</c:v>
                </c:pt>
                <c:pt idx="209">
                  <c:v>117.989998</c:v>
                </c:pt>
                <c:pt idx="210">
                  <c:v>119.849998</c:v>
                </c:pt>
                <c:pt idx="211">
                  <c:v>121.68</c:v>
                </c:pt>
                <c:pt idx="212">
                  <c:v>121.07</c:v>
                </c:pt>
                <c:pt idx="213">
                  <c:v>120.300003</c:v>
                </c:pt>
                <c:pt idx="214">
                  <c:v>119.709999</c:v>
                </c:pt>
                <c:pt idx="215">
                  <c:v>118.32</c:v>
                </c:pt>
                <c:pt idx="216">
                  <c:v>119.05999799999999</c:v>
                </c:pt>
                <c:pt idx="217">
                  <c:v>119.779999</c:v>
                </c:pt>
                <c:pt idx="218">
                  <c:v>119.69000200000001</c:v>
                </c:pt>
                <c:pt idx="219">
                  <c:v>119.209999</c:v>
                </c:pt>
                <c:pt idx="220">
                  <c:v>118.889999</c:v>
                </c:pt>
                <c:pt idx="221">
                  <c:v>126.949997</c:v>
                </c:pt>
                <c:pt idx="222">
                  <c:v>124.44000200000001</c:v>
                </c:pt>
                <c:pt idx="223">
                  <c:v>127.75</c:v>
                </c:pt>
                <c:pt idx="224">
                  <c:v>130.679993</c:v>
                </c:pt>
                <c:pt idx="225">
                  <c:v>129.520004</c:v>
                </c:pt>
                <c:pt idx="226">
                  <c:v>132.009995</c:v>
                </c:pt>
                <c:pt idx="227">
                  <c:v>132</c:v>
                </c:pt>
                <c:pt idx="228">
                  <c:v>132.199997</c:v>
                </c:pt>
                <c:pt idx="229">
                  <c:v>131.740005</c:v>
                </c:pt>
                <c:pt idx="230">
                  <c:v>131.470001</c:v>
                </c:pt>
                <c:pt idx="231">
                  <c:v>132.33000200000001</c:v>
                </c:pt>
                <c:pt idx="232">
                  <c:v>132.66000399999999</c:v>
                </c:pt>
                <c:pt idx="233">
                  <c:v>131.63999899999999</c:v>
                </c:pt>
                <c:pt idx="234">
                  <c:v>131.240005</c:v>
                </c:pt>
                <c:pt idx="235">
                  <c:v>131.21000699999999</c:v>
                </c:pt>
                <c:pt idx="236">
                  <c:v>131.759995</c:v>
                </c:pt>
                <c:pt idx="237">
                  <c:v>130.69000199999999</c:v>
                </c:pt>
                <c:pt idx="238">
                  <c:v>130.11999499999999</c:v>
                </c:pt>
                <c:pt idx="239">
                  <c:v>129.39999399999999</c:v>
                </c:pt>
                <c:pt idx="240">
                  <c:v>129.300003</c:v>
                </c:pt>
                <c:pt idx="241">
                  <c:v>131.63999899999999</c:v>
                </c:pt>
                <c:pt idx="242">
                  <c:v>129.80999800000001</c:v>
                </c:pt>
                <c:pt idx="243">
                  <c:v>129.35000600000001</c:v>
                </c:pt>
                <c:pt idx="244">
                  <c:v>129.970001</c:v>
                </c:pt>
                <c:pt idx="245">
                  <c:v>131.88000500000001</c:v>
                </c:pt>
                <c:pt idx="246">
                  <c:v>130.199997</c:v>
                </c:pt>
                <c:pt idx="247">
                  <c:v>131.88999899999999</c:v>
                </c:pt>
                <c:pt idx="248">
                  <c:v>131.85000600000001</c:v>
                </c:pt>
                <c:pt idx="249">
                  <c:v>132.60000600000001</c:v>
                </c:pt>
                <c:pt idx="250">
                  <c:v>135.60000600000001</c:v>
                </c:pt>
                <c:pt idx="251">
                  <c:v>134.71000699999999</c:v>
                </c:pt>
                <c:pt idx="252">
                  <c:v>132.41000399999999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D1-744D-860F-1E2F1BFA8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312287"/>
        <c:axId val="1886253759"/>
      </c:lineChart>
      <c:catAx>
        <c:axId val="1886312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1886253759"/>
        <c:crosses val="autoZero"/>
        <c:auto val="1"/>
        <c:lblAlgn val="ctr"/>
        <c:lblOffset val="100"/>
        <c:noMultiLvlLbl val="0"/>
      </c:catAx>
      <c:valAx>
        <c:axId val="1886253759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188631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EFC439B-3EC3-1E4F-A8CB-54057786E398}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316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A935260-D443-204F-A32E-1A425A7BFA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316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A770CDF-45A8-1F46-9496-22F4378225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126205</xdr:colOff>
      <xdr:row>0</xdr:row>
      <xdr:rowOff>47626</xdr:rowOff>
    </xdr:from>
    <xdr:ext cx="500857" cy="1813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FFB11F4F-B809-FF49-8E78-EE55ECC9409F}"/>
                </a:ext>
              </a:extLst>
            </xdr:cNvPr>
            <xdr:cNvSpPr txBox="1"/>
          </xdr:nvSpPr>
          <xdr:spPr>
            <a:xfrm>
              <a:off x="4618830" y="47626"/>
              <a:ext cx="500857" cy="181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FFB11F4F-B809-FF49-8E78-EE55ECC9409F}"/>
                </a:ext>
              </a:extLst>
            </xdr:cNvPr>
            <xdr:cNvSpPr txBox="1"/>
          </xdr:nvSpPr>
          <xdr:spPr>
            <a:xfrm>
              <a:off x="4618830" y="47626"/>
              <a:ext cx="500857" cy="181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DE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𝜆^(</a:t>
              </a:r>
              <a:r>
                <a:rPr lang="de-DE" sz="1100" b="0" i="0">
                  <a:latin typeface="Cambria Math" panose="02040503050406030204" pitchFamily="18" charset="0"/>
                </a:rPr>
                <a:t>𝑖−1)</a:t>
              </a:r>
              <a:endParaRPr lang="de-DE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56"/>
  <sheetViews>
    <sheetView tabSelected="1" topLeftCell="F1" zoomScale="160" zoomScaleNormal="160" workbookViewId="0">
      <selection activeCell="K17" sqref="K16:N17"/>
    </sheetView>
  </sheetViews>
  <sheetFormatPr baseColWidth="10" defaultRowHeight="16"/>
  <cols>
    <col min="3" max="3" width="12.5" bestFit="1" customWidth="1"/>
    <col min="4" max="4" width="14" bestFit="1" customWidth="1"/>
    <col min="7" max="7" width="15" bestFit="1" customWidth="1"/>
    <col min="11" max="13" width="12.33203125" bestFit="1" customWidth="1"/>
    <col min="16" max="16" width="15" bestFit="1" customWidth="1"/>
    <col min="17" max="19" width="14.5" bestFit="1" customWidth="1"/>
    <col min="21" max="21" width="15.1640625" bestFit="1" customWidth="1"/>
    <col min="22" max="24" width="14.5" bestFit="1" customWidth="1"/>
  </cols>
  <sheetData>
    <row r="1" spans="1:24">
      <c r="A1" t="s">
        <v>0</v>
      </c>
      <c r="B1" t="s">
        <v>1</v>
      </c>
      <c r="C1" t="s">
        <v>2</v>
      </c>
      <c r="D1" t="s">
        <v>11</v>
      </c>
      <c r="E1" t="s">
        <v>12</v>
      </c>
      <c r="G1" t="s">
        <v>13</v>
      </c>
    </row>
    <row r="2" spans="1:24">
      <c r="A2" s="1">
        <v>43697</v>
      </c>
      <c r="B2" s="2">
        <v>112.050003</v>
      </c>
      <c r="C2" s="2">
        <v>1</v>
      </c>
      <c r="D2" s="2">
        <v>2</v>
      </c>
      <c r="E2" s="2">
        <v>3</v>
      </c>
      <c r="F2" s="2">
        <v>4</v>
      </c>
    </row>
    <row r="3" spans="1:24">
      <c r="A3" s="1">
        <v>43698</v>
      </c>
      <c r="B3" s="2">
        <v>112.019997</v>
      </c>
      <c r="C3" s="3">
        <f>+LN(B3/B2)</f>
        <v>-2.6782701994346219E-4</v>
      </c>
      <c r="D3" s="4">
        <f>+C3^2</f>
        <v>7.1731312611795687E-8</v>
      </c>
      <c r="E3" s="2">
        <v>252</v>
      </c>
      <c r="F3" s="4">
        <f>+$K$6^(E3-1)</f>
        <v>2.5622702110040764E-6</v>
      </c>
      <c r="G3" s="5">
        <f>+F3*D3</f>
        <v>1.837950055014251E-13</v>
      </c>
      <c r="J3" t="s">
        <v>3</v>
      </c>
      <c r="K3" t="s">
        <v>5</v>
      </c>
      <c r="L3" t="s">
        <v>6</v>
      </c>
      <c r="M3" t="s">
        <v>7</v>
      </c>
      <c r="N3" t="s">
        <v>8</v>
      </c>
    </row>
    <row r="4" spans="1:24">
      <c r="A4" s="1">
        <v>43699</v>
      </c>
      <c r="B4" s="2">
        <v>111.910004</v>
      </c>
      <c r="C4" s="3">
        <f t="shared" ref="C4:C67" si="0">+LN(B4/B3)</f>
        <v>-9.8238742781095868E-4</v>
      </c>
      <c r="D4" s="4">
        <f t="shared" ref="D4:D67" si="1">+C4^2</f>
        <v>9.6508505832103151E-7</v>
      </c>
      <c r="E4" s="2">
        <f>+E3-1</f>
        <v>251</v>
      </c>
      <c r="F4" s="4">
        <f t="shared" ref="F4:F67" si="2">+$K$6^(E4-1)</f>
        <v>2.6971265378990281E-6</v>
      </c>
      <c r="G4" s="5">
        <f t="shared" ref="G4:G67" si="3">+F4*D4</f>
        <v>2.6029565221274853E-12</v>
      </c>
      <c r="J4" t="s">
        <v>4</v>
      </c>
      <c r="K4">
        <f>+_xlfn.STDEV.S(C3:C254)</f>
        <v>1.8394592146585436E-2</v>
      </c>
      <c r="L4">
        <f>+K4*SQRT(5)</f>
        <v>4.1131558458148816E-2</v>
      </c>
      <c r="M4">
        <f>+K4*SQRT(20)</f>
        <v>8.2263116916297632E-2</v>
      </c>
      <c r="N4">
        <f>+K4*SQRT(250)</f>
        <v>0.29084403906527917</v>
      </c>
    </row>
    <row r="5" spans="1:24">
      <c r="A5" s="1">
        <v>43700</v>
      </c>
      <c r="B5" s="2">
        <v>110.83000199999999</v>
      </c>
      <c r="C5" s="3">
        <f t="shared" si="0"/>
        <v>-9.6974987397259252E-3</v>
      </c>
      <c r="D5" s="4">
        <f t="shared" si="1"/>
        <v>9.4041481806985913E-5</v>
      </c>
      <c r="E5" s="2">
        <f t="shared" ref="E5:E68" si="4">+E4-1</f>
        <v>250</v>
      </c>
      <c r="F5" s="4">
        <f t="shared" si="2"/>
        <v>2.8390805662095022E-6</v>
      </c>
      <c r="G5" s="5">
        <f t="shared" si="3"/>
        <v>2.6699134341575817E-10</v>
      </c>
      <c r="J5" t="s">
        <v>9</v>
      </c>
      <c r="K5">
        <f>+SQRT(G256)</f>
        <v>1.3384254973289053E-2</v>
      </c>
      <c r="L5">
        <f>+K5*SQRT(5)</f>
        <v>2.9928103948463958E-2</v>
      </c>
      <c r="M5">
        <f>+K5*SQRT(20)</f>
        <v>5.9856207896927915E-2</v>
      </c>
      <c r="N5">
        <f>+K5*SQRT(250)</f>
        <v>0.2116236525001475</v>
      </c>
    </row>
    <row r="6" spans="1:24">
      <c r="A6" s="1">
        <v>43703</v>
      </c>
      <c r="B6" s="2">
        <v>111.989998</v>
      </c>
      <c r="C6" s="3">
        <f t="shared" si="0"/>
        <v>1.041204990264756E-2</v>
      </c>
      <c r="D6" s="4">
        <f t="shared" si="1"/>
        <v>1.0841078317522308E-4</v>
      </c>
      <c r="E6" s="2">
        <f t="shared" si="4"/>
        <v>249</v>
      </c>
      <c r="F6" s="4">
        <f t="shared" si="2"/>
        <v>2.9885058591678981E-6</v>
      </c>
      <c r="G6" s="5">
        <f t="shared" si="3"/>
        <v>3.2398626071613474E-10</v>
      </c>
      <c r="J6" t="s">
        <v>10</v>
      </c>
      <c r="K6">
        <v>0.95</v>
      </c>
    </row>
    <row r="7" spans="1:24">
      <c r="A7" s="1">
        <v>43704</v>
      </c>
      <c r="B7" s="2">
        <v>112.41999800000001</v>
      </c>
      <c r="C7" s="3">
        <f t="shared" si="0"/>
        <v>3.8322760476355304E-3</v>
      </c>
      <c r="D7" s="4">
        <f t="shared" si="1"/>
        <v>1.4686339705281003E-5</v>
      </c>
      <c r="E7" s="2">
        <f t="shared" si="4"/>
        <v>248</v>
      </c>
      <c r="F7" s="4">
        <f t="shared" si="2"/>
        <v>3.1457956412293666E-6</v>
      </c>
      <c r="G7" s="5">
        <f t="shared" si="3"/>
        <v>4.6200223430486762E-11</v>
      </c>
      <c r="J7" t="s">
        <v>20</v>
      </c>
      <c r="K7" s="10">
        <f>+(1+N7)^(1/252)-1</f>
        <v>3.5698287639274184E-6</v>
      </c>
      <c r="L7" s="11">
        <f>+(1+N7)^(1/52)-1</f>
        <v>1.7300058160252263E-5</v>
      </c>
      <c r="M7" s="9">
        <f>+(1+N7)^(1/12)-1</f>
        <v>7.4969080277487166E-5</v>
      </c>
      <c r="N7" s="8">
        <v>8.9999999999999998E-4</v>
      </c>
    </row>
    <row r="8" spans="1:24">
      <c r="A8" s="1">
        <v>43705</v>
      </c>
      <c r="B8" s="2">
        <v>112.720001</v>
      </c>
      <c r="C8" s="3">
        <f t="shared" si="0"/>
        <v>2.6650366784648138E-3</v>
      </c>
      <c r="D8" s="4">
        <f t="shared" si="1"/>
        <v>7.1024204975627671E-6</v>
      </c>
      <c r="E8" s="2">
        <f t="shared" si="4"/>
        <v>247</v>
      </c>
      <c r="F8" s="4">
        <f t="shared" si="2"/>
        <v>3.3113638328730164E-6</v>
      </c>
      <c r="G8" s="5">
        <f t="shared" si="3"/>
        <v>2.3518698361485322E-11</v>
      </c>
      <c r="K8" t="s">
        <v>17</v>
      </c>
      <c r="L8" t="s">
        <v>9</v>
      </c>
    </row>
    <row r="9" spans="1:24">
      <c r="A9" s="1">
        <v>43706</v>
      </c>
      <c r="B9" s="2">
        <v>114.08000199999999</v>
      </c>
      <c r="C9" s="3">
        <f t="shared" si="0"/>
        <v>1.1993097735577664E-2</v>
      </c>
      <c r="D9" s="4">
        <f t="shared" si="1"/>
        <v>1.4383439329511809E-4</v>
      </c>
      <c r="E9" s="2">
        <f t="shared" si="4"/>
        <v>246</v>
      </c>
      <c r="F9" s="4">
        <f t="shared" si="2"/>
        <v>3.4856461398663338E-6</v>
      </c>
      <c r="G9" s="5">
        <f t="shared" si="3"/>
        <v>5.0135579776914447E-10</v>
      </c>
      <c r="J9" t="s">
        <v>15</v>
      </c>
      <c r="K9">
        <f>+EXP(L4)</f>
        <v>1.0419891790184939</v>
      </c>
      <c r="L9">
        <f>+EXP(L5)</f>
        <v>1.0303804510044059</v>
      </c>
      <c r="P9" s="12" t="s">
        <v>17</v>
      </c>
      <c r="Q9" s="12"/>
      <c r="R9" s="12"/>
      <c r="S9" s="12"/>
      <c r="U9" s="12" t="s">
        <v>9</v>
      </c>
      <c r="V9" s="12"/>
      <c r="W9" s="12"/>
      <c r="X9" s="12"/>
    </row>
    <row r="10" spans="1:24">
      <c r="A10" s="1">
        <v>43707</v>
      </c>
      <c r="B10" s="2">
        <v>114.260002</v>
      </c>
      <c r="C10" s="3">
        <f t="shared" si="0"/>
        <v>1.576596602712377E-3</v>
      </c>
      <c r="D10" s="4">
        <f t="shared" si="1"/>
        <v>2.4856568476842087E-6</v>
      </c>
      <c r="E10" s="2">
        <f t="shared" si="4"/>
        <v>245</v>
      </c>
      <c r="F10" s="4">
        <f t="shared" si="2"/>
        <v>3.6691011998592984E-6</v>
      </c>
      <c r="G10" s="5">
        <f t="shared" si="3"/>
        <v>9.1201265222766107E-12</v>
      </c>
      <c r="J10" t="s">
        <v>16</v>
      </c>
      <c r="K10">
        <f>+EXP(-L4)</f>
        <v>0.95970286461319509</v>
      </c>
      <c r="L10">
        <f>+EXP(-L5)</f>
        <v>0.9705153072587982</v>
      </c>
    </row>
    <row r="11" spans="1:24">
      <c r="A11" s="1">
        <v>43711</v>
      </c>
      <c r="B11" s="2">
        <v>114.639999</v>
      </c>
      <c r="C11" s="3">
        <f t="shared" si="0"/>
        <v>3.3202039967029401E-3</v>
      </c>
      <c r="D11" s="4">
        <f t="shared" si="1"/>
        <v>1.1023754579722177E-5</v>
      </c>
      <c r="E11" s="2">
        <f t="shared" si="4"/>
        <v>244</v>
      </c>
      <c r="F11" s="4">
        <f t="shared" si="2"/>
        <v>3.862211789325577E-6</v>
      </c>
      <c r="G11" s="5">
        <f t="shared" si="3"/>
        <v>4.2576074900434815E-11</v>
      </c>
    </row>
    <row r="12" spans="1:24">
      <c r="A12" s="1">
        <v>43712</v>
      </c>
      <c r="B12" s="2">
        <v>115.910004</v>
      </c>
      <c r="C12" s="3">
        <f t="shared" si="0"/>
        <v>1.101728761322868E-2</v>
      </c>
      <c r="D12" s="4">
        <f t="shared" si="1"/>
        <v>1.2138062635260212E-4</v>
      </c>
      <c r="E12" s="2">
        <f t="shared" si="4"/>
        <v>243</v>
      </c>
      <c r="F12" s="4">
        <f t="shared" si="2"/>
        <v>4.0654860940269238E-6</v>
      </c>
      <c r="G12" s="5">
        <f t="shared" si="3"/>
        <v>4.934712485207819E-10</v>
      </c>
      <c r="J12" t="s">
        <v>18</v>
      </c>
      <c r="K12">
        <f>+((1+L7)-K10)/(K9-K10)</f>
        <v>0.48992880208970863</v>
      </c>
      <c r="L12">
        <f>+((1+L7)-L10)/(L9-L10)</f>
        <v>0.49280751625233699</v>
      </c>
      <c r="S12">
        <f>+R13*K9</f>
        <v>149.7995212178233</v>
      </c>
      <c r="X12">
        <f>+W13*L9</f>
        <v>144.84837583370705</v>
      </c>
    </row>
    <row r="13" spans="1:24">
      <c r="A13" s="1">
        <v>43713</v>
      </c>
      <c r="B13" s="2">
        <v>115.44000200000001</v>
      </c>
      <c r="C13" s="3">
        <f t="shared" si="0"/>
        <v>-4.0631306195536305E-3</v>
      </c>
      <c r="D13" s="4">
        <f t="shared" si="1"/>
        <v>1.650903043155427E-5</v>
      </c>
      <c r="E13" s="2">
        <f t="shared" si="4"/>
        <v>242</v>
      </c>
      <c r="F13" s="4">
        <f t="shared" si="2"/>
        <v>4.2794590463441302E-6</v>
      </c>
      <c r="G13" s="5">
        <f t="shared" si="3"/>
        <v>7.0649719626685457E-11</v>
      </c>
      <c r="J13" t="s">
        <v>19</v>
      </c>
      <c r="K13">
        <f>1-K12</f>
        <v>0.51007119791029143</v>
      </c>
      <c r="L13">
        <f>1-L12</f>
        <v>0.50719248374766301</v>
      </c>
      <c r="R13">
        <f>+Q14*K9</f>
        <v>143.76302963043014</v>
      </c>
      <c r="W13">
        <f>+V14*L9</f>
        <v>140.57756597818806</v>
      </c>
    </row>
    <row r="14" spans="1:24">
      <c r="A14" s="1">
        <v>43714</v>
      </c>
      <c r="B14" s="2">
        <v>114.730003</v>
      </c>
      <c r="C14" s="3">
        <f t="shared" si="0"/>
        <v>-6.1693638312330665E-3</v>
      </c>
      <c r="D14" s="4">
        <f t="shared" si="1"/>
        <v>3.806105008212674E-5</v>
      </c>
      <c r="E14" s="2">
        <f t="shared" si="4"/>
        <v>241</v>
      </c>
      <c r="F14" s="4">
        <f t="shared" si="2"/>
        <v>4.5046937329938212E-6</v>
      </c>
      <c r="G14" s="5">
        <f t="shared" si="3"/>
        <v>1.7145337377612029E-10</v>
      </c>
      <c r="Q14">
        <f>+P15*K9</f>
        <v>137.96979136179547</v>
      </c>
      <c r="S14">
        <f>+Q14</f>
        <v>137.96979136179547</v>
      </c>
      <c r="V14">
        <f>+U15*L9</f>
        <v>136.43267963901516</v>
      </c>
      <c r="X14">
        <f>+V14</f>
        <v>136.43267963901516</v>
      </c>
    </row>
    <row r="15" spans="1:24">
      <c r="A15" s="1">
        <v>43717</v>
      </c>
      <c r="B15" s="2">
        <v>116.33000199999999</v>
      </c>
      <c r="C15" s="3">
        <f t="shared" si="0"/>
        <v>1.3849429061745015E-2</v>
      </c>
      <c r="D15" s="4">
        <f t="shared" si="1"/>
        <v>1.9180668533630741E-4</v>
      </c>
      <c r="E15" s="2">
        <f t="shared" si="4"/>
        <v>240</v>
      </c>
      <c r="F15" s="4">
        <f t="shared" si="2"/>
        <v>4.7417828768356016E-6</v>
      </c>
      <c r="G15" s="5">
        <f t="shared" si="3"/>
        <v>9.0950565619029675E-10</v>
      </c>
      <c r="J15" t="s">
        <v>27</v>
      </c>
      <c r="K15" s="9">
        <f>+AVERAGE(C3:C254)</f>
        <v>6.6253163706414975E-4</v>
      </c>
      <c r="L15" s="9">
        <f>+K15*5</f>
        <v>3.3126581853207488E-3</v>
      </c>
      <c r="M15" s="9">
        <f>+K15*20</f>
        <v>1.3250632741282995E-2</v>
      </c>
      <c r="N15" s="9">
        <f>+K15*250</f>
        <v>0.16563290926603744</v>
      </c>
      <c r="P15" s="2">
        <f>+B254</f>
        <v>132.41000399999999</v>
      </c>
      <c r="R15" s="2">
        <f>+P15</f>
        <v>132.41000399999999</v>
      </c>
      <c r="U15" s="2">
        <f>+P15</f>
        <v>132.41000399999999</v>
      </c>
      <c r="W15" s="2">
        <f>+U15</f>
        <v>132.41000399999999</v>
      </c>
    </row>
    <row r="16" spans="1:24">
      <c r="A16" s="1">
        <v>43718</v>
      </c>
      <c r="B16" s="2">
        <v>116.050003</v>
      </c>
      <c r="C16" s="3">
        <f t="shared" si="0"/>
        <v>-2.4098384497724329E-3</v>
      </c>
      <c r="D16" s="4">
        <f t="shared" si="1"/>
        <v>5.807321354001603E-6</v>
      </c>
      <c r="E16" s="2">
        <f t="shared" si="4"/>
        <v>239</v>
      </c>
      <c r="F16" s="4">
        <f t="shared" si="2"/>
        <v>4.9913503966690538E-6</v>
      </c>
      <c r="G16" s="5">
        <f t="shared" si="3"/>
        <v>2.8986375743880568E-11</v>
      </c>
      <c r="J16" t="s">
        <v>28</v>
      </c>
      <c r="K16">
        <f>+(K15-K7)/K4</f>
        <v>3.5823670514083375E-2</v>
      </c>
      <c r="L16">
        <f t="shared" ref="L16:N16" si="5">+(L15-L7)/L4</f>
        <v>8.0117511971094152E-2</v>
      </c>
      <c r="M16">
        <f t="shared" si="5"/>
        <v>0.16016489716055482</v>
      </c>
      <c r="N16">
        <f t="shared" si="5"/>
        <v>0.566396030654297</v>
      </c>
      <c r="Q16">
        <f>+P15*K10</f>
        <v>127.07426014224461</v>
      </c>
      <c r="S16">
        <f>+Q16</f>
        <v>127.07426014224461</v>
      </c>
      <c r="V16">
        <f>+U15*L10</f>
        <v>128.50593571619868</v>
      </c>
      <c r="X16">
        <f>+V16</f>
        <v>128.50593571619868</v>
      </c>
    </row>
    <row r="17" spans="1:24">
      <c r="A17" s="1">
        <v>43719</v>
      </c>
      <c r="B17" s="2">
        <v>116.019997</v>
      </c>
      <c r="C17" s="3">
        <f t="shared" si="0"/>
        <v>-2.5859439106490454E-4</v>
      </c>
      <c r="D17" s="4">
        <f t="shared" si="1"/>
        <v>6.6871059090228775E-8</v>
      </c>
      <c r="E17" s="2">
        <f t="shared" si="4"/>
        <v>238</v>
      </c>
      <c r="F17" s="4">
        <f t="shared" si="2"/>
        <v>5.2540530491253199E-6</v>
      </c>
      <c r="G17" s="5">
        <f t="shared" si="3"/>
        <v>3.5134409191125594E-13</v>
      </c>
      <c r="J17" t="s">
        <v>29</v>
      </c>
      <c r="K17">
        <f>+(K15-K7)/K5</f>
        <v>4.9234104521716886E-2</v>
      </c>
      <c r="L17">
        <f t="shared" ref="L17:N17" si="6">+(L15-L7)/L5</f>
        <v>0.11010915134600864</v>
      </c>
      <c r="M17">
        <f t="shared" si="6"/>
        <v>0.22012192425711186</v>
      </c>
      <c r="N17">
        <f t="shared" si="6"/>
        <v>0.77842390167574771</v>
      </c>
      <c r="R17">
        <f>+Q16*K10</f>
        <v>121.95353147711451</v>
      </c>
      <c r="W17">
        <f>+V16*L10</f>
        <v>124.71697768618593</v>
      </c>
    </row>
    <row r="18" spans="1:24">
      <c r="A18" s="1">
        <v>43720</v>
      </c>
      <c r="B18" s="2">
        <v>116.91999800000001</v>
      </c>
      <c r="C18" s="3">
        <f t="shared" si="0"/>
        <v>7.7273589570246316E-3</v>
      </c>
      <c r="D18" s="4">
        <f t="shared" si="1"/>
        <v>5.9712076450708801E-5</v>
      </c>
      <c r="E18" s="2">
        <f t="shared" si="4"/>
        <v>237</v>
      </c>
      <c r="F18" s="4">
        <f t="shared" si="2"/>
        <v>5.5305821569740211E-6</v>
      </c>
      <c r="G18" s="5">
        <f t="shared" si="3"/>
        <v>3.3024254457415874E-10</v>
      </c>
      <c r="S18">
        <f>+R17*K10</f>
        <v>117.03915350828225</v>
      </c>
      <c r="X18">
        <f>+W17*L10</f>
        <v>121.03973591949742</v>
      </c>
    </row>
    <row r="19" spans="1:24">
      <c r="A19" s="1">
        <v>43721</v>
      </c>
      <c r="B19" s="2">
        <v>117.43</v>
      </c>
      <c r="C19" s="3">
        <f t="shared" si="0"/>
        <v>4.3524882396580563E-3</v>
      </c>
      <c r="D19" s="4">
        <f t="shared" si="1"/>
        <v>1.8944153876361685E-5</v>
      </c>
      <c r="E19" s="2">
        <f t="shared" si="4"/>
        <v>236</v>
      </c>
      <c r="F19" s="4">
        <f t="shared" si="2"/>
        <v>5.8216654283937069E-6</v>
      </c>
      <c r="G19" s="5">
        <f t="shared" si="3"/>
        <v>1.1028652569218545E-10</v>
      </c>
    </row>
    <row r="20" spans="1:24">
      <c r="A20" s="1">
        <v>43724</v>
      </c>
      <c r="B20" s="2">
        <v>115.57</v>
      </c>
      <c r="C20" s="3">
        <f t="shared" si="0"/>
        <v>-1.596600438963992E-2</v>
      </c>
      <c r="D20" s="4">
        <f t="shared" si="1"/>
        <v>2.5491329617000118E-4</v>
      </c>
      <c r="E20" s="2">
        <f t="shared" si="4"/>
        <v>235</v>
      </c>
      <c r="F20" s="4">
        <f t="shared" si="2"/>
        <v>6.1280688719933766E-6</v>
      </c>
      <c r="G20" s="5">
        <f t="shared" si="3"/>
        <v>1.5621262353166126E-9</v>
      </c>
    </row>
    <row r="21" spans="1:24">
      <c r="A21" s="1">
        <v>43725</v>
      </c>
      <c r="B21" s="2">
        <v>116.510002</v>
      </c>
      <c r="C21" s="3">
        <f t="shared" si="0"/>
        <v>8.1007164104081909E-3</v>
      </c>
      <c r="D21" s="4">
        <f t="shared" si="1"/>
        <v>6.562160636185656E-5</v>
      </c>
      <c r="E21" s="2">
        <f t="shared" si="4"/>
        <v>234</v>
      </c>
      <c r="F21" s="4">
        <f t="shared" si="2"/>
        <v>6.4505988126246055E-6</v>
      </c>
      <c r="G21" s="5">
        <f t="shared" si="3"/>
        <v>4.232986560803112E-10</v>
      </c>
      <c r="P21">
        <v>0</v>
      </c>
      <c r="Q21">
        <v>1</v>
      </c>
      <c r="R21">
        <v>2</v>
      </c>
      <c r="S21">
        <v>3</v>
      </c>
      <c r="U21">
        <v>0</v>
      </c>
      <c r="V21">
        <v>1</v>
      </c>
      <c r="W21">
        <v>2</v>
      </c>
      <c r="X21">
        <v>3</v>
      </c>
    </row>
    <row r="22" spans="1:24">
      <c r="A22" s="1">
        <v>43726</v>
      </c>
      <c r="B22" s="2">
        <v>117.160004</v>
      </c>
      <c r="C22" s="3">
        <f t="shared" si="0"/>
        <v>5.563432703119116E-3</v>
      </c>
      <c r="D22" s="4">
        <f t="shared" si="1"/>
        <v>3.0951783442135272E-5</v>
      </c>
      <c r="E22" s="2">
        <f t="shared" si="4"/>
        <v>233</v>
      </c>
      <c r="F22" s="4">
        <f t="shared" si="2"/>
        <v>6.7901040132890589E-6</v>
      </c>
      <c r="G22" s="5">
        <f t="shared" si="3"/>
        <v>2.1016582896889656E-10</v>
      </c>
    </row>
    <row r="23" spans="1:24">
      <c r="A23" s="1">
        <v>43727</v>
      </c>
      <c r="B23" s="2">
        <v>117.110001</v>
      </c>
      <c r="C23" s="3">
        <f t="shared" si="0"/>
        <v>-4.2688350785103816E-4</v>
      </c>
      <c r="D23" s="4">
        <f t="shared" si="1"/>
        <v>1.8222952927520735E-7</v>
      </c>
      <c r="E23" s="2">
        <f t="shared" si="4"/>
        <v>232</v>
      </c>
      <c r="F23" s="4">
        <f t="shared" si="2"/>
        <v>7.147477908725325E-6</v>
      </c>
      <c r="G23" s="5">
        <f t="shared" si="3"/>
        <v>1.3024815348119595E-12</v>
      </c>
      <c r="P23" t="s">
        <v>21</v>
      </c>
      <c r="Q23">
        <f>+Q14*K12+Q16*K13</f>
        <v>132.41229470077019</v>
      </c>
      <c r="R23">
        <f>+R13*K12^2+2*R15*K12*K13+R17*K13^2</f>
        <v>132.41458544116966</v>
      </c>
      <c r="S23">
        <f>+S12*K12^3+3*S14*K12^2*K13+3*S16*K12*K13^2+S18*K13^3</f>
        <v>132.41687622119906</v>
      </c>
      <c r="U23" t="s">
        <v>21</v>
      </c>
      <c r="V23">
        <f>+V14*L12+V16*L13</f>
        <v>132.41229470077019</v>
      </c>
      <c r="W23">
        <f>+W13*L12^2+2*W15*L12*L13+W17*L13^2</f>
        <v>132.41458544116963</v>
      </c>
      <c r="X23">
        <f>+X12*L12^3+3*X14*L12^2*L13+3*X16*L12*L13^2+X18*L13^3</f>
        <v>132.41687622119903</v>
      </c>
    </row>
    <row r="24" spans="1:24">
      <c r="A24" s="1">
        <v>43728</v>
      </c>
      <c r="B24" s="2">
        <v>116.980003</v>
      </c>
      <c r="C24" s="3">
        <f t="shared" si="0"/>
        <v>-1.1106669327374512E-3</v>
      </c>
      <c r="D24" s="4">
        <f t="shared" si="1"/>
        <v>1.233581035476418E-6</v>
      </c>
      <c r="E24" s="2">
        <f t="shared" si="4"/>
        <v>231</v>
      </c>
      <c r="F24" s="4">
        <f t="shared" si="2"/>
        <v>7.5236609565529735E-6</v>
      </c>
      <c r="G24" s="5">
        <f t="shared" si="3"/>
        <v>9.2810454733581137E-12</v>
      </c>
      <c r="P24" t="s">
        <v>22</v>
      </c>
      <c r="Q24">
        <f>+Q14^2*K12+Q16^2*K13</f>
        <v>17562.681897159055</v>
      </c>
      <c r="R24">
        <f>+R13^2*K12^2+2*R15^2*K12*K13+R17^2*K13^2</f>
        <v>17593.006906157854</v>
      </c>
      <c r="S24">
        <f>+S12^2*K12^3+3*S14^2*K12^2*K13+3*S16^2*K12*K13^2+S18^2*K13^3</f>
        <v>17623.384276531535</v>
      </c>
      <c r="U24" t="s">
        <v>22</v>
      </c>
      <c r="V24">
        <f>+V14^2*L12+V16^2*L13</f>
        <v>17548.720854748557</v>
      </c>
      <c r="W24">
        <f>+W13^2*L12^2+2*W15^2*L12*L13+W17^2*L13^2</f>
        <v>17565.047726192446</v>
      </c>
      <c r="X24">
        <f>+X12^2*L12^3+3*X14^2*L12^2*L13+3*X16^2*L12*L13^2+X18^2*L13^3</f>
        <v>17581.389787731008</v>
      </c>
    </row>
    <row r="25" spans="1:24">
      <c r="A25" s="1">
        <v>43731</v>
      </c>
      <c r="B25" s="2">
        <v>117.620003</v>
      </c>
      <c r="C25" s="3">
        <f t="shared" si="0"/>
        <v>5.4561088773869941E-3</v>
      </c>
      <c r="D25" s="4">
        <f t="shared" si="1"/>
        <v>2.9769124081901166E-5</v>
      </c>
      <c r="E25" s="2">
        <f t="shared" si="4"/>
        <v>230</v>
      </c>
      <c r="F25" s="4">
        <f t="shared" si="2"/>
        <v>7.9196431121610253E-6</v>
      </c>
      <c r="G25" s="5">
        <f t="shared" si="3"/>
        <v>2.3576083849029549E-10</v>
      </c>
      <c r="P25" t="s">
        <v>23</v>
      </c>
      <c r="Q25">
        <f>+Q24-Q23^2</f>
        <v>29.666109235440672</v>
      </c>
      <c r="R25">
        <f t="shared" ref="R25:S25" si="7">+R24-R23^2</f>
        <v>59.384468601034314</v>
      </c>
      <c r="S25">
        <f t="shared" si="7"/>
        <v>89.15516835118251</v>
      </c>
      <c r="U25" t="s">
        <v>23</v>
      </c>
      <c r="V25">
        <f>+V24-V23^2</f>
        <v>15.70506682494306</v>
      </c>
      <c r="W25">
        <f t="shared" ref="W25" si="8">+W24-W23^2</f>
        <v>31.425288635633478</v>
      </c>
      <c r="X25">
        <f t="shared" ref="X25" si="9">+X24-X23^2</f>
        <v>47.16067955066319</v>
      </c>
    </row>
    <row r="26" spans="1:24">
      <c r="A26" s="1">
        <v>43732</v>
      </c>
      <c r="B26" s="2">
        <v>118.400002</v>
      </c>
      <c r="C26" s="3">
        <f t="shared" si="0"/>
        <v>6.609624804121186E-3</v>
      </c>
      <c r="D26" s="4">
        <f t="shared" si="1"/>
        <v>4.3687140051254025E-5</v>
      </c>
      <c r="E26" s="2">
        <f t="shared" si="4"/>
        <v>229</v>
      </c>
      <c r="F26" s="4">
        <f t="shared" si="2"/>
        <v>8.3364664338537104E-6</v>
      </c>
      <c r="G26" s="5">
        <f t="shared" si="3"/>
        <v>3.6419637662834523E-10</v>
      </c>
      <c r="P26" t="s">
        <v>24</v>
      </c>
      <c r="Q26">
        <f>+SQRT(Q25)</f>
        <v>5.4466603745268234</v>
      </c>
      <c r="R26">
        <f t="shared" ref="R26:S26" si="10">+SQRT(R25)</f>
        <v>7.7061318831846055</v>
      </c>
      <c r="S26">
        <f t="shared" si="10"/>
        <v>9.4422014568204649</v>
      </c>
      <c r="U26" t="s">
        <v>24</v>
      </c>
      <c r="V26">
        <f>+SQRT(V25)</f>
        <v>3.9629618752825593</v>
      </c>
      <c r="W26">
        <f t="shared" ref="W26" si="11">+SQRT(W25)</f>
        <v>5.605826311582752</v>
      </c>
      <c r="X26">
        <f t="shared" ref="X26" si="12">+SQRT(X25)</f>
        <v>6.8673633623584527</v>
      </c>
    </row>
    <row r="27" spans="1:24">
      <c r="A27" s="1">
        <v>43733</v>
      </c>
      <c r="B27" s="2">
        <v>118.470001</v>
      </c>
      <c r="C27" s="3">
        <f t="shared" si="0"/>
        <v>5.9103306582616345E-4</v>
      </c>
      <c r="D27" s="4">
        <f t="shared" si="1"/>
        <v>3.4932008489987409E-7</v>
      </c>
      <c r="E27" s="2">
        <f t="shared" si="4"/>
        <v>228</v>
      </c>
      <c r="F27" s="4">
        <f t="shared" si="2"/>
        <v>8.7752278251091689E-6</v>
      </c>
      <c r="G27" s="5">
        <f t="shared" si="3"/>
        <v>3.0653633288828723E-12</v>
      </c>
      <c r="P27" t="s">
        <v>25</v>
      </c>
      <c r="Q27" s="14">
        <f>+Q23+Q26</f>
        <v>137.85895507529702</v>
      </c>
      <c r="R27" s="14">
        <f t="shared" ref="R27:S27" si="13">+R23+R26</f>
        <v>140.12071732435427</v>
      </c>
      <c r="S27" s="14">
        <f t="shared" si="13"/>
        <v>141.85907767801953</v>
      </c>
      <c r="U27" t="s">
        <v>25</v>
      </c>
      <c r="V27" s="14">
        <f>+V23+V26</f>
        <v>136.37525657605275</v>
      </c>
      <c r="W27" s="14">
        <f t="shared" ref="W27:X27" si="14">+W23+W26</f>
        <v>138.02041175275238</v>
      </c>
      <c r="X27" s="14">
        <f t="shared" si="14"/>
        <v>139.28423958355748</v>
      </c>
    </row>
    <row r="28" spans="1:24">
      <c r="A28" s="1">
        <v>43734</v>
      </c>
      <c r="B28" s="2">
        <v>118.300003</v>
      </c>
      <c r="C28" s="3">
        <f t="shared" si="0"/>
        <v>-1.4359760640262978E-3</v>
      </c>
      <c r="D28" s="4">
        <f t="shared" si="1"/>
        <v>2.0620272564564581E-6</v>
      </c>
      <c r="E28" s="2">
        <f t="shared" si="4"/>
        <v>227</v>
      </c>
      <c r="F28" s="4">
        <f t="shared" si="2"/>
        <v>9.2370819211675474E-6</v>
      </c>
      <c r="G28" s="5">
        <f t="shared" si="3"/>
        <v>1.9047114691568667E-11</v>
      </c>
      <c r="P28" t="s">
        <v>26</v>
      </c>
      <c r="Q28" s="13">
        <f>+Q23-Q26</f>
        <v>126.96563432624336</v>
      </c>
      <c r="R28" s="13">
        <f t="shared" ref="R28:S28" si="15">+R23-R26</f>
        <v>124.70845355798505</v>
      </c>
      <c r="S28" s="13">
        <f t="shared" si="15"/>
        <v>122.97467476437859</v>
      </c>
      <c r="U28" t="s">
        <v>26</v>
      </c>
      <c r="V28" s="13">
        <f>+V23-V26</f>
        <v>128.44933282548763</v>
      </c>
      <c r="W28" s="13">
        <f t="shared" ref="W28:X28" si="16">+W23-W26</f>
        <v>126.80875912958689</v>
      </c>
      <c r="X28" s="13">
        <f t="shared" si="16"/>
        <v>125.54951285884059</v>
      </c>
    </row>
    <row r="29" spans="1:24">
      <c r="A29" s="1">
        <v>43735</v>
      </c>
      <c r="B29" s="2">
        <v>118.449997</v>
      </c>
      <c r="C29" s="3">
        <f t="shared" si="0"/>
        <v>1.2671089340550359E-3</v>
      </c>
      <c r="D29" s="4">
        <f t="shared" si="1"/>
        <v>1.6055650507620893E-6</v>
      </c>
      <c r="E29" s="2">
        <f t="shared" si="4"/>
        <v>226</v>
      </c>
      <c r="F29" s="4">
        <f t="shared" si="2"/>
        <v>9.723244127544787E-6</v>
      </c>
      <c r="G29" s="5">
        <f t="shared" si="3"/>
        <v>1.5611300951213634E-11</v>
      </c>
    </row>
    <row r="30" spans="1:24">
      <c r="A30" s="1">
        <v>43738</v>
      </c>
      <c r="B30" s="2">
        <v>118.68</v>
      </c>
      <c r="C30" s="3">
        <f t="shared" si="0"/>
        <v>1.9398901449691479E-3</v>
      </c>
      <c r="D30" s="4">
        <f t="shared" si="1"/>
        <v>3.7631737745484218E-6</v>
      </c>
      <c r="E30" s="2">
        <f t="shared" si="4"/>
        <v>225</v>
      </c>
      <c r="F30" s="4">
        <f t="shared" si="2"/>
        <v>1.0234993818468196E-5</v>
      </c>
      <c r="G30" s="5">
        <f t="shared" si="3"/>
        <v>3.8516060320324729E-11</v>
      </c>
      <c r="P30" s="15">
        <f>+P15*10*3700</f>
        <v>4899170.1479999991</v>
      </c>
      <c r="Q30" s="15">
        <f>+Q28*10*3700</f>
        <v>4697728.4700710047</v>
      </c>
      <c r="R30" s="15">
        <f t="shared" ref="R30:S30" si="17">+R28*10*3700</f>
        <v>4614212.781645447</v>
      </c>
      <c r="S30" s="15">
        <f t="shared" si="17"/>
        <v>4550062.9662820082</v>
      </c>
      <c r="U30" s="15">
        <f>+U15*10*3700</f>
        <v>4899170.1479999991</v>
      </c>
      <c r="V30" s="15">
        <f>+V28*10*3700</f>
        <v>4752625.3145430423</v>
      </c>
      <c r="W30" s="15">
        <f>+W28*10*3700</f>
        <v>4691924.0877947146</v>
      </c>
      <c r="X30" s="15">
        <f>+X28*10*3700</f>
        <v>4645331.9757771017</v>
      </c>
    </row>
    <row r="31" spans="1:24">
      <c r="A31" s="1">
        <v>43739</v>
      </c>
      <c r="B31" s="2">
        <v>117.849998</v>
      </c>
      <c r="C31" s="3">
        <f t="shared" si="0"/>
        <v>-7.0181830112066206E-3</v>
      </c>
      <c r="D31" s="4">
        <f t="shared" si="1"/>
        <v>4.925489277878923E-5</v>
      </c>
      <c r="E31" s="2">
        <f t="shared" si="4"/>
        <v>224</v>
      </c>
      <c r="F31" s="4">
        <f t="shared" si="2"/>
        <v>1.0773677703650732E-5</v>
      </c>
      <c r="G31" s="5">
        <f t="shared" si="3"/>
        <v>5.3065634012654895E-10</v>
      </c>
      <c r="Q31" s="16">
        <f>+Q30-P30</f>
        <v>-201441.67792899441</v>
      </c>
      <c r="R31" s="16">
        <f>+R30-P30</f>
        <v>-284957.3663545521</v>
      </c>
      <c r="S31" s="16">
        <f>+S30-P30</f>
        <v>-349107.1817179909</v>
      </c>
      <c r="V31" s="17">
        <f>+V30-U30</f>
        <v>-146544.83345695678</v>
      </c>
      <c r="W31" s="17">
        <f>+W30-U30</f>
        <v>-207246.06020528451</v>
      </c>
      <c r="X31" s="17">
        <f>+X30-U30</f>
        <v>-253838.17222289741</v>
      </c>
    </row>
    <row r="32" spans="1:24">
      <c r="A32" s="1">
        <v>43740</v>
      </c>
      <c r="B32" s="2">
        <v>116.120003</v>
      </c>
      <c r="C32" s="3">
        <f t="shared" si="0"/>
        <v>-1.4788447419642978E-2</v>
      </c>
      <c r="D32" s="4">
        <f t="shared" si="1"/>
        <v>2.1869817708354507E-4</v>
      </c>
      <c r="E32" s="2">
        <f t="shared" si="4"/>
        <v>223</v>
      </c>
      <c r="F32" s="4">
        <f t="shared" si="2"/>
        <v>1.1340713372263926E-5</v>
      </c>
      <c r="G32" s="5">
        <f t="shared" si="3"/>
        <v>2.4801933413411037E-9</v>
      </c>
    </row>
    <row r="33" spans="1:7">
      <c r="A33" s="1">
        <v>43741</v>
      </c>
      <c r="B33" s="2">
        <v>116.30999799999999</v>
      </c>
      <c r="C33" s="3">
        <f t="shared" si="0"/>
        <v>1.6348581637497946E-3</v>
      </c>
      <c r="D33" s="4">
        <f t="shared" si="1"/>
        <v>2.6727612155793503E-6</v>
      </c>
      <c r="E33" s="2">
        <f t="shared" si="4"/>
        <v>222</v>
      </c>
      <c r="F33" s="4">
        <f t="shared" si="2"/>
        <v>1.1937593023435714E-5</v>
      </c>
      <c r="G33" s="5">
        <f t="shared" si="3"/>
        <v>3.1906335640409609E-11</v>
      </c>
    </row>
    <row r="34" spans="1:7">
      <c r="A34" s="1">
        <v>43742</v>
      </c>
      <c r="B34" s="2">
        <v>118.160004</v>
      </c>
      <c r="C34" s="3">
        <f t="shared" si="0"/>
        <v>1.5780648920006097E-2</v>
      </c>
      <c r="D34" s="4">
        <f t="shared" si="1"/>
        <v>2.4902888033648957E-4</v>
      </c>
      <c r="E34" s="2">
        <f t="shared" si="4"/>
        <v>221</v>
      </c>
      <c r="F34" s="4">
        <f t="shared" si="2"/>
        <v>1.2565887393090226E-5</v>
      </c>
      <c r="G34" s="5">
        <f t="shared" si="3"/>
        <v>3.1292688679356686E-9</v>
      </c>
    </row>
    <row r="35" spans="1:7">
      <c r="A35" s="1">
        <v>43745</v>
      </c>
      <c r="B35" s="2">
        <v>117.230003</v>
      </c>
      <c r="C35" s="3">
        <f t="shared" si="0"/>
        <v>-7.9018294010716542E-3</v>
      </c>
      <c r="D35" s="4">
        <f t="shared" si="1"/>
        <v>6.2438907883640419E-5</v>
      </c>
      <c r="E35" s="2">
        <f t="shared" si="4"/>
        <v>220</v>
      </c>
      <c r="F35" s="4">
        <f t="shared" si="2"/>
        <v>1.3227249887463397E-5</v>
      </c>
      <c r="G35" s="5">
        <f t="shared" si="3"/>
        <v>8.2589503727722018E-10</v>
      </c>
    </row>
    <row r="36" spans="1:7">
      <c r="A36" s="1">
        <v>43746</v>
      </c>
      <c r="B36" s="2">
        <v>117.58000199999999</v>
      </c>
      <c r="C36" s="3">
        <f t="shared" si="0"/>
        <v>2.9811273093484519E-3</v>
      </c>
      <c r="D36" s="4">
        <f t="shared" si="1"/>
        <v>8.88712003454314E-6</v>
      </c>
      <c r="E36" s="2">
        <f t="shared" si="4"/>
        <v>219</v>
      </c>
      <c r="F36" s="4">
        <f t="shared" si="2"/>
        <v>1.3923420934171996E-5</v>
      </c>
      <c r="G36" s="5">
        <f t="shared" si="3"/>
        <v>1.2373911313345732E-10</v>
      </c>
    </row>
    <row r="37" spans="1:7">
      <c r="A37" s="1">
        <v>43747</v>
      </c>
      <c r="B37" s="2">
        <v>118.93</v>
      </c>
      <c r="C37" s="3">
        <f t="shared" si="0"/>
        <v>1.1416114755349711E-2</v>
      </c>
      <c r="D37" s="4">
        <f t="shared" si="1"/>
        <v>1.3032767610731341E-4</v>
      </c>
      <c r="E37" s="2">
        <f t="shared" si="4"/>
        <v>218</v>
      </c>
      <c r="F37" s="4">
        <f t="shared" si="2"/>
        <v>1.4656232562286311E-5</v>
      </c>
      <c r="G37" s="5">
        <f t="shared" si="3"/>
        <v>1.9101127303311106E-9</v>
      </c>
    </row>
    <row r="38" spans="1:7">
      <c r="A38" s="1">
        <v>43748</v>
      </c>
      <c r="B38" s="2">
        <v>119.610001</v>
      </c>
      <c r="C38" s="3">
        <f t="shared" si="0"/>
        <v>5.7013736827243042E-3</v>
      </c>
      <c r="D38" s="4">
        <f t="shared" si="1"/>
        <v>3.2505661870061296E-5</v>
      </c>
      <c r="E38" s="2">
        <f t="shared" si="4"/>
        <v>217</v>
      </c>
      <c r="F38" s="4">
        <f t="shared" si="2"/>
        <v>1.5427613223459279E-5</v>
      </c>
      <c r="G38" s="5">
        <f t="shared" si="3"/>
        <v>5.0148477890385376E-10</v>
      </c>
    </row>
    <row r="39" spans="1:7">
      <c r="A39" s="1">
        <v>43749</v>
      </c>
      <c r="B39" s="2">
        <v>120.239998</v>
      </c>
      <c r="C39" s="3">
        <f t="shared" si="0"/>
        <v>5.2532703894408563E-3</v>
      </c>
      <c r="D39" s="4">
        <f t="shared" si="1"/>
        <v>2.7596849784576086E-5</v>
      </c>
      <c r="E39" s="2">
        <f t="shared" si="4"/>
        <v>216</v>
      </c>
      <c r="F39" s="4">
        <f t="shared" si="2"/>
        <v>1.6239592866799238E-5</v>
      </c>
      <c r="G39" s="5">
        <f t="shared" si="3"/>
        <v>4.4816160490773188E-10</v>
      </c>
    </row>
    <row r="40" spans="1:7">
      <c r="A40" s="1">
        <v>43752</v>
      </c>
      <c r="B40" s="2">
        <v>119.16999800000001</v>
      </c>
      <c r="C40" s="3">
        <f t="shared" si="0"/>
        <v>-8.9387004913516876E-3</v>
      </c>
      <c r="D40" s="4">
        <f t="shared" si="1"/>
        <v>7.9900366474090905E-5</v>
      </c>
      <c r="E40" s="2">
        <f t="shared" si="4"/>
        <v>215</v>
      </c>
      <c r="F40" s="4">
        <f t="shared" si="2"/>
        <v>1.7094308280841301E-5</v>
      </c>
      <c r="G40" s="5">
        <f t="shared" si="3"/>
        <v>1.3658414962603067E-9</v>
      </c>
    </row>
    <row r="41" spans="1:7">
      <c r="A41" s="1">
        <v>43753</v>
      </c>
      <c r="B41" s="2">
        <v>119.529999</v>
      </c>
      <c r="C41" s="3">
        <f t="shared" si="0"/>
        <v>3.0163492038216334E-3</v>
      </c>
      <c r="D41" s="4">
        <f t="shared" si="1"/>
        <v>9.098362519395401E-6</v>
      </c>
      <c r="E41" s="2">
        <f t="shared" si="4"/>
        <v>214</v>
      </c>
      <c r="F41" s="4">
        <f t="shared" si="2"/>
        <v>1.7994008716675057E-5</v>
      </c>
      <c r="G41" s="5">
        <f t="shared" si="3"/>
        <v>1.6371601448147047E-10</v>
      </c>
    </row>
    <row r="42" spans="1:7">
      <c r="A42" s="1">
        <v>43754</v>
      </c>
      <c r="B42" s="2">
        <v>119.41999800000001</v>
      </c>
      <c r="C42" s="3">
        <f t="shared" si="0"/>
        <v>-9.207031525561688E-4</v>
      </c>
      <c r="D42" s="4">
        <f t="shared" si="1"/>
        <v>8.4769429512686786E-7</v>
      </c>
      <c r="E42" s="2">
        <f t="shared" si="4"/>
        <v>213</v>
      </c>
      <c r="F42" s="4">
        <f t="shared" si="2"/>
        <v>1.8941061807026376E-5</v>
      </c>
      <c r="G42" s="5">
        <f t="shared" si="3"/>
        <v>1.6056230037461661E-11</v>
      </c>
    </row>
    <row r="43" spans="1:7">
      <c r="A43" s="1">
        <v>43755</v>
      </c>
      <c r="B43" s="2">
        <v>119.839996</v>
      </c>
      <c r="C43" s="3">
        <f t="shared" si="0"/>
        <v>3.5108120198389489E-3</v>
      </c>
      <c r="D43" s="4">
        <f t="shared" si="1"/>
        <v>1.232580103864564E-5</v>
      </c>
      <c r="E43" s="2">
        <f t="shared" si="4"/>
        <v>212</v>
      </c>
      <c r="F43" s="4">
        <f t="shared" si="2"/>
        <v>1.993795979686987E-5</v>
      </c>
      <c r="G43" s="5">
        <f t="shared" si="3"/>
        <v>2.4575132557273367E-10</v>
      </c>
    </row>
    <row r="44" spans="1:7">
      <c r="A44" s="1">
        <v>43756</v>
      </c>
      <c r="B44" s="2">
        <v>119.139999</v>
      </c>
      <c r="C44" s="3">
        <f t="shared" si="0"/>
        <v>-5.8582225840170038E-3</v>
      </c>
      <c r="D44" s="4">
        <f t="shared" si="1"/>
        <v>3.4318771843886858E-5</v>
      </c>
      <c r="E44" s="2">
        <f t="shared" si="4"/>
        <v>211</v>
      </c>
      <c r="F44" s="4">
        <f t="shared" si="2"/>
        <v>2.0987326101968282E-5</v>
      </c>
      <c r="G44" s="5">
        <f t="shared" si="3"/>
        <v>7.2025925610670081E-10</v>
      </c>
    </row>
    <row r="45" spans="1:7">
      <c r="A45" s="1">
        <v>43759</v>
      </c>
      <c r="B45" s="2">
        <v>119.739998</v>
      </c>
      <c r="C45" s="3">
        <f t="shared" si="0"/>
        <v>5.0234449872949933E-3</v>
      </c>
      <c r="D45" s="4">
        <f t="shared" si="1"/>
        <v>2.5234999540379196E-5</v>
      </c>
      <c r="E45" s="2">
        <f t="shared" si="4"/>
        <v>210</v>
      </c>
      <c r="F45" s="4">
        <f t="shared" si="2"/>
        <v>2.2091922212598193E-5</v>
      </c>
      <c r="G45" s="5">
        <f t="shared" si="3"/>
        <v>5.5748964688100838E-10</v>
      </c>
    </row>
    <row r="46" spans="1:7">
      <c r="A46" s="1">
        <v>43760</v>
      </c>
      <c r="B46" s="2">
        <v>119.58000199999999</v>
      </c>
      <c r="C46" s="3">
        <f t="shared" si="0"/>
        <v>-1.337088616386604E-3</v>
      </c>
      <c r="D46" s="4">
        <f t="shared" si="1"/>
        <v>1.7878059680706431E-6</v>
      </c>
      <c r="E46" s="2">
        <f t="shared" si="4"/>
        <v>209</v>
      </c>
      <c r="F46" s="4">
        <f t="shared" si="2"/>
        <v>2.3254654960629675E-5</v>
      </c>
      <c r="G46" s="5">
        <f t="shared" si="3"/>
        <v>4.1574810924037319E-11</v>
      </c>
    </row>
    <row r="47" spans="1:7">
      <c r="A47" s="1">
        <v>43761</v>
      </c>
      <c r="B47" s="2">
        <v>119.349998</v>
      </c>
      <c r="C47" s="3">
        <f t="shared" si="0"/>
        <v>-1.9252841505602181E-3</v>
      </c>
      <c r="D47" s="4">
        <f t="shared" si="1"/>
        <v>3.7067190603983809E-6</v>
      </c>
      <c r="E47" s="2">
        <f t="shared" si="4"/>
        <v>208</v>
      </c>
      <c r="F47" s="4">
        <f t="shared" si="2"/>
        <v>2.4478584169083869E-5</v>
      </c>
      <c r="G47" s="5">
        <f t="shared" si="3"/>
        <v>9.0735234511109243E-11</v>
      </c>
    </row>
    <row r="48" spans="1:7">
      <c r="A48" s="1">
        <v>43762</v>
      </c>
      <c r="B48" s="2">
        <v>119.099998</v>
      </c>
      <c r="C48" s="3">
        <f t="shared" si="0"/>
        <v>-2.0968764587597898E-3</v>
      </c>
      <c r="D48" s="4">
        <f t="shared" si="1"/>
        <v>4.3968908833009968E-6</v>
      </c>
      <c r="E48" s="2">
        <f t="shared" si="4"/>
        <v>207</v>
      </c>
      <c r="F48" s="4">
        <f t="shared" si="2"/>
        <v>2.576693070429881E-5</v>
      </c>
      <c r="G48" s="5">
        <f t="shared" si="3"/>
        <v>1.1329438270437996E-10</v>
      </c>
    </row>
    <row r="49" spans="1:7">
      <c r="A49" s="1">
        <v>43763</v>
      </c>
      <c r="B49" s="2">
        <v>119.040001</v>
      </c>
      <c r="C49" s="3">
        <f t="shared" si="0"/>
        <v>-5.0388008332360318E-4</v>
      </c>
      <c r="D49" s="4">
        <f t="shared" si="1"/>
        <v>2.5389513837020126E-7</v>
      </c>
      <c r="E49" s="2">
        <f t="shared" si="4"/>
        <v>206</v>
      </c>
      <c r="F49" s="4">
        <f t="shared" si="2"/>
        <v>2.7123084951893486E-5</v>
      </c>
      <c r="G49" s="5">
        <f t="shared" si="3"/>
        <v>6.8864194068877206E-12</v>
      </c>
    </row>
    <row r="50" spans="1:7">
      <c r="A50" s="1">
        <v>43766</v>
      </c>
      <c r="B50" s="2">
        <v>119.220001</v>
      </c>
      <c r="C50" s="3">
        <f t="shared" si="0"/>
        <v>1.5109546943153757E-3</v>
      </c>
      <c r="D50" s="4">
        <f t="shared" si="1"/>
        <v>2.2829840882736703E-6</v>
      </c>
      <c r="E50" s="2">
        <f t="shared" si="4"/>
        <v>205</v>
      </c>
      <c r="F50" s="4">
        <f t="shared" si="2"/>
        <v>2.8550615738835244E-5</v>
      </c>
      <c r="G50" s="5">
        <f t="shared" si="3"/>
        <v>6.5180601442176679E-11</v>
      </c>
    </row>
    <row r="51" spans="1:7">
      <c r="A51" s="1">
        <v>43767</v>
      </c>
      <c r="B51" s="2">
        <v>117.150002</v>
      </c>
      <c r="C51" s="3">
        <f t="shared" si="0"/>
        <v>-1.7515352153700526E-2</v>
      </c>
      <c r="D51" s="4">
        <f t="shared" si="1"/>
        <v>3.0678756106814164E-4</v>
      </c>
      <c r="E51" s="2">
        <f t="shared" si="4"/>
        <v>204</v>
      </c>
      <c r="F51" s="4">
        <f t="shared" si="2"/>
        <v>3.0053279725089732E-5</v>
      </c>
      <c r="G51" s="5">
        <f t="shared" si="3"/>
        <v>9.2199723889589093E-9</v>
      </c>
    </row>
    <row r="52" spans="1:7">
      <c r="A52" s="1">
        <v>43768</v>
      </c>
      <c r="B52" s="2">
        <v>118.099998</v>
      </c>
      <c r="C52" s="3">
        <f t="shared" si="0"/>
        <v>8.0765242425811252E-3</v>
      </c>
      <c r="D52" s="4">
        <f t="shared" si="1"/>
        <v>6.5230243841000625E-5</v>
      </c>
      <c r="E52" s="2">
        <f t="shared" si="4"/>
        <v>203</v>
      </c>
      <c r="F52" s="4">
        <f t="shared" si="2"/>
        <v>3.1635031289568143E-5</v>
      </c>
      <c r="G52" s="5">
        <f t="shared" si="3"/>
        <v>2.0635608049362145E-9</v>
      </c>
    </row>
    <row r="53" spans="1:7">
      <c r="A53" s="1">
        <v>43769</v>
      </c>
      <c r="B53" s="2">
        <v>117.260002</v>
      </c>
      <c r="C53" s="3">
        <f t="shared" si="0"/>
        <v>-7.1379976763320113E-3</v>
      </c>
      <c r="D53" s="4">
        <f t="shared" si="1"/>
        <v>5.0951010827321191E-5</v>
      </c>
      <c r="E53" s="2">
        <f t="shared" si="4"/>
        <v>202</v>
      </c>
      <c r="F53" s="4">
        <f t="shared" si="2"/>
        <v>3.3300032936387521E-5</v>
      </c>
      <c r="G53" s="5">
        <f t="shared" si="3"/>
        <v>1.6966703386920328E-9</v>
      </c>
    </row>
    <row r="54" spans="1:7">
      <c r="A54" s="1">
        <v>43770</v>
      </c>
      <c r="B54" s="2">
        <v>117.620003</v>
      </c>
      <c r="C54" s="3">
        <f t="shared" si="0"/>
        <v>3.0654059454923287E-3</v>
      </c>
      <c r="D54" s="4">
        <f t="shared" si="1"/>
        <v>9.3967136106597177E-6</v>
      </c>
      <c r="E54" s="2">
        <f t="shared" si="4"/>
        <v>201</v>
      </c>
      <c r="F54" s="4">
        <f t="shared" si="2"/>
        <v>3.505266624882897E-5</v>
      </c>
      <c r="G54" s="5">
        <f t="shared" si="3"/>
        <v>3.2937986603028372E-10</v>
      </c>
    </row>
    <row r="55" spans="1:7">
      <c r="A55" s="1">
        <v>43773</v>
      </c>
      <c r="B55" s="2">
        <v>117.57</v>
      </c>
      <c r="C55" s="3">
        <f t="shared" si="0"/>
        <v>-4.2521365802614553E-4</v>
      </c>
      <c r="D55" s="4">
        <f t="shared" si="1"/>
        <v>1.8080665497197584E-7</v>
      </c>
      <c r="E55" s="2">
        <f t="shared" si="4"/>
        <v>200</v>
      </c>
      <c r="F55" s="4">
        <f t="shared" si="2"/>
        <v>3.6897543419819962E-5</v>
      </c>
      <c r="G55" s="5">
        <f t="shared" si="3"/>
        <v>6.6713214024208853E-12</v>
      </c>
    </row>
    <row r="56" spans="1:7">
      <c r="A56" s="1">
        <v>43774</v>
      </c>
      <c r="B56" s="2">
        <v>118.860001</v>
      </c>
      <c r="C56" s="3">
        <f t="shared" si="0"/>
        <v>1.0912437472124057E-2</v>
      </c>
      <c r="D56" s="4">
        <f t="shared" si="1"/>
        <v>1.1908129158301729E-4</v>
      </c>
      <c r="E56" s="2">
        <f t="shared" si="4"/>
        <v>199</v>
      </c>
      <c r="F56" s="4">
        <f t="shared" si="2"/>
        <v>3.8839519389284171E-5</v>
      </c>
      <c r="G56" s="5">
        <f t="shared" si="3"/>
        <v>4.6250601333396016E-9</v>
      </c>
    </row>
    <row r="57" spans="1:7">
      <c r="A57" s="1">
        <v>43775</v>
      </c>
      <c r="B57" s="2">
        <v>119.5</v>
      </c>
      <c r="C57" s="3">
        <f t="shared" si="0"/>
        <v>5.3700330197916403E-3</v>
      </c>
      <c r="D57" s="4">
        <f t="shared" si="1"/>
        <v>2.8837254633652524E-5</v>
      </c>
      <c r="E57" s="2">
        <f t="shared" si="4"/>
        <v>198</v>
      </c>
      <c r="F57" s="4">
        <f t="shared" si="2"/>
        <v>4.0883704620299135E-5</v>
      </c>
      <c r="G57" s="5">
        <f t="shared" si="3"/>
        <v>1.1789738005026023E-9</v>
      </c>
    </row>
    <row r="58" spans="1:7">
      <c r="A58" s="1">
        <v>43776</v>
      </c>
      <c r="B58" s="2">
        <v>120.230003</v>
      </c>
      <c r="C58" s="3">
        <f t="shared" si="0"/>
        <v>6.0902285674269497E-3</v>
      </c>
      <c r="D58" s="4">
        <f t="shared" si="1"/>
        <v>3.7090884003503319E-5</v>
      </c>
      <c r="E58" s="2">
        <f t="shared" si="4"/>
        <v>197</v>
      </c>
      <c r="F58" s="4">
        <f t="shared" si="2"/>
        <v>4.3035478547683296E-5</v>
      </c>
      <c r="G58" s="5">
        <f t="shared" si="3"/>
        <v>1.5962239428473766E-9</v>
      </c>
    </row>
    <row r="59" spans="1:7">
      <c r="A59" s="1">
        <v>43777</v>
      </c>
      <c r="B59" s="2">
        <v>119.44000200000001</v>
      </c>
      <c r="C59" s="3">
        <f t="shared" si="0"/>
        <v>-6.5924299632484033E-3</v>
      </c>
      <c r="D59" s="4">
        <f t="shared" si="1"/>
        <v>4.3460132820335345E-5</v>
      </c>
      <c r="E59" s="2">
        <f t="shared" si="4"/>
        <v>196</v>
      </c>
      <c r="F59" s="4">
        <f t="shared" si="2"/>
        <v>4.5300503734403463E-5</v>
      </c>
      <c r="G59" s="5">
        <f t="shared" si="3"/>
        <v>1.968765909125272E-9</v>
      </c>
    </row>
    <row r="60" spans="1:7">
      <c r="A60" s="1">
        <v>43780</v>
      </c>
      <c r="B60" s="2">
        <v>119.040001</v>
      </c>
      <c r="C60" s="3">
        <f t="shared" si="0"/>
        <v>-3.3545904904245935E-3</v>
      </c>
      <c r="D60" s="4">
        <f t="shared" si="1"/>
        <v>1.1253277358447115E-5</v>
      </c>
      <c r="E60" s="2">
        <f t="shared" si="4"/>
        <v>195</v>
      </c>
      <c r="F60" s="4">
        <f t="shared" si="2"/>
        <v>4.7684740773056285E-5</v>
      </c>
      <c r="G60" s="5">
        <f t="shared" si="3"/>
        <v>5.3660961368485429E-10</v>
      </c>
    </row>
    <row r="61" spans="1:7">
      <c r="A61" s="1">
        <v>43781</v>
      </c>
      <c r="B61" s="2">
        <v>119.120003</v>
      </c>
      <c r="C61" s="3">
        <f t="shared" si="0"/>
        <v>6.71834075121545E-4</v>
      </c>
      <c r="D61" s="4">
        <f t="shared" si="1"/>
        <v>4.5136102449442176E-7</v>
      </c>
      <c r="E61" s="2">
        <f t="shared" si="4"/>
        <v>194</v>
      </c>
      <c r="F61" s="4">
        <f t="shared" si="2"/>
        <v>5.0194463971638196E-5</v>
      </c>
      <c r="G61" s="5">
        <f t="shared" si="3"/>
        <v>2.2655824682186959E-11</v>
      </c>
    </row>
    <row r="62" spans="1:7">
      <c r="A62" s="1">
        <v>43782</v>
      </c>
      <c r="B62" s="2">
        <v>120.980003</v>
      </c>
      <c r="C62" s="3">
        <f t="shared" si="0"/>
        <v>1.5493853915814112E-2</v>
      </c>
      <c r="D62" s="4">
        <f t="shared" si="1"/>
        <v>2.400595091645883E-4</v>
      </c>
      <c r="E62" s="2">
        <f t="shared" si="4"/>
        <v>193</v>
      </c>
      <c r="F62" s="4">
        <f t="shared" si="2"/>
        <v>5.2836277864882315E-5</v>
      </c>
      <c r="G62" s="5">
        <f t="shared" si="3"/>
        <v>1.2683850930327451E-8</v>
      </c>
    </row>
    <row r="63" spans="1:7">
      <c r="A63" s="1">
        <v>43783</v>
      </c>
      <c r="B63" s="2">
        <v>120.650002</v>
      </c>
      <c r="C63" s="3">
        <f t="shared" si="0"/>
        <v>-2.7314588283392075E-3</v>
      </c>
      <c r="D63" s="4">
        <f t="shared" si="1"/>
        <v>7.4608673309121968E-6</v>
      </c>
      <c r="E63" s="2">
        <f t="shared" si="4"/>
        <v>192</v>
      </c>
      <c r="F63" s="4">
        <f t="shared" si="2"/>
        <v>5.5617134594612968E-5</v>
      </c>
      <c r="G63" s="5">
        <f t="shared" si="3"/>
        <v>4.1495206253589445E-10</v>
      </c>
    </row>
    <row r="64" spans="1:7">
      <c r="A64" s="1">
        <v>43784</v>
      </c>
      <c r="B64" s="2">
        <v>118.870003</v>
      </c>
      <c r="C64" s="3">
        <f t="shared" si="0"/>
        <v>-1.486332441772863E-2</v>
      </c>
      <c r="D64" s="4">
        <f t="shared" si="1"/>
        <v>2.2091841274664813E-4</v>
      </c>
      <c r="E64" s="2">
        <f t="shared" si="4"/>
        <v>191</v>
      </c>
      <c r="F64" s="4">
        <f t="shared" si="2"/>
        <v>5.8544352204855748E-5</v>
      </c>
      <c r="G64" s="5">
        <f t="shared" si="3"/>
        <v>1.2933525364377461E-8</v>
      </c>
    </row>
    <row r="65" spans="1:7">
      <c r="A65" s="1">
        <v>43787</v>
      </c>
      <c r="B65" s="2">
        <v>120.25</v>
      </c>
      <c r="C65" s="3">
        <f t="shared" si="0"/>
        <v>1.1542424755683265E-2</v>
      </c>
      <c r="D65" s="4">
        <f t="shared" si="1"/>
        <v>1.3322756924060989E-4</v>
      </c>
      <c r="E65" s="2">
        <f t="shared" si="4"/>
        <v>190</v>
      </c>
      <c r="F65" s="4">
        <f t="shared" si="2"/>
        <v>6.1625633899848161E-5</v>
      </c>
      <c r="G65" s="5">
        <f t="shared" si="3"/>
        <v>8.2102334073884967E-9</v>
      </c>
    </row>
    <row r="66" spans="1:7">
      <c r="A66" s="1">
        <v>43788</v>
      </c>
      <c r="B66" s="2">
        <v>119.889999</v>
      </c>
      <c r="C66" s="3">
        <f t="shared" si="0"/>
        <v>-2.9982616072875665E-3</v>
      </c>
      <c r="D66" s="4">
        <f t="shared" si="1"/>
        <v>8.9895726657346212E-6</v>
      </c>
      <c r="E66" s="2">
        <f t="shared" si="4"/>
        <v>189</v>
      </c>
      <c r="F66" s="4">
        <f t="shared" si="2"/>
        <v>6.4869088315629636E-5</v>
      </c>
      <c r="G66" s="5">
        <f t="shared" si="3"/>
        <v>5.8314538317330925E-10</v>
      </c>
    </row>
    <row r="67" spans="1:7">
      <c r="A67" s="1">
        <v>43789</v>
      </c>
      <c r="B67" s="2">
        <v>119.129997</v>
      </c>
      <c r="C67" s="3">
        <f t="shared" si="0"/>
        <v>-6.3593387498871281E-3</v>
      </c>
      <c r="D67" s="4">
        <f t="shared" si="1"/>
        <v>4.0441189335815982E-5</v>
      </c>
      <c r="E67" s="2">
        <f t="shared" si="4"/>
        <v>188</v>
      </c>
      <c r="F67" s="4">
        <f t="shared" si="2"/>
        <v>6.8283250858557529E-5</v>
      </c>
      <c r="G67" s="5">
        <f t="shared" si="3"/>
        <v>2.7614558764359442E-9</v>
      </c>
    </row>
    <row r="68" spans="1:7">
      <c r="A68" s="1">
        <v>43790</v>
      </c>
      <c r="B68" s="2">
        <v>119.860001</v>
      </c>
      <c r="C68" s="3">
        <f t="shared" ref="C68:C131" si="18">+LN(B68/B67)</f>
        <v>6.1090947444101731E-3</v>
      </c>
      <c r="D68" s="4">
        <f t="shared" ref="D68:D131" si="19">+C68^2</f>
        <v>3.7321038596180001E-5</v>
      </c>
      <c r="E68" s="2">
        <f t="shared" si="4"/>
        <v>187</v>
      </c>
      <c r="F68" s="4">
        <f t="shared" ref="F68:F131" si="20">+$K$6^(E68-1)</f>
        <v>7.1877106166902651E-5</v>
      </c>
      <c r="G68" s="5">
        <f t="shared" ref="G68:G131" si="21">+F68*D68</f>
        <v>2.6825282534367015E-9</v>
      </c>
    </row>
    <row r="69" spans="1:7">
      <c r="A69" s="1">
        <v>43791</v>
      </c>
      <c r="B69" s="2">
        <v>119.360001</v>
      </c>
      <c r="C69" s="3">
        <f t="shared" si="18"/>
        <v>-4.1802585396393038E-3</v>
      </c>
      <c r="D69" s="4">
        <f t="shared" si="19"/>
        <v>1.7474561458227325E-5</v>
      </c>
      <c r="E69" s="2">
        <f t="shared" ref="E69:E132" si="22">+E68-1</f>
        <v>186</v>
      </c>
      <c r="F69" s="4">
        <f t="shared" si="20"/>
        <v>7.5660111754634359E-5</v>
      </c>
      <c r="G69" s="5">
        <f t="shared" si="21"/>
        <v>1.3221272727927058E-9</v>
      </c>
    </row>
    <row r="70" spans="1:7">
      <c r="A70" s="1">
        <v>43794</v>
      </c>
      <c r="B70" s="2">
        <v>118.91999800000001</v>
      </c>
      <c r="C70" s="3">
        <f t="shared" si="18"/>
        <v>-3.6931635215988233E-3</v>
      </c>
      <c r="D70" s="4">
        <f t="shared" si="19"/>
        <v>1.3639456797268222E-5</v>
      </c>
      <c r="E70" s="2">
        <f t="shared" si="22"/>
        <v>185</v>
      </c>
      <c r="F70" s="4">
        <f t="shared" si="20"/>
        <v>7.9642222899615128E-5</v>
      </c>
      <c r="G70" s="5">
        <f t="shared" si="21"/>
        <v>1.0862766584777063E-9</v>
      </c>
    </row>
    <row r="71" spans="1:7">
      <c r="A71" s="1">
        <v>43795</v>
      </c>
      <c r="B71" s="2">
        <v>119.19000200000001</v>
      </c>
      <c r="C71" s="3">
        <f t="shared" si="18"/>
        <v>2.2678939626804831E-3</v>
      </c>
      <c r="D71" s="4">
        <f t="shared" si="19"/>
        <v>5.1433430259625844E-6</v>
      </c>
      <c r="E71" s="2">
        <f t="shared" si="22"/>
        <v>184</v>
      </c>
      <c r="F71" s="4">
        <f t="shared" si="20"/>
        <v>8.3833918841700136E-5</v>
      </c>
      <c r="G71" s="5">
        <f t="shared" si="21"/>
        <v>4.3118660181357172E-10</v>
      </c>
    </row>
    <row r="72" spans="1:7">
      <c r="A72" s="1">
        <v>43796</v>
      </c>
      <c r="B72" s="2">
        <v>118.760002</v>
      </c>
      <c r="C72" s="3">
        <f t="shared" si="18"/>
        <v>-3.6142085383023331E-3</v>
      </c>
      <c r="D72" s="4">
        <f t="shared" si="19"/>
        <v>1.3062503358337487E-5</v>
      </c>
      <c r="E72" s="2">
        <f t="shared" si="22"/>
        <v>183</v>
      </c>
      <c r="F72" s="4">
        <f t="shared" si="20"/>
        <v>8.8246230359684339E-5</v>
      </c>
      <c r="G72" s="5">
        <f t="shared" si="21"/>
        <v>1.1527166804340002E-9</v>
      </c>
    </row>
    <row r="73" spans="1:7">
      <c r="A73" s="1">
        <v>43798</v>
      </c>
      <c r="B73" s="2">
        <v>119.089996</v>
      </c>
      <c r="C73" s="3">
        <f t="shared" si="18"/>
        <v>2.7748094556151472E-3</v>
      </c>
      <c r="D73" s="4">
        <f t="shared" si="19"/>
        <v>7.6995675149712305E-6</v>
      </c>
      <c r="E73" s="2">
        <f t="shared" si="22"/>
        <v>182</v>
      </c>
      <c r="F73" s="4">
        <f t="shared" si="20"/>
        <v>9.2890768799667753E-5</v>
      </c>
      <c r="G73" s="5">
        <f t="shared" si="21"/>
        <v>7.1521874589062498E-10</v>
      </c>
    </row>
    <row r="74" spans="1:7">
      <c r="A74" s="1">
        <v>43801</v>
      </c>
      <c r="B74" s="2">
        <v>119.279999</v>
      </c>
      <c r="C74" s="3">
        <f t="shared" si="18"/>
        <v>1.5941858809866223E-3</v>
      </c>
      <c r="D74" s="4">
        <f t="shared" si="19"/>
        <v>2.5414286231370932E-6</v>
      </c>
      <c r="E74" s="2">
        <f t="shared" si="22"/>
        <v>181</v>
      </c>
      <c r="F74" s="4">
        <f t="shared" si="20"/>
        <v>9.7779756631229188E-5</v>
      </c>
      <c r="G74" s="5">
        <f t="shared" si="21"/>
        <v>2.4850027226598486E-10</v>
      </c>
    </row>
    <row r="75" spans="1:7">
      <c r="A75" s="1">
        <v>43802</v>
      </c>
      <c r="B75" s="2">
        <v>118.66999800000001</v>
      </c>
      <c r="C75" s="3">
        <f t="shared" si="18"/>
        <v>-5.1271472492593279E-3</v>
      </c>
      <c r="D75" s="4">
        <f t="shared" si="19"/>
        <v>2.6287638915587494E-5</v>
      </c>
      <c r="E75" s="2">
        <f t="shared" si="22"/>
        <v>180</v>
      </c>
      <c r="F75" s="4">
        <f t="shared" si="20"/>
        <v>1.029260596118202E-4</v>
      </c>
      <c r="G75" s="5">
        <f t="shared" si="21"/>
        <v>2.705683090079763E-9</v>
      </c>
    </row>
    <row r="76" spans="1:7">
      <c r="A76" s="1">
        <v>43803</v>
      </c>
      <c r="B76" s="2">
        <v>118.69000200000001</v>
      </c>
      <c r="C76" s="3">
        <f t="shared" si="18"/>
        <v>1.6855409544456565E-4</v>
      </c>
      <c r="D76" s="4">
        <f t="shared" si="19"/>
        <v>2.8410483091135745E-8</v>
      </c>
      <c r="E76" s="2">
        <f t="shared" si="22"/>
        <v>179</v>
      </c>
      <c r="F76" s="4">
        <f t="shared" si="20"/>
        <v>1.0834322064402127E-4</v>
      </c>
      <c r="G76" s="5">
        <f t="shared" si="21"/>
        <v>3.0780832381461557E-12</v>
      </c>
    </row>
    <row r="77" spans="1:7">
      <c r="A77" s="1">
        <v>43804</v>
      </c>
      <c r="B77" s="2">
        <v>118.660004</v>
      </c>
      <c r="C77" s="3">
        <f t="shared" si="18"/>
        <v>-2.5277437877746484E-4</v>
      </c>
      <c r="D77" s="4">
        <f t="shared" si="19"/>
        <v>6.389488656633327E-8</v>
      </c>
      <c r="E77" s="2">
        <f t="shared" si="22"/>
        <v>178</v>
      </c>
      <c r="F77" s="4">
        <f t="shared" si="20"/>
        <v>1.1404549541475923E-4</v>
      </c>
      <c r="G77" s="5">
        <f t="shared" si="21"/>
        <v>7.2869239929273227E-12</v>
      </c>
    </row>
    <row r="78" spans="1:7">
      <c r="A78" s="1">
        <v>43805</v>
      </c>
      <c r="B78" s="2">
        <v>119.779999</v>
      </c>
      <c r="C78" s="3">
        <f t="shared" si="18"/>
        <v>9.3944239474216366E-3</v>
      </c>
      <c r="D78" s="4">
        <f t="shared" si="19"/>
        <v>8.8255201303889127E-5</v>
      </c>
      <c r="E78" s="2">
        <f t="shared" si="22"/>
        <v>177</v>
      </c>
      <c r="F78" s="4">
        <f t="shared" si="20"/>
        <v>1.2004788991027288E-4</v>
      </c>
      <c r="G78" s="5">
        <f t="shared" si="21"/>
        <v>1.0594850690138254E-8</v>
      </c>
    </row>
    <row r="79" spans="1:7">
      <c r="A79" s="1">
        <v>43808</v>
      </c>
      <c r="B79" s="2">
        <v>119.360001</v>
      </c>
      <c r="C79" s="3">
        <f t="shared" si="18"/>
        <v>-3.5125736542104273E-3</v>
      </c>
      <c r="D79" s="4">
        <f t="shared" si="19"/>
        <v>1.2338173676253195E-5</v>
      </c>
      <c r="E79" s="2">
        <f t="shared" si="22"/>
        <v>176</v>
      </c>
      <c r="F79" s="4">
        <f t="shared" si="20"/>
        <v>1.2636619990555041E-4</v>
      </c>
      <c r="G79" s="5">
        <f t="shared" si="21"/>
        <v>1.559128121242811E-9</v>
      </c>
    </row>
    <row r="80" spans="1:7">
      <c r="A80" s="1">
        <v>43809</v>
      </c>
      <c r="B80" s="2">
        <v>119.139999</v>
      </c>
      <c r="C80" s="3">
        <f t="shared" si="18"/>
        <v>-1.8448810264120586E-3</v>
      </c>
      <c r="D80" s="4">
        <f t="shared" si="19"/>
        <v>3.4035860016152109E-6</v>
      </c>
      <c r="E80" s="2">
        <f t="shared" si="22"/>
        <v>175</v>
      </c>
      <c r="F80" s="4">
        <f t="shared" si="20"/>
        <v>1.3301705253215831E-4</v>
      </c>
      <c r="G80" s="5">
        <f t="shared" si="21"/>
        <v>4.5273497797456917E-10</v>
      </c>
    </row>
    <row r="81" spans="1:7">
      <c r="A81" s="1">
        <v>43810</v>
      </c>
      <c r="B81" s="2">
        <v>119</v>
      </c>
      <c r="C81" s="3">
        <f t="shared" si="18"/>
        <v>-1.1757706955253259E-3</v>
      </c>
      <c r="D81" s="4">
        <f t="shared" si="19"/>
        <v>1.3824367284561087E-6</v>
      </c>
      <c r="E81" s="2">
        <f t="shared" si="22"/>
        <v>174</v>
      </c>
      <c r="F81" s="4">
        <f t="shared" si="20"/>
        <v>1.4001795003385086E-4</v>
      </c>
      <c r="G81" s="5">
        <f t="shared" si="21"/>
        <v>1.935659567699277E-10</v>
      </c>
    </row>
    <row r="82" spans="1:7">
      <c r="A82" s="1">
        <v>43811</v>
      </c>
      <c r="B82" s="2">
        <v>119.760002</v>
      </c>
      <c r="C82" s="3">
        <f t="shared" si="18"/>
        <v>6.3662636999101173E-3</v>
      </c>
      <c r="D82" s="4">
        <f t="shared" si="19"/>
        <v>4.0529313496793254E-5</v>
      </c>
      <c r="E82" s="2">
        <f t="shared" si="22"/>
        <v>173</v>
      </c>
      <c r="F82" s="4">
        <f t="shared" si="20"/>
        <v>1.4738731582510616E-4</v>
      </c>
      <c r="G82" s="5">
        <f t="shared" si="21"/>
        <v>5.9735067285266049E-9</v>
      </c>
    </row>
    <row r="83" spans="1:7">
      <c r="A83" s="1">
        <v>43812</v>
      </c>
      <c r="B83" s="2">
        <v>120.290001</v>
      </c>
      <c r="C83" s="3">
        <f t="shared" si="18"/>
        <v>4.4157455077846229E-3</v>
      </c>
      <c r="D83" s="4">
        <f t="shared" si="19"/>
        <v>1.9498808389520077E-5</v>
      </c>
      <c r="E83" s="2">
        <f t="shared" si="22"/>
        <v>172</v>
      </c>
      <c r="F83" s="4">
        <f t="shared" si="20"/>
        <v>1.5514454297379596E-4</v>
      </c>
      <c r="G83" s="5">
        <f t="shared" si="21"/>
        <v>3.0251337161257109E-9</v>
      </c>
    </row>
    <row r="84" spans="1:7">
      <c r="A84" s="1">
        <v>43815</v>
      </c>
      <c r="B84" s="2">
        <v>120.540001</v>
      </c>
      <c r="C84" s="3">
        <f t="shared" si="18"/>
        <v>2.0761540316751544E-3</v>
      </c>
      <c r="D84" s="4">
        <f t="shared" si="19"/>
        <v>4.3104155632409979E-6</v>
      </c>
      <c r="E84" s="2">
        <f t="shared" si="22"/>
        <v>171</v>
      </c>
      <c r="F84" s="4">
        <f t="shared" si="20"/>
        <v>1.6331004523557473E-4</v>
      </c>
      <c r="G84" s="5">
        <f t="shared" si="21"/>
        <v>7.0393416061701272E-10</v>
      </c>
    </row>
    <row r="85" spans="1:7">
      <c r="A85" s="1">
        <v>43816</v>
      </c>
      <c r="B85" s="2">
        <v>121.279999</v>
      </c>
      <c r="C85" s="3">
        <f t="shared" si="18"/>
        <v>6.1202572977794778E-3</v>
      </c>
      <c r="D85" s="4">
        <f t="shared" si="19"/>
        <v>3.7457549391022954E-5</v>
      </c>
      <c r="E85" s="2">
        <f t="shared" si="22"/>
        <v>170</v>
      </c>
      <c r="F85" s="4">
        <f t="shared" si="20"/>
        <v>1.7190531077428917E-4</v>
      </c>
      <c r="G85" s="5">
        <f t="shared" si="21"/>
        <v>6.4391516689070866E-9</v>
      </c>
    </row>
    <row r="86" spans="1:7">
      <c r="A86" s="1">
        <v>43817</v>
      </c>
      <c r="B86" s="2">
        <v>119.860001</v>
      </c>
      <c r="C86" s="3">
        <f t="shared" si="18"/>
        <v>-1.177751027557288E-2</v>
      </c>
      <c r="D86" s="4">
        <f t="shared" si="19"/>
        <v>1.3870974829122479E-4</v>
      </c>
      <c r="E86" s="2">
        <f t="shared" si="22"/>
        <v>169</v>
      </c>
      <c r="F86" s="4">
        <f t="shared" si="20"/>
        <v>1.8095295870977811E-4</v>
      </c>
      <c r="G86" s="5">
        <f t="shared" si="21"/>
        <v>2.5099939355185714E-8</v>
      </c>
    </row>
    <row r="87" spans="1:7">
      <c r="A87" s="1">
        <v>43818</v>
      </c>
      <c r="B87" s="2">
        <v>120.08000199999999</v>
      </c>
      <c r="C87" s="3">
        <f t="shared" si="18"/>
        <v>1.8338006076631828E-3</v>
      </c>
      <c r="D87" s="4">
        <f t="shared" si="19"/>
        <v>3.3628246686658585E-6</v>
      </c>
      <c r="E87" s="2">
        <f t="shared" si="22"/>
        <v>168</v>
      </c>
      <c r="F87" s="4">
        <f t="shared" si="20"/>
        <v>1.9047679864187168E-4</v>
      </c>
      <c r="G87" s="5">
        <f t="shared" si="21"/>
        <v>6.405400772813856E-10</v>
      </c>
    </row>
    <row r="88" spans="1:7">
      <c r="A88" s="1">
        <v>43819</v>
      </c>
      <c r="B88" s="2">
        <v>120.290001</v>
      </c>
      <c r="C88" s="3">
        <f t="shared" si="18"/>
        <v>1.7472983384550275E-3</v>
      </c>
      <c r="D88" s="4">
        <f t="shared" si="19"/>
        <v>3.0530514835676996E-6</v>
      </c>
      <c r="E88" s="2">
        <f t="shared" si="22"/>
        <v>167</v>
      </c>
      <c r="F88" s="4">
        <f t="shared" si="20"/>
        <v>2.0050189330723332E-4</v>
      </c>
      <c r="G88" s="5">
        <f t="shared" si="21"/>
        <v>6.1214260281978128E-10</v>
      </c>
    </row>
    <row r="89" spans="1:7">
      <c r="A89" s="1">
        <v>43822</v>
      </c>
      <c r="B89" s="2">
        <v>119.029999</v>
      </c>
      <c r="C89" s="3">
        <f t="shared" si="18"/>
        <v>-1.0529948540679202E-2</v>
      </c>
      <c r="D89" s="4">
        <f t="shared" si="19"/>
        <v>1.1087981626935206E-4</v>
      </c>
      <c r="E89" s="2">
        <f t="shared" si="22"/>
        <v>166</v>
      </c>
      <c r="F89" s="4">
        <f t="shared" si="20"/>
        <v>2.1105462453392982E-4</v>
      </c>
      <c r="G89" s="5">
        <f t="shared" si="21"/>
        <v>2.3401697991119223E-8</v>
      </c>
    </row>
    <row r="90" spans="1:7">
      <c r="A90" s="1">
        <v>43823</v>
      </c>
      <c r="B90" s="2">
        <v>119.510002</v>
      </c>
      <c r="C90" s="3">
        <f t="shared" si="18"/>
        <v>4.0245128352456618E-3</v>
      </c>
      <c r="D90" s="4">
        <f t="shared" si="19"/>
        <v>1.6196703561057076E-5</v>
      </c>
      <c r="E90" s="2">
        <f t="shared" si="22"/>
        <v>165</v>
      </c>
      <c r="F90" s="4">
        <f t="shared" si="20"/>
        <v>2.2216276266729456E-4</v>
      </c>
      <c r="G90" s="5">
        <f t="shared" si="21"/>
        <v>3.5983044092276477E-9</v>
      </c>
    </row>
    <row r="91" spans="1:7">
      <c r="A91" s="1">
        <v>43825</v>
      </c>
      <c r="B91" s="2">
        <v>119.519997</v>
      </c>
      <c r="C91" s="3">
        <f t="shared" si="18"/>
        <v>8.3629670314445967E-5</v>
      </c>
      <c r="D91" s="4">
        <f t="shared" si="19"/>
        <v>6.9939217569029251E-9</v>
      </c>
      <c r="E91" s="2">
        <f t="shared" si="22"/>
        <v>164</v>
      </c>
      <c r="F91" s="4">
        <f t="shared" si="20"/>
        <v>2.338555396497837E-4</v>
      </c>
      <c r="G91" s="5">
        <f t="shared" si="21"/>
        <v>1.6355673467288969E-12</v>
      </c>
    </row>
    <row r="92" spans="1:7">
      <c r="A92" s="1">
        <v>43826</v>
      </c>
      <c r="B92" s="2">
        <v>119.589996</v>
      </c>
      <c r="C92" s="3">
        <f t="shared" si="18"/>
        <v>5.8549624899764587E-4</v>
      </c>
      <c r="D92" s="4">
        <f t="shared" si="19"/>
        <v>3.4280585759031334E-7</v>
      </c>
      <c r="E92" s="2">
        <f t="shared" si="22"/>
        <v>163</v>
      </c>
      <c r="F92" s="4">
        <f t="shared" si="20"/>
        <v>2.4616372594714081E-4</v>
      </c>
      <c r="G92" s="5">
        <f t="shared" si="21"/>
        <v>8.4386367180936475E-11</v>
      </c>
    </row>
    <row r="93" spans="1:7">
      <c r="A93" s="1">
        <v>43829</v>
      </c>
      <c r="B93" s="2">
        <v>119.400002</v>
      </c>
      <c r="C93" s="3">
        <f t="shared" si="18"/>
        <v>-1.5899748241824869E-3</v>
      </c>
      <c r="D93" s="4">
        <f t="shared" si="19"/>
        <v>2.5280199415341301E-6</v>
      </c>
      <c r="E93" s="2">
        <f t="shared" si="22"/>
        <v>162</v>
      </c>
      <c r="F93" s="4">
        <f t="shared" si="20"/>
        <v>2.5911971152330608E-4</v>
      </c>
      <c r="G93" s="5">
        <f t="shared" si="21"/>
        <v>6.5505979797548884E-10</v>
      </c>
    </row>
    <row r="94" spans="1:7">
      <c r="A94" s="1">
        <v>43830</v>
      </c>
      <c r="B94" s="2">
        <v>118.839996</v>
      </c>
      <c r="C94" s="3">
        <f t="shared" si="18"/>
        <v>-4.7012007732147795E-3</v>
      </c>
      <c r="D94" s="4">
        <f t="shared" si="19"/>
        <v>2.210128871007524E-5</v>
      </c>
      <c r="E94" s="2">
        <f t="shared" si="22"/>
        <v>161</v>
      </c>
      <c r="F94" s="4">
        <f t="shared" si="20"/>
        <v>2.7275759107716431E-4</v>
      </c>
      <c r="G94" s="5">
        <f t="shared" si="21"/>
        <v>6.0282942682610507E-9</v>
      </c>
    </row>
    <row r="95" spans="1:7">
      <c r="A95" s="1">
        <v>43832</v>
      </c>
      <c r="B95" s="2">
        <v>118.94000200000001</v>
      </c>
      <c r="C95" s="3">
        <f t="shared" si="18"/>
        <v>8.4116415794284233E-4</v>
      </c>
      <c r="D95" s="4">
        <f t="shared" si="19"/>
        <v>7.0755714060769105E-7</v>
      </c>
      <c r="E95" s="2">
        <f t="shared" si="22"/>
        <v>160</v>
      </c>
      <c r="F95" s="4">
        <f t="shared" si="20"/>
        <v>2.871132537654361E-4</v>
      </c>
      <c r="G95" s="5">
        <f t="shared" si="21"/>
        <v>2.0314903286484235E-10</v>
      </c>
    </row>
    <row r="96" spans="1:7">
      <c r="A96" s="1">
        <v>43833</v>
      </c>
      <c r="B96" s="2">
        <v>117.889999</v>
      </c>
      <c r="C96" s="3">
        <f t="shared" si="18"/>
        <v>-8.8672032720960615E-3</v>
      </c>
      <c r="D96" s="4">
        <f t="shared" si="19"/>
        <v>7.8627293868671101E-5</v>
      </c>
      <c r="E96" s="2">
        <f t="shared" si="22"/>
        <v>159</v>
      </c>
      <c r="F96" s="4">
        <f t="shared" si="20"/>
        <v>3.0222447764782746E-4</v>
      </c>
      <c r="G96" s="5">
        <f t="shared" si="21"/>
        <v>2.3763092818321351E-8</v>
      </c>
    </row>
    <row r="97" spans="1:7">
      <c r="A97" s="1">
        <v>43836</v>
      </c>
      <c r="B97" s="2">
        <v>117.650002</v>
      </c>
      <c r="C97" s="3">
        <f t="shared" si="18"/>
        <v>-2.0378456486060833E-3</v>
      </c>
      <c r="D97" s="4">
        <f t="shared" si="19"/>
        <v>4.152814887542748E-6</v>
      </c>
      <c r="E97" s="2">
        <f t="shared" si="22"/>
        <v>158</v>
      </c>
      <c r="F97" s="4">
        <f t="shared" si="20"/>
        <v>3.181310291029763E-4</v>
      </c>
      <c r="G97" s="5">
        <f t="shared" si="21"/>
        <v>1.3211392738481353E-9</v>
      </c>
    </row>
    <row r="98" spans="1:7">
      <c r="A98" s="1">
        <v>43837</v>
      </c>
      <c r="B98" s="2">
        <v>116.55999799999999</v>
      </c>
      <c r="C98" s="3">
        <f t="shared" si="18"/>
        <v>-9.3079874445421238E-3</v>
      </c>
      <c r="D98" s="4">
        <f t="shared" si="19"/>
        <v>8.6638630267753819E-5</v>
      </c>
      <c r="E98" s="2">
        <f t="shared" si="22"/>
        <v>157</v>
      </c>
      <c r="F98" s="4">
        <f t="shared" si="20"/>
        <v>3.348747674768171E-4</v>
      </c>
      <c r="G98" s="5">
        <f t="shared" si="21"/>
        <v>2.9013091165423988E-8</v>
      </c>
    </row>
    <row r="99" spans="1:7">
      <c r="A99" s="1">
        <v>43838</v>
      </c>
      <c r="B99" s="2">
        <v>116.160004</v>
      </c>
      <c r="C99" s="3">
        <f t="shared" si="18"/>
        <v>-3.4375592166571173E-3</v>
      </c>
      <c r="D99" s="4">
        <f t="shared" si="19"/>
        <v>1.1816813368024295E-5</v>
      </c>
      <c r="E99" s="2">
        <f t="shared" si="22"/>
        <v>156</v>
      </c>
      <c r="F99" s="4">
        <f t="shared" si="20"/>
        <v>3.5249975523875493E-4</v>
      </c>
      <c r="G99" s="5">
        <f t="shared" si="21"/>
        <v>4.1654238199306115E-9</v>
      </c>
    </row>
    <row r="100" spans="1:7">
      <c r="A100" s="1">
        <v>43839</v>
      </c>
      <c r="B100" s="2">
        <v>117.360001</v>
      </c>
      <c r="C100" s="3">
        <f t="shared" si="18"/>
        <v>1.0277556843769827E-2</v>
      </c>
      <c r="D100" s="4">
        <f t="shared" si="19"/>
        <v>1.0562817467692001E-4</v>
      </c>
      <c r="E100" s="2">
        <f t="shared" si="22"/>
        <v>155</v>
      </c>
      <c r="F100" s="4">
        <f t="shared" si="20"/>
        <v>3.7105237393553149E-4</v>
      </c>
      <c r="G100" s="5">
        <f t="shared" si="21"/>
        <v>3.9193584968348162E-8</v>
      </c>
    </row>
    <row r="101" spans="1:7">
      <c r="A101" s="1">
        <v>43840</v>
      </c>
      <c r="B101" s="2">
        <v>116.379997</v>
      </c>
      <c r="C101" s="3">
        <f t="shared" si="18"/>
        <v>-8.3854689046183647E-3</v>
      </c>
      <c r="D101" s="4">
        <f t="shared" si="19"/>
        <v>7.0316088750321513E-5</v>
      </c>
      <c r="E101" s="2">
        <f t="shared" si="22"/>
        <v>154</v>
      </c>
      <c r="F101" s="4">
        <f t="shared" si="20"/>
        <v>3.9058144624792786E-4</v>
      </c>
      <c r="G101" s="5">
        <f t="shared" si="21"/>
        <v>2.7464159638598228E-8</v>
      </c>
    </row>
    <row r="102" spans="1:7">
      <c r="A102" s="1">
        <v>43843</v>
      </c>
      <c r="B102" s="2">
        <v>115.879997</v>
      </c>
      <c r="C102" s="3">
        <f t="shared" si="18"/>
        <v>-4.3055264385997872E-3</v>
      </c>
      <c r="D102" s="4">
        <f t="shared" si="19"/>
        <v>1.8537557913481766E-5</v>
      </c>
      <c r="E102" s="2">
        <f t="shared" si="22"/>
        <v>153</v>
      </c>
      <c r="F102" s="4">
        <f t="shared" si="20"/>
        <v>4.1113836447150307E-4</v>
      </c>
      <c r="G102" s="5">
        <f t="shared" si="21"/>
        <v>7.6215012418446619E-9</v>
      </c>
    </row>
    <row r="103" spans="1:7">
      <c r="A103" s="1">
        <v>43844</v>
      </c>
      <c r="B103" s="2">
        <v>116.18</v>
      </c>
      <c r="C103" s="3">
        <f t="shared" si="18"/>
        <v>2.5855655520877654E-3</v>
      </c>
      <c r="D103" s="4">
        <f t="shared" si="19"/>
        <v>6.685149224142911E-6</v>
      </c>
      <c r="E103" s="2">
        <f t="shared" si="22"/>
        <v>152</v>
      </c>
      <c r="F103" s="4">
        <f t="shared" si="20"/>
        <v>4.3277722575947689E-4</v>
      </c>
      <c r="G103" s="5">
        <f t="shared" si="21"/>
        <v>2.8931803350126882E-9</v>
      </c>
    </row>
    <row r="104" spans="1:7">
      <c r="A104" s="1">
        <v>43845</v>
      </c>
      <c r="B104" s="2">
        <v>115.279999</v>
      </c>
      <c r="C104" s="3">
        <f t="shared" si="18"/>
        <v>-7.776769547651453E-3</v>
      </c>
      <c r="D104" s="4">
        <f t="shared" si="19"/>
        <v>6.0478144597278988E-5</v>
      </c>
      <c r="E104" s="2">
        <f t="shared" si="22"/>
        <v>151</v>
      </c>
      <c r="F104" s="4">
        <f t="shared" si="20"/>
        <v>4.5555497448365983E-4</v>
      </c>
      <c r="G104" s="5">
        <f t="shared" si="21"/>
        <v>2.7551119618832518E-8</v>
      </c>
    </row>
    <row r="105" spans="1:7">
      <c r="A105" s="1">
        <v>43846</v>
      </c>
      <c r="B105" s="2">
        <v>115.900002</v>
      </c>
      <c r="C105" s="3">
        <f t="shared" si="18"/>
        <v>5.363824585226158E-3</v>
      </c>
      <c r="D105" s="4">
        <f t="shared" si="19"/>
        <v>2.8770614181076566E-5</v>
      </c>
      <c r="E105" s="2">
        <f t="shared" si="22"/>
        <v>150</v>
      </c>
      <c r="F105" s="4">
        <f t="shared" si="20"/>
        <v>4.7953155208806309E-4</v>
      </c>
      <c r="G105" s="5">
        <f t="shared" si="21"/>
        <v>1.3796417272778484E-8</v>
      </c>
    </row>
    <row r="106" spans="1:7">
      <c r="A106" s="1">
        <v>43847</v>
      </c>
      <c r="B106" s="2">
        <v>114.959999</v>
      </c>
      <c r="C106" s="3">
        <f t="shared" si="18"/>
        <v>-8.1435345298696594E-3</v>
      </c>
      <c r="D106" s="4">
        <f t="shared" si="19"/>
        <v>6.6317154639179454E-5</v>
      </c>
      <c r="E106" s="2">
        <f t="shared" si="22"/>
        <v>149</v>
      </c>
      <c r="F106" s="4">
        <f t="shared" si="20"/>
        <v>5.0477005482953998E-4</v>
      </c>
      <c r="G106" s="5">
        <f t="shared" si="21"/>
        <v>3.3474913783357698E-8</v>
      </c>
    </row>
    <row r="107" spans="1:7">
      <c r="A107" s="1">
        <v>43851</v>
      </c>
      <c r="B107" s="2">
        <v>115.589996</v>
      </c>
      <c r="C107" s="3">
        <f t="shared" si="18"/>
        <v>5.4651796290140437E-3</v>
      </c>
      <c r="D107" s="4">
        <f t="shared" si="19"/>
        <v>2.9868188377390078E-5</v>
      </c>
      <c r="E107" s="2">
        <f t="shared" si="22"/>
        <v>148</v>
      </c>
      <c r="F107" s="4">
        <f t="shared" si="20"/>
        <v>5.3133689982056841E-4</v>
      </c>
      <c r="G107" s="5">
        <f t="shared" si="21"/>
        <v>1.5870070615699178E-8</v>
      </c>
    </row>
    <row r="108" spans="1:7">
      <c r="A108" s="1">
        <v>43852</v>
      </c>
      <c r="B108" s="2">
        <v>116.099998</v>
      </c>
      <c r="C108" s="3">
        <f t="shared" si="18"/>
        <v>4.4024587762110812E-3</v>
      </c>
      <c r="D108" s="4">
        <f t="shared" si="19"/>
        <v>1.9381643276237971E-5</v>
      </c>
      <c r="E108" s="2">
        <f t="shared" si="22"/>
        <v>147</v>
      </c>
      <c r="F108" s="4">
        <f t="shared" si="20"/>
        <v>5.5930199981112474E-4</v>
      </c>
      <c r="G108" s="5">
        <f t="shared" si="21"/>
        <v>1.0840191844025737E-8</v>
      </c>
    </row>
    <row r="109" spans="1:7">
      <c r="A109" s="1">
        <v>43853</v>
      </c>
      <c r="B109" s="2">
        <v>115.80999799999999</v>
      </c>
      <c r="C109" s="3">
        <f t="shared" si="18"/>
        <v>-2.5009715506965117E-3</v>
      </c>
      <c r="D109" s="4">
        <f t="shared" si="19"/>
        <v>6.2548586973933143E-6</v>
      </c>
      <c r="E109" s="2">
        <f t="shared" si="22"/>
        <v>146</v>
      </c>
      <c r="F109" s="4">
        <f t="shared" si="20"/>
        <v>5.887389471696049E-4</v>
      </c>
      <c r="G109" s="5">
        <f t="shared" si="21"/>
        <v>3.6824789241979863E-9</v>
      </c>
    </row>
    <row r="110" spans="1:7">
      <c r="A110" s="1">
        <v>43854</v>
      </c>
      <c r="B110" s="2">
        <v>114.370003</v>
      </c>
      <c r="C110" s="3">
        <f t="shared" si="18"/>
        <v>-1.2512066902840346E-2</v>
      </c>
      <c r="D110" s="4">
        <f t="shared" si="19"/>
        <v>1.5655181818115282E-4</v>
      </c>
      <c r="E110" s="2">
        <f t="shared" si="22"/>
        <v>145</v>
      </c>
      <c r="F110" s="4">
        <f t="shared" si="20"/>
        <v>6.1972520754695261E-4</v>
      </c>
      <c r="G110" s="5">
        <f t="shared" si="21"/>
        <v>9.7019108014167723E-8</v>
      </c>
    </row>
    <row r="111" spans="1:7">
      <c r="A111" s="1">
        <v>43857</v>
      </c>
      <c r="B111" s="2">
        <v>115.860001</v>
      </c>
      <c r="C111" s="3">
        <f t="shared" si="18"/>
        <v>1.2943741275804639E-2</v>
      </c>
      <c r="D111" s="4">
        <f t="shared" si="19"/>
        <v>1.6754043821496872E-4</v>
      </c>
      <c r="E111" s="2">
        <f t="shared" si="22"/>
        <v>144</v>
      </c>
      <c r="F111" s="4">
        <f t="shared" si="20"/>
        <v>6.5234232373363428E-4</v>
      </c>
      <c r="G111" s="5">
        <f t="shared" si="21"/>
        <v>1.0929371878450407E-7</v>
      </c>
    </row>
    <row r="112" spans="1:7">
      <c r="A112" s="1">
        <v>43858</v>
      </c>
      <c r="B112" s="2">
        <v>116.599998</v>
      </c>
      <c r="C112" s="3">
        <f t="shared" si="18"/>
        <v>6.3666824641486824E-3</v>
      </c>
      <c r="D112" s="4">
        <f t="shared" si="19"/>
        <v>4.0534645599298341E-5</v>
      </c>
      <c r="E112" s="2">
        <f t="shared" si="22"/>
        <v>143</v>
      </c>
      <c r="F112" s="4">
        <f t="shared" si="20"/>
        <v>6.8667613024593079E-4</v>
      </c>
      <c r="G112" s="5">
        <f t="shared" si="21"/>
        <v>2.7834173581016432E-8</v>
      </c>
    </row>
    <row r="113" spans="1:7">
      <c r="A113" s="1">
        <v>43859</v>
      </c>
      <c r="B113" s="2">
        <v>115.889999</v>
      </c>
      <c r="C113" s="3">
        <f t="shared" si="18"/>
        <v>-6.1078000463058177E-3</v>
      </c>
      <c r="D113" s="4">
        <f t="shared" si="19"/>
        <v>3.7305221405653349E-5</v>
      </c>
      <c r="E113" s="2">
        <f t="shared" si="22"/>
        <v>142</v>
      </c>
      <c r="F113" s="4">
        <f t="shared" si="20"/>
        <v>7.2281697920624293E-4</v>
      </c>
      <c r="G113" s="5">
        <f t="shared" si="21"/>
        <v>2.6964847445054425E-8</v>
      </c>
    </row>
    <row r="114" spans="1:7">
      <c r="A114" s="1">
        <v>43860</v>
      </c>
      <c r="B114" s="2">
        <v>116.58000199999999</v>
      </c>
      <c r="C114" s="3">
        <f t="shared" si="18"/>
        <v>5.9362930555774572E-3</v>
      </c>
      <c r="D114" s="4">
        <f t="shared" si="19"/>
        <v>3.5239575241697144E-5</v>
      </c>
      <c r="E114" s="2">
        <f t="shared" si="22"/>
        <v>141</v>
      </c>
      <c r="F114" s="4">
        <f t="shared" si="20"/>
        <v>7.608599781118347E-4</v>
      </c>
      <c r="G114" s="5">
        <f t="shared" si="21"/>
        <v>2.6812382447068041E-8</v>
      </c>
    </row>
    <row r="115" spans="1:7">
      <c r="A115" s="1">
        <v>43861</v>
      </c>
      <c r="B115" s="2">
        <v>114.489998</v>
      </c>
      <c r="C115" s="3">
        <f t="shared" si="18"/>
        <v>-1.8090284306058552E-2</v>
      </c>
      <c r="D115" s="4">
        <f t="shared" si="19"/>
        <v>3.2725838627402831E-4</v>
      </c>
      <c r="E115" s="2">
        <f t="shared" si="22"/>
        <v>140</v>
      </c>
      <c r="F115" s="4">
        <f t="shared" si="20"/>
        <v>8.0090524011772082E-4</v>
      </c>
      <c r="G115" s="5">
        <f t="shared" si="21"/>
        <v>2.6210295643933849E-7</v>
      </c>
    </row>
    <row r="116" spans="1:7">
      <c r="A116" s="1">
        <v>43864</v>
      </c>
      <c r="B116" s="2">
        <v>114.269997</v>
      </c>
      <c r="C116" s="3">
        <f t="shared" si="18"/>
        <v>-1.9234225619341302E-3</v>
      </c>
      <c r="D116" s="4">
        <f t="shared" si="19"/>
        <v>3.6995543517572532E-6</v>
      </c>
      <c r="E116" s="2">
        <f t="shared" si="22"/>
        <v>139</v>
      </c>
      <c r="F116" s="4">
        <f t="shared" si="20"/>
        <v>8.4305814749233772E-4</v>
      </c>
      <c r="G116" s="5">
        <f t="shared" si="21"/>
        <v>3.1189394383396864E-9</v>
      </c>
    </row>
    <row r="117" spans="1:7">
      <c r="A117" s="1">
        <v>43865</v>
      </c>
      <c r="B117" s="2">
        <v>115.269997</v>
      </c>
      <c r="C117" s="3">
        <f t="shared" si="18"/>
        <v>8.7131336820563364E-3</v>
      </c>
      <c r="D117" s="4">
        <f t="shared" si="19"/>
        <v>7.5918698561384615E-5</v>
      </c>
      <c r="E117" s="2">
        <f t="shared" si="22"/>
        <v>138</v>
      </c>
      <c r="F117" s="4">
        <f t="shared" si="20"/>
        <v>8.8742962893930278E-4</v>
      </c>
      <c r="G117" s="5">
        <f t="shared" si="21"/>
        <v>6.7372502493884329E-8</v>
      </c>
    </row>
    <row r="118" spans="1:7">
      <c r="A118" s="1">
        <v>43866</v>
      </c>
      <c r="B118" s="2">
        <v>116.80999799999999</v>
      </c>
      <c r="C118" s="3">
        <f t="shared" si="18"/>
        <v>1.3271489458714279E-2</v>
      </c>
      <c r="D118" s="4">
        <f t="shared" si="19"/>
        <v>1.7613243245276423E-4</v>
      </c>
      <c r="E118" s="2">
        <f t="shared" si="22"/>
        <v>137</v>
      </c>
      <c r="F118" s="4">
        <f t="shared" si="20"/>
        <v>9.3413645151505561E-4</v>
      </c>
      <c r="G118" s="5">
        <f t="shared" si="21"/>
        <v>1.645317254481404E-7</v>
      </c>
    </row>
    <row r="119" spans="1:7">
      <c r="A119" s="1">
        <v>43867</v>
      </c>
      <c r="B119" s="2">
        <v>116.30999799999999</v>
      </c>
      <c r="C119" s="3">
        <f t="shared" si="18"/>
        <v>-4.2896428902616307E-3</v>
      </c>
      <c r="D119" s="4">
        <f t="shared" si="19"/>
        <v>1.8401036125972157E-5</v>
      </c>
      <c r="E119" s="2">
        <f t="shared" si="22"/>
        <v>136</v>
      </c>
      <c r="F119" s="4">
        <f t="shared" si="20"/>
        <v>9.8330152791058483E-4</v>
      </c>
      <c r="G119" s="5">
        <f t="shared" si="21"/>
        <v>1.809376693780629E-8</v>
      </c>
    </row>
    <row r="120" spans="1:7">
      <c r="A120" s="1">
        <v>43868</v>
      </c>
      <c r="B120" s="2">
        <v>116.449997</v>
      </c>
      <c r="C120" s="3">
        <f t="shared" si="18"/>
        <v>1.2029474126988406E-3</v>
      </c>
      <c r="D120" s="4">
        <f t="shared" si="19"/>
        <v>1.4470824777188347E-6</v>
      </c>
      <c r="E120" s="2">
        <f t="shared" si="22"/>
        <v>135</v>
      </c>
      <c r="F120" s="4">
        <f t="shared" si="20"/>
        <v>1.0350542399058787E-3</v>
      </c>
      <c r="G120" s="5">
        <f t="shared" si="21"/>
        <v>1.497808854056384E-9</v>
      </c>
    </row>
    <row r="121" spans="1:7">
      <c r="A121" s="1">
        <v>43871</v>
      </c>
      <c r="B121" s="2">
        <v>115.25</v>
      </c>
      <c r="C121" s="3">
        <f t="shared" si="18"/>
        <v>-1.035828869146207E-2</v>
      </c>
      <c r="D121" s="4">
        <f t="shared" si="19"/>
        <v>1.0729414461567101E-4</v>
      </c>
      <c r="E121" s="2">
        <f t="shared" si="22"/>
        <v>134</v>
      </c>
      <c r="F121" s="4">
        <f t="shared" si="20"/>
        <v>1.0895307788482936E-3</v>
      </c>
      <c r="G121" s="5">
        <f t="shared" si="21"/>
        <v>1.1690027294897348E-7</v>
      </c>
    </row>
    <row r="122" spans="1:7">
      <c r="A122" s="1">
        <v>43872</v>
      </c>
      <c r="B122" s="2">
        <v>115.400002</v>
      </c>
      <c r="C122" s="3">
        <f t="shared" si="18"/>
        <v>1.3006895282635757E-3</v>
      </c>
      <c r="D122" s="4">
        <f t="shared" si="19"/>
        <v>1.6917932489345231E-6</v>
      </c>
      <c r="E122" s="2">
        <f t="shared" si="22"/>
        <v>133</v>
      </c>
      <c r="F122" s="4">
        <f t="shared" si="20"/>
        <v>1.1468745040508353E-3</v>
      </c>
      <c r="G122" s="5">
        <f t="shared" si="21"/>
        <v>1.9402745433283328E-9</v>
      </c>
    </row>
    <row r="123" spans="1:7">
      <c r="A123" s="1">
        <v>43873</v>
      </c>
      <c r="B123" s="2">
        <v>115.849998</v>
      </c>
      <c r="C123" s="3">
        <f t="shared" si="18"/>
        <v>3.8918622096604377E-3</v>
      </c>
      <c r="D123" s="4">
        <f t="shared" si="19"/>
        <v>1.5146591458983024E-5</v>
      </c>
      <c r="E123" s="2">
        <f t="shared" si="22"/>
        <v>132</v>
      </c>
      <c r="F123" s="4">
        <f t="shared" si="20"/>
        <v>1.2072363200535108E-3</v>
      </c>
      <c r="G123" s="5">
        <f t="shared" si="21"/>
        <v>1.8285515334296604E-8</v>
      </c>
    </row>
    <row r="124" spans="1:7">
      <c r="A124" s="1">
        <v>43874</v>
      </c>
      <c r="B124" s="2">
        <v>117.44000200000001</v>
      </c>
      <c r="C124" s="3">
        <f t="shared" si="18"/>
        <v>1.3631348281496081E-2</v>
      </c>
      <c r="D124" s="4">
        <f t="shared" si="19"/>
        <v>1.8581365597144617E-4</v>
      </c>
      <c r="E124" s="2">
        <f t="shared" si="22"/>
        <v>131</v>
      </c>
      <c r="F124" s="4">
        <f t="shared" si="20"/>
        <v>1.2707750737405378E-3</v>
      </c>
      <c r="G124" s="5">
        <f t="shared" si="21"/>
        <v>2.3612736236911342E-7</v>
      </c>
    </row>
    <row r="125" spans="1:7">
      <c r="A125" s="1">
        <v>43875</v>
      </c>
      <c r="B125" s="2">
        <v>117.889999</v>
      </c>
      <c r="C125" s="3">
        <f t="shared" si="18"/>
        <v>3.8243959253743357E-3</v>
      </c>
      <c r="D125" s="4">
        <f t="shared" si="19"/>
        <v>1.4626004194019821E-5</v>
      </c>
      <c r="E125" s="2">
        <f t="shared" si="22"/>
        <v>130</v>
      </c>
      <c r="F125" s="4">
        <f t="shared" si="20"/>
        <v>1.3376579723584608E-3</v>
      </c>
      <c r="G125" s="5">
        <f t="shared" si="21"/>
        <v>1.9564591113878897E-8</v>
      </c>
    </row>
    <row r="126" spans="1:7">
      <c r="A126" s="1">
        <v>43879</v>
      </c>
      <c r="B126" s="2">
        <v>119.629997</v>
      </c>
      <c r="C126" s="3">
        <f t="shared" si="18"/>
        <v>1.4651643283938335E-2</v>
      </c>
      <c r="D126" s="4">
        <f t="shared" si="19"/>
        <v>2.1467065091977533E-4</v>
      </c>
      <c r="E126" s="2">
        <f t="shared" si="22"/>
        <v>129</v>
      </c>
      <c r="F126" s="4">
        <f t="shared" si="20"/>
        <v>1.4080610235352219E-3</v>
      </c>
      <c r="G126" s="5">
        <f t="shared" si="21"/>
        <v>3.0226937645707119E-7</v>
      </c>
    </row>
    <row r="127" spans="1:7">
      <c r="A127" s="1">
        <v>43880</v>
      </c>
      <c r="B127" s="2">
        <v>117.68</v>
      </c>
      <c r="C127" s="3">
        <f t="shared" si="18"/>
        <v>-1.6434544812308702E-2</v>
      </c>
      <c r="D127" s="4">
        <f t="shared" si="19"/>
        <v>2.7009426318778284E-4</v>
      </c>
      <c r="E127" s="2">
        <f t="shared" si="22"/>
        <v>128</v>
      </c>
      <c r="F127" s="4">
        <f t="shared" si="20"/>
        <v>1.4821694984581285E-3</v>
      </c>
      <c r="G127" s="5">
        <f t="shared" si="21"/>
        <v>4.0032547860545385E-7</v>
      </c>
    </row>
    <row r="128" spans="1:7">
      <c r="A128" s="1">
        <v>43881</v>
      </c>
      <c r="B128" s="2">
        <v>117.69000200000001</v>
      </c>
      <c r="C128" s="3">
        <f t="shared" si="18"/>
        <v>8.4989590185821854E-5</v>
      </c>
      <c r="D128" s="4">
        <f t="shared" si="19"/>
        <v>7.2232304399539463E-9</v>
      </c>
      <c r="E128" s="2">
        <f t="shared" si="22"/>
        <v>127</v>
      </c>
      <c r="F128" s="4">
        <f t="shared" si="20"/>
        <v>1.5601784194296088E-3</v>
      </c>
      <c r="G128" s="5">
        <f t="shared" si="21"/>
        <v>1.1269528250983186E-11</v>
      </c>
    </row>
    <row r="129" spans="1:7">
      <c r="A129" s="1">
        <v>43882</v>
      </c>
      <c r="B129" s="2">
        <v>118.58000199999999</v>
      </c>
      <c r="C129" s="3">
        <f t="shared" si="18"/>
        <v>7.5337892621039695E-3</v>
      </c>
      <c r="D129" s="4">
        <f t="shared" si="19"/>
        <v>5.6757980645793077E-5</v>
      </c>
      <c r="E129" s="2">
        <f t="shared" si="22"/>
        <v>126</v>
      </c>
      <c r="F129" s="4">
        <f t="shared" si="20"/>
        <v>1.6422930730837987E-3</v>
      </c>
      <c r="G129" s="5">
        <f t="shared" si="21"/>
        <v>9.3213238456810287E-8</v>
      </c>
    </row>
    <row r="130" spans="1:7">
      <c r="A130" s="1">
        <v>43885</v>
      </c>
      <c r="B130" s="2">
        <v>116.32</v>
      </c>
      <c r="C130" s="3">
        <f t="shared" si="18"/>
        <v>-1.9242841360262886E-2</v>
      </c>
      <c r="D130" s="4">
        <f t="shared" si="19"/>
        <v>3.7028694361624401E-4</v>
      </c>
      <c r="E130" s="2">
        <f t="shared" si="22"/>
        <v>125</v>
      </c>
      <c r="F130" s="4">
        <f t="shared" si="20"/>
        <v>1.7287295506145249E-3</v>
      </c>
      <c r="G130" s="5">
        <f t="shared" si="21"/>
        <v>6.4012598163613544E-7</v>
      </c>
    </row>
    <row r="131" spans="1:7">
      <c r="A131" s="1">
        <v>43886</v>
      </c>
      <c r="B131" s="2">
        <v>114.389999</v>
      </c>
      <c r="C131" s="3">
        <f t="shared" si="18"/>
        <v>-1.6731359989650061E-2</v>
      </c>
      <c r="D131" s="4">
        <f t="shared" si="19"/>
        <v>2.7993840710326291E-4</v>
      </c>
      <c r="E131" s="2">
        <f t="shared" si="22"/>
        <v>124</v>
      </c>
      <c r="F131" s="4">
        <f t="shared" si="20"/>
        <v>1.8197153164363424E-3</v>
      </c>
      <c r="G131" s="5">
        <f t="shared" si="21"/>
        <v>5.0940820706459967E-7</v>
      </c>
    </row>
    <row r="132" spans="1:7">
      <c r="A132" s="1">
        <v>43887</v>
      </c>
      <c r="B132" s="2">
        <v>113.779999</v>
      </c>
      <c r="C132" s="3">
        <f t="shared" ref="C132:C195" si="23">+LN(B132/B131)</f>
        <v>-5.346903261948666E-3</v>
      </c>
      <c r="D132" s="4">
        <f t="shared" ref="D132:D195" si="24">+C132^2</f>
        <v>2.8589374492637283E-5</v>
      </c>
      <c r="E132" s="2">
        <f t="shared" si="22"/>
        <v>123</v>
      </c>
      <c r="F132" s="4">
        <f t="shared" ref="F132:F195" si="25">+$K$6^(E132-1)</f>
        <v>1.9154898067750973E-3</v>
      </c>
      <c r="G132" s="5">
        <f t="shared" ref="G132:G195" si="26">+F132*D132</f>
        <v>5.4762655422722683E-8</v>
      </c>
    </row>
    <row r="133" spans="1:7">
      <c r="A133" s="1">
        <v>43888</v>
      </c>
      <c r="B133" s="2">
        <v>110.400002</v>
      </c>
      <c r="C133" s="3">
        <f t="shared" si="23"/>
        <v>-3.0156598574673718E-2</v>
      </c>
      <c r="D133" s="4">
        <f t="shared" si="24"/>
        <v>9.0942043759401298E-4</v>
      </c>
      <c r="E133" s="2">
        <f t="shared" ref="E133:E196" si="27">+E132-1</f>
        <v>122</v>
      </c>
      <c r="F133" s="4">
        <f t="shared" si="25"/>
        <v>2.0163050597632598E-3</v>
      </c>
      <c r="G133" s="5">
        <f t="shared" si="26"/>
        <v>1.8336690297729261E-6</v>
      </c>
    </row>
    <row r="134" spans="1:7">
      <c r="A134" s="1">
        <v>43889</v>
      </c>
      <c r="B134" s="2">
        <v>107.68</v>
      </c>
      <c r="C134" s="3">
        <f t="shared" si="23"/>
        <v>-2.494628606251904E-2</v>
      </c>
      <c r="D134" s="4">
        <f t="shared" si="24"/>
        <v>6.2231718831303167E-4</v>
      </c>
      <c r="E134" s="2">
        <f t="shared" si="27"/>
        <v>121</v>
      </c>
      <c r="F134" s="4">
        <f t="shared" si="25"/>
        <v>2.1224263786981689E-3</v>
      </c>
      <c r="G134" s="5">
        <f t="shared" si="26"/>
        <v>1.3208224163928542E-6</v>
      </c>
    </row>
    <row r="135" spans="1:7">
      <c r="A135" s="1">
        <v>43892</v>
      </c>
      <c r="B135" s="2">
        <v>115.879997</v>
      </c>
      <c r="C135" s="3">
        <f t="shared" si="23"/>
        <v>7.339128111588103E-2</v>
      </c>
      <c r="D135" s="4">
        <f t="shared" si="24"/>
        <v>5.3862801438302752E-3</v>
      </c>
      <c r="E135" s="2">
        <f t="shared" si="27"/>
        <v>120</v>
      </c>
      <c r="F135" s="4">
        <f t="shared" si="25"/>
        <v>2.2341330302085988E-3</v>
      </c>
      <c r="G135" s="5">
        <f t="shared" si="26"/>
        <v>1.203366637928794E-5</v>
      </c>
    </row>
    <row r="136" spans="1:7">
      <c r="A136" s="1">
        <v>43893</v>
      </c>
      <c r="B136" s="2">
        <v>112.910004</v>
      </c>
      <c r="C136" s="3">
        <f t="shared" si="23"/>
        <v>-2.5964070393422769E-2</v>
      </c>
      <c r="D136" s="4">
        <f t="shared" si="24"/>
        <v>6.7413295139461275E-4</v>
      </c>
      <c r="E136" s="2">
        <f t="shared" si="27"/>
        <v>119</v>
      </c>
      <c r="F136" s="4">
        <f t="shared" si="25"/>
        <v>2.3517189791669455E-3</v>
      </c>
      <c r="G136" s="5">
        <f t="shared" si="26"/>
        <v>1.5853712562765387E-6</v>
      </c>
    </row>
    <row r="137" spans="1:7">
      <c r="A137" s="1">
        <v>43894</v>
      </c>
      <c r="B137" s="2">
        <v>116.769997</v>
      </c>
      <c r="C137" s="3">
        <f t="shared" si="23"/>
        <v>3.3615085777216884E-2</v>
      </c>
      <c r="D137" s="4">
        <f t="shared" si="24"/>
        <v>1.1299739918096488E-3</v>
      </c>
      <c r="E137" s="2">
        <f t="shared" si="27"/>
        <v>118</v>
      </c>
      <c r="F137" s="4">
        <f t="shared" si="25"/>
        <v>2.4754936622809957E-3</v>
      </c>
      <c r="G137" s="5">
        <f t="shared" si="26"/>
        <v>2.7972434552671435E-6</v>
      </c>
    </row>
    <row r="138" spans="1:7">
      <c r="A138" s="1">
        <v>43895</v>
      </c>
      <c r="B138" s="2">
        <v>115.91999800000001</v>
      </c>
      <c r="C138" s="3">
        <f t="shared" si="23"/>
        <v>-7.3058816369441426E-3</v>
      </c>
      <c r="D138" s="4">
        <f t="shared" si="24"/>
        <v>5.3375906493037626E-5</v>
      </c>
      <c r="E138" s="2">
        <f t="shared" si="27"/>
        <v>117</v>
      </c>
      <c r="F138" s="4">
        <f t="shared" si="25"/>
        <v>2.605782802401048E-3</v>
      </c>
      <c r="G138" s="5">
        <f t="shared" si="26"/>
        <v>1.3908601920212387E-7</v>
      </c>
    </row>
    <row r="139" spans="1:7">
      <c r="A139" s="1">
        <v>43896</v>
      </c>
      <c r="B139" s="2">
        <v>117.230003</v>
      </c>
      <c r="C139" s="3">
        <f t="shared" si="23"/>
        <v>1.1237561915306993E-2</v>
      </c>
      <c r="D139" s="4">
        <f t="shared" si="24"/>
        <v>1.2628279780035819E-4</v>
      </c>
      <c r="E139" s="2">
        <f t="shared" si="27"/>
        <v>116</v>
      </c>
      <c r="F139" s="4">
        <f t="shared" si="25"/>
        <v>2.7429292656853134E-3</v>
      </c>
      <c r="G139" s="5">
        <f t="shared" si="26"/>
        <v>3.463847818392234E-7</v>
      </c>
    </row>
    <row r="140" spans="1:7">
      <c r="A140" s="1">
        <v>43899</v>
      </c>
      <c r="B140" s="2">
        <v>117.160004</v>
      </c>
      <c r="C140" s="3">
        <f t="shared" si="23"/>
        <v>-5.9728657357837635E-4</v>
      </c>
      <c r="D140" s="4">
        <f t="shared" si="24"/>
        <v>3.5675125097699718E-7</v>
      </c>
      <c r="E140" s="2">
        <f t="shared" si="27"/>
        <v>115</v>
      </c>
      <c r="F140" s="4">
        <f t="shared" si="25"/>
        <v>2.8872939638792776E-3</v>
      </c>
      <c r="G140" s="5">
        <f t="shared" si="26"/>
        <v>1.0300457335522653E-9</v>
      </c>
    </row>
    <row r="141" spans="1:7">
      <c r="A141" s="1">
        <v>43900</v>
      </c>
      <c r="B141" s="2">
        <v>119.790001</v>
      </c>
      <c r="C141" s="3">
        <f t="shared" si="23"/>
        <v>2.2199661990304466E-2</v>
      </c>
      <c r="D141" s="4">
        <f t="shared" si="24"/>
        <v>4.9282499248376889E-4</v>
      </c>
      <c r="E141" s="2">
        <f t="shared" si="27"/>
        <v>114</v>
      </c>
      <c r="F141" s="4">
        <f t="shared" si="25"/>
        <v>3.0392568040834502E-3</v>
      </c>
      <c r="G141" s="5">
        <f t="shared" si="26"/>
        <v>1.4978217116286697E-6</v>
      </c>
    </row>
    <row r="142" spans="1:7">
      <c r="A142" s="1">
        <v>43901</v>
      </c>
      <c r="B142" s="2">
        <v>114.43</v>
      </c>
      <c r="C142" s="3">
        <f t="shared" si="23"/>
        <v>-4.5776935761558404E-2</v>
      </c>
      <c r="D142" s="4">
        <f t="shared" si="24"/>
        <v>2.0955278477178449E-3</v>
      </c>
      <c r="E142" s="2">
        <f t="shared" si="27"/>
        <v>113</v>
      </c>
      <c r="F142" s="4">
        <f t="shared" si="25"/>
        <v>3.1992176885088947E-3</v>
      </c>
      <c r="G142" s="5">
        <f t="shared" si="26"/>
        <v>6.7040497571819034E-6</v>
      </c>
    </row>
    <row r="143" spans="1:7">
      <c r="A143" s="1">
        <v>43902</v>
      </c>
      <c r="B143" s="2">
        <v>104.050003</v>
      </c>
      <c r="C143" s="3">
        <f t="shared" si="23"/>
        <v>-9.5091700657688197E-2</v>
      </c>
      <c r="D143" s="4">
        <f t="shared" si="24"/>
        <v>9.0424315339713776E-3</v>
      </c>
      <c r="E143" s="2">
        <f t="shared" si="27"/>
        <v>112</v>
      </c>
      <c r="F143" s="4">
        <f t="shared" si="25"/>
        <v>3.3675975668514685E-3</v>
      </c>
      <c r="G143" s="5">
        <f t="shared" si="26"/>
        <v>3.0451270432223002E-5</v>
      </c>
    </row>
    <row r="144" spans="1:7">
      <c r="A144" s="1">
        <v>43903</v>
      </c>
      <c r="B144" s="2">
        <v>114.099998</v>
      </c>
      <c r="C144" s="3">
        <f t="shared" si="23"/>
        <v>9.2203657667610739E-2</v>
      </c>
      <c r="D144" s="4">
        <f t="shared" si="24"/>
        <v>8.5015144872859529E-3</v>
      </c>
      <c r="E144" s="2">
        <f t="shared" si="27"/>
        <v>111</v>
      </c>
      <c r="F144" s="4">
        <f t="shared" si="25"/>
        <v>3.5448395440541773E-3</v>
      </c>
      <c r="G144" s="5">
        <f t="shared" si="26"/>
        <v>3.0136504738880721E-5</v>
      </c>
    </row>
    <row r="145" spans="1:7">
      <c r="A145" s="1">
        <v>43906</v>
      </c>
      <c r="B145" s="2">
        <v>106.760002</v>
      </c>
      <c r="C145" s="3">
        <f t="shared" si="23"/>
        <v>-6.6491896069614739E-2</v>
      </c>
      <c r="D145" s="4">
        <f t="shared" si="24"/>
        <v>4.4211722429324477E-3</v>
      </c>
      <c r="E145" s="2">
        <f t="shared" si="27"/>
        <v>110</v>
      </c>
      <c r="F145" s="4">
        <f t="shared" si="25"/>
        <v>3.731410046372818E-3</v>
      </c>
      <c r="G145" s="5">
        <f t="shared" si="26"/>
        <v>1.6497206524022779E-5</v>
      </c>
    </row>
    <row r="146" spans="1:7">
      <c r="A146" s="1">
        <v>43907</v>
      </c>
      <c r="B146" s="2">
        <v>119.260002</v>
      </c>
      <c r="C146" s="3">
        <f t="shared" si="23"/>
        <v>0.1107226571951106</v>
      </c>
      <c r="D146" s="4">
        <f t="shared" si="24"/>
        <v>1.2259506816345977E-2</v>
      </c>
      <c r="E146" s="2">
        <f t="shared" si="27"/>
        <v>109</v>
      </c>
      <c r="F146" s="4">
        <f t="shared" si="25"/>
        <v>3.9278000488134927E-3</v>
      </c>
      <c r="G146" s="5">
        <f t="shared" si="26"/>
        <v>4.8152891471673075E-5</v>
      </c>
    </row>
    <row r="147" spans="1:7">
      <c r="A147" s="1">
        <v>43908</v>
      </c>
      <c r="B147" s="2">
        <v>122.58000199999999</v>
      </c>
      <c r="C147" s="3">
        <f t="shared" si="23"/>
        <v>2.7457893908418868E-2</v>
      </c>
      <c r="D147" s="4">
        <f t="shared" si="24"/>
        <v>7.5393593788598595E-4</v>
      </c>
      <c r="E147" s="2">
        <f t="shared" si="27"/>
        <v>108</v>
      </c>
      <c r="F147" s="4">
        <f t="shared" si="25"/>
        <v>4.1345263671720978E-3</v>
      </c>
      <c r="G147" s="5">
        <f t="shared" si="26"/>
        <v>3.1171680143482337E-6</v>
      </c>
    </row>
    <row r="148" spans="1:7">
      <c r="A148" s="1">
        <v>43909</v>
      </c>
      <c r="B148" s="2">
        <v>119.449997</v>
      </c>
      <c r="C148" s="3">
        <f t="shared" si="23"/>
        <v>-2.5866045716753563E-2</v>
      </c>
      <c r="D148" s="4">
        <f t="shared" si="24"/>
        <v>6.6905232102118539E-4</v>
      </c>
      <c r="E148" s="2">
        <f t="shared" si="27"/>
        <v>107</v>
      </c>
      <c r="F148" s="4">
        <f t="shared" si="25"/>
        <v>4.3521330180758934E-3</v>
      </c>
      <c r="G148" s="5">
        <f t="shared" si="26"/>
        <v>2.9118046971366131E-6</v>
      </c>
    </row>
    <row r="149" spans="1:7">
      <c r="A149" s="1">
        <v>43910</v>
      </c>
      <c r="B149" s="2">
        <v>113.970001</v>
      </c>
      <c r="C149" s="3">
        <f t="shared" si="23"/>
        <v>-4.6962584014824657E-2</v>
      </c>
      <c r="D149" s="4">
        <f t="shared" si="24"/>
        <v>2.2054842973494642E-3</v>
      </c>
      <c r="E149" s="2">
        <f t="shared" si="27"/>
        <v>106</v>
      </c>
      <c r="F149" s="4">
        <f t="shared" si="25"/>
        <v>4.5811926506062021E-3</v>
      </c>
      <c r="G149" s="5">
        <f t="shared" si="26"/>
        <v>1.010374845404475E-5</v>
      </c>
    </row>
    <row r="150" spans="1:7">
      <c r="A150" s="1">
        <v>43913</v>
      </c>
      <c r="B150" s="2">
        <v>114.279999</v>
      </c>
      <c r="C150" s="3">
        <f t="shared" si="23"/>
        <v>2.7163039702521167E-3</v>
      </c>
      <c r="D150" s="4">
        <f t="shared" si="24"/>
        <v>7.3783072588074121E-6</v>
      </c>
      <c r="E150" s="2">
        <f t="shared" si="27"/>
        <v>105</v>
      </c>
      <c r="F150" s="4">
        <f t="shared" si="25"/>
        <v>4.8223080532696872E-3</v>
      </c>
      <c r="G150" s="5">
        <f t="shared" si="26"/>
        <v>3.5580470513645176E-8</v>
      </c>
    </row>
    <row r="151" spans="1:7">
      <c r="A151" s="1">
        <v>43914</v>
      </c>
      <c r="B151" s="2">
        <v>115.029999</v>
      </c>
      <c r="C151" s="3">
        <f t="shared" si="23"/>
        <v>6.5413866023996741E-3</v>
      </c>
      <c r="D151" s="4">
        <f t="shared" si="24"/>
        <v>4.2789738682053953E-5</v>
      </c>
      <c r="E151" s="2">
        <f t="shared" si="27"/>
        <v>104</v>
      </c>
      <c r="F151" s="4">
        <f t="shared" si="25"/>
        <v>5.0761137402838812E-3</v>
      </c>
      <c r="G151" s="5">
        <f t="shared" si="26"/>
        <v>2.1720558046713076E-7</v>
      </c>
    </row>
    <row r="152" spans="1:7">
      <c r="A152" s="1">
        <v>43915</v>
      </c>
      <c r="B152" s="2">
        <v>109.400002</v>
      </c>
      <c r="C152" s="3">
        <f t="shared" si="23"/>
        <v>-5.0182046945118255E-2</v>
      </c>
      <c r="D152" s="4">
        <f t="shared" si="24"/>
        <v>2.5182378356020524E-3</v>
      </c>
      <c r="E152" s="2">
        <f t="shared" si="27"/>
        <v>103</v>
      </c>
      <c r="F152" s="4">
        <f t="shared" si="25"/>
        <v>5.3432776213514534E-3</v>
      </c>
      <c r="G152" s="5">
        <f t="shared" si="26"/>
        <v>1.3455643872212966E-5</v>
      </c>
    </row>
    <row r="153" spans="1:7">
      <c r="A153" s="1">
        <v>43916</v>
      </c>
      <c r="B153" s="2">
        <v>109.82</v>
      </c>
      <c r="C153" s="3">
        <f t="shared" si="23"/>
        <v>3.8317535813102185E-3</v>
      </c>
      <c r="D153" s="4">
        <f t="shared" si="24"/>
        <v>1.4682335507883685E-5</v>
      </c>
      <c r="E153" s="2">
        <f t="shared" si="27"/>
        <v>102</v>
      </c>
      <c r="F153" s="4">
        <f t="shared" si="25"/>
        <v>5.6245027593173199E-3</v>
      </c>
      <c r="G153" s="5">
        <f t="shared" si="26"/>
        <v>8.2580836577314447E-8</v>
      </c>
    </row>
    <row r="154" spans="1:7">
      <c r="A154" s="1">
        <v>43917</v>
      </c>
      <c r="B154" s="2">
        <v>109.58000199999999</v>
      </c>
      <c r="C154" s="3">
        <f t="shared" si="23"/>
        <v>-2.1877674889513262E-3</v>
      </c>
      <c r="D154" s="4">
        <f t="shared" si="24"/>
        <v>4.7863265857123916E-6</v>
      </c>
      <c r="E154" s="2">
        <f t="shared" si="27"/>
        <v>101</v>
      </c>
      <c r="F154" s="4">
        <f t="shared" si="25"/>
        <v>5.9205292203340209E-3</v>
      </c>
      <c r="G154" s="5">
        <f t="shared" si="26"/>
        <v>2.8337586408771783E-8</v>
      </c>
    </row>
    <row r="155" spans="1:7">
      <c r="A155" s="1">
        <v>43920</v>
      </c>
      <c r="B155" s="2">
        <v>115.19000200000001</v>
      </c>
      <c r="C155" s="3">
        <f t="shared" si="23"/>
        <v>4.9928061939258112E-2</v>
      </c>
      <c r="D155" s="4">
        <f t="shared" si="24"/>
        <v>2.4928113690103944E-3</v>
      </c>
      <c r="E155" s="2">
        <f t="shared" si="27"/>
        <v>100</v>
      </c>
      <c r="F155" s="4">
        <f t="shared" si="25"/>
        <v>6.2321360214042318E-3</v>
      </c>
      <c r="G155" s="5">
        <f t="shared" si="26"/>
        <v>1.5535539527375677E-5</v>
      </c>
    </row>
    <row r="156" spans="1:7">
      <c r="A156" s="1">
        <v>43921</v>
      </c>
      <c r="B156" s="2">
        <v>113.620003</v>
      </c>
      <c r="C156" s="3">
        <f t="shared" si="23"/>
        <v>-1.3723382768250653E-2</v>
      </c>
      <c r="D156" s="4">
        <f t="shared" si="24"/>
        <v>1.8833123460391897E-4</v>
      </c>
      <c r="E156" s="2">
        <f t="shared" si="27"/>
        <v>99</v>
      </c>
      <c r="F156" s="4">
        <f t="shared" si="25"/>
        <v>6.5601431804255088E-3</v>
      </c>
      <c r="G156" s="5">
        <f t="shared" si="26"/>
        <v>1.2354798643480156E-6</v>
      </c>
    </row>
    <row r="157" spans="1:7">
      <c r="A157" s="1">
        <v>43922</v>
      </c>
      <c r="B157" s="2">
        <v>114.139999</v>
      </c>
      <c r="C157" s="3">
        <f t="shared" si="23"/>
        <v>4.5661828146088988E-3</v>
      </c>
      <c r="D157" s="4">
        <f t="shared" si="24"/>
        <v>2.0850025496429646E-5</v>
      </c>
      <c r="E157" s="2">
        <f t="shared" si="27"/>
        <v>98</v>
      </c>
      <c r="F157" s="4">
        <f t="shared" si="25"/>
        <v>6.9054138741321139E-3</v>
      </c>
      <c r="G157" s="5">
        <f t="shared" si="26"/>
        <v>1.4397805533905359E-7</v>
      </c>
    </row>
    <row r="158" spans="1:7">
      <c r="A158" s="1">
        <v>43923</v>
      </c>
      <c r="B158" s="2">
        <v>118.650002</v>
      </c>
      <c r="C158" s="3">
        <f t="shared" si="23"/>
        <v>3.8752243390680903E-2</v>
      </c>
      <c r="D158" s="4">
        <f t="shared" si="24"/>
        <v>1.5017363678105718E-3</v>
      </c>
      <c r="E158" s="2">
        <f t="shared" si="27"/>
        <v>97</v>
      </c>
      <c r="F158" s="4">
        <f t="shared" si="25"/>
        <v>7.268856709612752E-3</v>
      </c>
      <c r="G158" s="5">
        <f t="shared" si="26"/>
        <v>1.0915906473229359E-5</v>
      </c>
    </row>
    <row r="159" spans="1:7">
      <c r="A159" s="1">
        <v>43924</v>
      </c>
      <c r="B159" s="2">
        <v>119.480003</v>
      </c>
      <c r="C159" s="3">
        <f t="shared" si="23"/>
        <v>6.9710187186410883E-3</v>
      </c>
      <c r="D159" s="4">
        <f t="shared" si="24"/>
        <v>4.8595101975644439E-5</v>
      </c>
      <c r="E159" s="2">
        <f t="shared" si="27"/>
        <v>96</v>
      </c>
      <c r="F159" s="4">
        <f t="shared" si="25"/>
        <v>7.6514281153818439E-3</v>
      </c>
      <c r="G159" s="5">
        <f t="shared" si="26"/>
        <v>3.7182192952629366E-7</v>
      </c>
    </row>
    <row r="160" spans="1:7">
      <c r="A160" s="1">
        <v>43927</v>
      </c>
      <c r="B160" s="2">
        <v>126.07</v>
      </c>
      <c r="C160" s="3">
        <f t="shared" si="23"/>
        <v>5.3688289786464498E-2</v>
      </c>
      <c r="D160" s="4">
        <f t="shared" si="24"/>
        <v>2.8824324601953882E-3</v>
      </c>
      <c r="E160" s="2">
        <f t="shared" si="27"/>
        <v>95</v>
      </c>
      <c r="F160" s="4">
        <f t="shared" si="25"/>
        <v>8.054134858296676E-3</v>
      </c>
      <c r="G160" s="5">
        <f t="shared" si="26"/>
        <v>2.3215499754345522E-5</v>
      </c>
    </row>
    <row r="161" spans="1:7">
      <c r="A161" s="1">
        <v>43928</v>
      </c>
      <c r="B161" s="2">
        <v>121.989998</v>
      </c>
      <c r="C161" s="3">
        <f t="shared" si="23"/>
        <v>-3.2898250477318404E-2</v>
      </c>
      <c r="D161" s="4">
        <f t="shared" si="24"/>
        <v>1.0822948844683806E-3</v>
      </c>
      <c r="E161" s="2">
        <f t="shared" si="27"/>
        <v>94</v>
      </c>
      <c r="F161" s="4">
        <f t="shared" si="25"/>
        <v>8.4780366929438702E-3</v>
      </c>
      <c r="G161" s="5">
        <f t="shared" si="26"/>
        <v>9.1757357431083777E-6</v>
      </c>
    </row>
    <row r="162" spans="1:7">
      <c r="A162" s="1">
        <v>43929</v>
      </c>
      <c r="B162" s="2">
        <v>121.839996</v>
      </c>
      <c r="C162" s="3">
        <f t="shared" si="23"/>
        <v>-1.230382008894646E-3</v>
      </c>
      <c r="D162" s="4">
        <f t="shared" si="24"/>
        <v>1.5138398878116248E-6</v>
      </c>
      <c r="E162" s="2">
        <f t="shared" si="27"/>
        <v>93</v>
      </c>
      <c r="F162" s="4">
        <f t="shared" si="25"/>
        <v>8.9242491504672328E-3</v>
      </c>
      <c r="G162" s="5">
        <f t="shared" si="26"/>
        <v>1.3509884332746305E-8</v>
      </c>
    </row>
    <row r="163" spans="1:7">
      <c r="A163" s="1">
        <v>43930</v>
      </c>
      <c r="B163" s="2">
        <v>121.800003</v>
      </c>
      <c r="C163" s="3">
        <f t="shared" si="23"/>
        <v>-3.2829585062670041E-4</v>
      </c>
      <c r="D163" s="4">
        <f t="shared" si="24"/>
        <v>1.0777816553870879E-7</v>
      </c>
      <c r="E163" s="2">
        <f t="shared" si="27"/>
        <v>92</v>
      </c>
      <c r="F163" s="4">
        <f t="shared" si="25"/>
        <v>9.3939464741760355E-3</v>
      </c>
      <c r="G163" s="5">
        <f t="shared" si="26"/>
        <v>1.0124623181555144E-9</v>
      </c>
    </row>
    <row r="164" spans="1:7">
      <c r="A164" s="1">
        <v>43934</v>
      </c>
      <c r="B164" s="2">
        <v>125.300003</v>
      </c>
      <c r="C164" s="3">
        <f t="shared" si="23"/>
        <v>2.8330505938221937E-2</v>
      </c>
      <c r="D164" s="4">
        <f t="shared" si="24"/>
        <v>8.0261756671562846E-4</v>
      </c>
      <c r="E164" s="2">
        <f t="shared" si="27"/>
        <v>91</v>
      </c>
      <c r="F164" s="4">
        <f t="shared" si="25"/>
        <v>9.8883647096589845E-3</v>
      </c>
      <c r="G164" s="5">
        <f t="shared" si="26"/>
        <v>7.9365752220631866E-6</v>
      </c>
    </row>
    <row r="165" spans="1:7">
      <c r="A165" s="1">
        <v>43935</v>
      </c>
      <c r="B165" s="2">
        <v>129</v>
      </c>
      <c r="C165" s="3">
        <f t="shared" si="23"/>
        <v>2.9101518517111812E-2</v>
      </c>
      <c r="D165" s="4">
        <f t="shared" si="24"/>
        <v>8.4689838000180163E-4</v>
      </c>
      <c r="E165" s="2">
        <f t="shared" si="27"/>
        <v>90</v>
      </c>
      <c r="F165" s="4">
        <f t="shared" si="25"/>
        <v>1.0408804957535772E-2</v>
      </c>
      <c r="G165" s="5">
        <f t="shared" si="26"/>
        <v>8.8152000562917665E-6</v>
      </c>
    </row>
    <row r="166" spans="1:7">
      <c r="A166" s="1">
        <v>43936</v>
      </c>
      <c r="B166" s="2">
        <v>128.759995</v>
      </c>
      <c r="C166" s="3">
        <f t="shared" si="23"/>
        <v>-1.8622367630007682E-3</v>
      </c>
      <c r="D166" s="4">
        <f t="shared" si="24"/>
        <v>3.4679257614715793E-6</v>
      </c>
      <c r="E166" s="2">
        <f t="shared" si="27"/>
        <v>89</v>
      </c>
      <c r="F166" s="4">
        <f t="shared" si="25"/>
        <v>1.0956636797406077E-2</v>
      </c>
      <c r="G166" s="5">
        <f t="shared" si="26"/>
        <v>3.7996803008811994E-8</v>
      </c>
    </row>
    <row r="167" spans="1:7">
      <c r="A167" s="1">
        <v>43937</v>
      </c>
      <c r="B167" s="2">
        <v>132.33000200000001</v>
      </c>
      <c r="C167" s="3">
        <f t="shared" si="23"/>
        <v>2.7348650300017454E-2</v>
      </c>
      <c r="D167" s="4">
        <f t="shared" si="24"/>
        <v>7.4794867323264478E-4</v>
      </c>
      <c r="E167" s="2">
        <f t="shared" si="27"/>
        <v>88</v>
      </c>
      <c r="F167" s="4">
        <f t="shared" si="25"/>
        <v>1.1533301892006397E-2</v>
      </c>
      <c r="G167" s="5">
        <f t="shared" si="26"/>
        <v>8.6263178481177361E-6</v>
      </c>
    </row>
    <row r="168" spans="1:7">
      <c r="A168" s="1">
        <v>43938</v>
      </c>
      <c r="B168" s="2">
        <v>132.11999499999999</v>
      </c>
      <c r="C168" s="3">
        <f t="shared" si="23"/>
        <v>-1.5882552204845889E-3</v>
      </c>
      <c r="D168" s="4">
        <f t="shared" si="24"/>
        <v>2.5225546453965502E-6</v>
      </c>
      <c r="E168" s="2">
        <f t="shared" si="27"/>
        <v>87</v>
      </c>
      <c r="F168" s="4">
        <f t="shared" si="25"/>
        <v>1.2140317781059364E-2</v>
      </c>
      <c r="G168" s="5">
        <f t="shared" si="26"/>
        <v>3.0624615015201638E-8</v>
      </c>
    </row>
    <row r="169" spans="1:7">
      <c r="A169" s="1">
        <v>43941</v>
      </c>
      <c r="B169" s="2">
        <v>129.85000600000001</v>
      </c>
      <c r="C169" s="3">
        <f t="shared" si="23"/>
        <v>-1.7330578362285687E-2</v>
      </c>
      <c r="D169" s="4">
        <f t="shared" si="24"/>
        <v>3.0034894637132482E-4</v>
      </c>
      <c r="E169" s="2">
        <f t="shared" si="27"/>
        <v>86</v>
      </c>
      <c r="F169" s="4">
        <f t="shared" si="25"/>
        <v>1.2779281874799332E-2</v>
      </c>
      <c r="G169" s="5">
        <f t="shared" si="26"/>
        <v>3.8382438464781475E-6</v>
      </c>
    </row>
    <row r="170" spans="1:7">
      <c r="A170" s="1">
        <v>43942</v>
      </c>
      <c r="B170" s="2">
        <v>129.21000699999999</v>
      </c>
      <c r="C170" s="3">
        <f t="shared" si="23"/>
        <v>-4.940942406417773E-3</v>
      </c>
      <c r="D170" s="4">
        <f t="shared" si="24"/>
        <v>2.4412911863537453E-5</v>
      </c>
      <c r="E170" s="2">
        <f t="shared" si="27"/>
        <v>85</v>
      </c>
      <c r="F170" s="4">
        <f t="shared" si="25"/>
        <v>1.3451875657683507E-2</v>
      </c>
      <c r="G170" s="5">
        <f t="shared" si="26"/>
        <v>3.2839945483029238E-7</v>
      </c>
    </row>
    <row r="171" spans="1:7">
      <c r="A171" s="1">
        <v>43943</v>
      </c>
      <c r="B171" s="2">
        <v>131.58999600000001</v>
      </c>
      <c r="C171" s="3">
        <f t="shared" si="23"/>
        <v>1.8251955855101532E-2</v>
      </c>
      <c r="D171" s="4">
        <f t="shared" si="24"/>
        <v>3.3313389253657508E-4</v>
      </c>
      <c r="E171" s="2">
        <f t="shared" si="27"/>
        <v>84</v>
      </c>
      <c r="F171" s="4">
        <f t="shared" si="25"/>
        <v>1.415986911335106E-2</v>
      </c>
      <c r="G171" s="5">
        <f t="shared" si="26"/>
        <v>4.7171323155390608E-6</v>
      </c>
    </row>
    <row r="172" spans="1:7">
      <c r="A172" s="1">
        <v>43944</v>
      </c>
      <c r="B172" s="2">
        <v>128.529999</v>
      </c>
      <c r="C172" s="3">
        <f t="shared" si="23"/>
        <v>-2.3528665422846498E-2</v>
      </c>
      <c r="D172" s="4">
        <f t="shared" si="24"/>
        <v>5.5359809658025235E-4</v>
      </c>
      <c r="E172" s="2">
        <f t="shared" si="27"/>
        <v>83</v>
      </c>
      <c r="F172" s="4">
        <f t="shared" si="25"/>
        <v>1.49051253824748E-2</v>
      </c>
      <c r="G172" s="5">
        <f t="shared" si="26"/>
        <v>8.2514490410280544E-6</v>
      </c>
    </row>
    <row r="173" spans="1:7">
      <c r="A173" s="1">
        <v>43945</v>
      </c>
      <c r="B173" s="2">
        <v>129.44000199999999</v>
      </c>
      <c r="C173" s="3">
        <f t="shared" si="23"/>
        <v>7.0551364196000275E-3</v>
      </c>
      <c r="D173" s="4">
        <f t="shared" si="24"/>
        <v>4.9774949899166698E-5</v>
      </c>
      <c r="E173" s="2">
        <f t="shared" si="27"/>
        <v>82</v>
      </c>
      <c r="F173" s="4">
        <f t="shared" si="25"/>
        <v>1.5689605665762947E-2</v>
      </c>
      <c r="G173" s="5">
        <f t="shared" si="26"/>
        <v>7.8094933595103264E-7</v>
      </c>
    </row>
    <row r="174" spans="1:7">
      <c r="A174" s="1">
        <v>43948</v>
      </c>
      <c r="B174" s="2">
        <v>128.300003</v>
      </c>
      <c r="C174" s="3">
        <f t="shared" si="23"/>
        <v>-8.8461737570684172E-3</v>
      </c>
      <c r="D174" s="4">
        <f t="shared" si="24"/>
        <v>7.8254790140245957E-5</v>
      </c>
      <c r="E174" s="2">
        <f t="shared" si="27"/>
        <v>81</v>
      </c>
      <c r="F174" s="4">
        <f t="shared" si="25"/>
        <v>1.6515374385013628E-2</v>
      </c>
      <c r="G174" s="5">
        <f t="shared" si="26"/>
        <v>1.292407156586835E-6</v>
      </c>
    </row>
    <row r="175" spans="1:7">
      <c r="A175" s="1">
        <v>43949</v>
      </c>
      <c r="B175" s="2">
        <v>128</v>
      </c>
      <c r="C175" s="3">
        <f t="shared" si="23"/>
        <v>-2.3410310846700942E-3</v>
      </c>
      <c r="D175" s="4">
        <f t="shared" si="24"/>
        <v>5.4804265393916374E-6</v>
      </c>
      <c r="E175" s="2">
        <f t="shared" si="27"/>
        <v>80</v>
      </c>
      <c r="F175" s="4">
        <f t="shared" si="25"/>
        <v>1.7384604615803819E-2</v>
      </c>
      <c r="G175" s="5">
        <f t="shared" si="26"/>
        <v>9.5275048513281611E-8</v>
      </c>
    </row>
    <row r="176" spans="1:7">
      <c r="A176" s="1">
        <v>43950</v>
      </c>
      <c r="B176" s="2">
        <v>123.599998</v>
      </c>
      <c r="C176" s="3">
        <f t="shared" si="23"/>
        <v>-3.4979735077256678E-2</v>
      </c>
      <c r="D176" s="4">
        <f t="shared" si="24"/>
        <v>1.2235818660750613E-3</v>
      </c>
      <c r="E176" s="2">
        <f t="shared" si="27"/>
        <v>79</v>
      </c>
      <c r="F176" s="4">
        <f t="shared" si="25"/>
        <v>1.8299583806109285E-2</v>
      </c>
      <c r="G176" s="5">
        <f t="shared" si="26"/>
        <v>2.2391038901876173E-5</v>
      </c>
    </row>
    <row r="177" spans="1:7">
      <c r="A177" s="1">
        <v>43951</v>
      </c>
      <c r="B177" s="2">
        <v>121.550003</v>
      </c>
      <c r="C177" s="3">
        <f t="shared" si="23"/>
        <v>-1.6724803399027245E-2</v>
      </c>
      <c r="D177" s="4">
        <f t="shared" si="24"/>
        <v>2.7971904873611329E-4</v>
      </c>
      <c r="E177" s="2">
        <f t="shared" si="27"/>
        <v>78</v>
      </c>
      <c r="F177" s="4">
        <f t="shared" si="25"/>
        <v>1.926271979590451E-2</v>
      </c>
      <c r="G177" s="5">
        <f t="shared" si="26"/>
        <v>5.3881496573807076E-6</v>
      </c>
    </row>
    <row r="178" spans="1:7">
      <c r="A178" s="1">
        <v>43952</v>
      </c>
      <c r="B178" s="2">
        <v>122.91999800000001</v>
      </c>
      <c r="C178" s="3">
        <f t="shared" si="23"/>
        <v>1.1207995548205459E-2</v>
      </c>
      <c r="D178" s="4">
        <f t="shared" si="24"/>
        <v>1.2561916420859338E-4</v>
      </c>
      <c r="E178" s="2">
        <f t="shared" si="27"/>
        <v>77</v>
      </c>
      <c r="F178" s="4">
        <f t="shared" si="25"/>
        <v>2.0276547153583693E-2</v>
      </c>
      <c r="G178" s="5">
        <f t="shared" si="26"/>
        <v>2.5471229064693168E-6</v>
      </c>
    </row>
    <row r="179" spans="1:7">
      <c r="A179" s="1">
        <v>43955</v>
      </c>
      <c r="B179" s="2">
        <v>123.699997</v>
      </c>
      <c r="C179" s="3">
        <f t="shared" si="23"/>
        <v>6.3255341546800316E-3</v>
      </c>
      <c r="D179" s="4">
        <f t="shared" si="24"/>
        <v>4.0012382342023624E-5</v>
      </c>
      <c r="E179" s="2">
        <f t="shared" si="27"/>
        <v>76</v>
      </c>
      <c r="F179" s="4">
        <f t="shared" si="25"/>
        <v>2.1343733845877573E-2</v>
      </c>
      <c r="G179" s="5">
        <f t="shared" si="26"/>
        <v>8.5401363924764377E-7</v>
      </c>
    </row>
    <row r="180" spans="1:7">
      <c r="A180" s="1">
        <v>43956</v>
      </c>
      <c r="B180" s="2">
        <v>124.730003</v>
      </c>
      <c r="C180" s="3">
        <f t="shared" si="23"/>
        <v>8.2921700433508418E-3</v>
      </c>
      <c r="D180" s="4">
        <f t="shared" si="24"/>
        <v>6.8760084027845106E-5</v>
      </c>
      <c r="E180" s="2">
        <f t="shared" si="27"/>
        <v>75</v>
      </c>
      <c r="F180" s="4">
        <f t="shared" si="25"/>
        <v>2.2467088258818501E-2</v>
      </c>
      <c r="G180" s="5">
        <f t="shared" si="26"/>
        <v>1.5448388765373723E-6</v>
      </c>
    </row>
    <row r="181" spans="1:7">
      <c r="A181" s="1">
        <v>43957</v>
      </c>
      <c r="B181" s="2">
        <v>123.300003</v>
      </c>
      <c r="C181" s="3">
        <f t="shared" si="23"/>
        <v>-1.153099068837107E-2</v>
      </c>
      <c r="D181" s="4">
        <f t="shared" si="24"/>
        <v>1.3296374625530033E-4</v>
      </c>
      <c r="E181" s="2">
        <f t="shared" si="27"/>
        <v>74</v>
      </c>
      <c r="F181" s="4">
        <f t="shared" si="25"/>
        <v>2.364956658823E-2</v>
      </c>
      <c r="G181" s="5">
        <f t="shared" si="26"/>
        <v>3.1445349708852423E-6</v>
      </c>
    </row>
    <row r="182" spans="1:7">
      <c r="A182" s="1">
        <v>43958</v>
      </c>
      <c r="B182" s="2">
        <v>121.889999</v>
      </c>
      <c r="C182" s="3">
        <f t="shared" si="23"/>
        <v>-1.1501444037572001E-2</v>
      </c>
      <c r="D182" s="4">
        <f t="shared" si="24"/>
        <v>1.3228321494940053E-4</v>
      </c>
      <c r="E182" s="2">
        <f t="shared" si="27"/>
        <v>73</v>
      </c>
      <c r="F182" s="4">
        <f t="shared" si="25"/>
        <v>2.4894280619189475E-2</v>
      </c>
      <c r="G182" s="5">
        <f t="shared" si="26"/>
        <v>3.293095474158937E-6</v>
      </c>
    </row>
    <row r="183" spans="1:7">
      <c r="A183" s="1">
        <v>43959</v>
      </c>
      <c r="B183" s="2">
        <v>122.94000200000001</v>
      </c>
      <c r="C183" s="3">
        <f t="shared" si="23"/>
        <v>8.5774572833350153E-3</v>
      </c>
      <c r="D183" s="4">
        <f t="shared" si="24"/>
        <v>7.3572773447436895E-5</v>
      </c>
      <c r="E183" s="2">
        <f t="shared" si="27"/>
        <v>72</v>
      </c>
      <c r="F183" s="4">
        <f t="shared" si="25"/>
        <v>2.6204505914936286E-2</v>
      </c>
      <c r="G183" s="5">
        <f t="shared" si="26"/>
        <v>1.9279381769816275E-6</v>
      </c>
    </row>
    <row r="184" spans="1:7">
      <c r="A184" s="1">
        <v>43962</v>
      </c>
      <c r="B184" s="2">
        <v>123.66999800000001</v>
      </c>
      <c r="C184" s="3">
        <f t="shared" si="23"/>
        <v>5.9202638349332816E-3</v>
      </c>
      <c r="D184" s="4">
        <f t="shared" si="24"/>
        <v>3.5049523875218924E-5</v>
      </c>
      <c r="E184" s="2">
        <f t="shared" si="27"/>
        <v>71</v>
      </c>
      <c r="F184" s="4">
        <f t="shared" si="25"/>
        <v>2.7583690436775037E-2</v>
      </c>
      <c r="G184" s="5">
        <f t="shared" si="26"/>
        <v>9.6679521653039468E-7</v>
      </c>
    </row>
    <row r="185" spans="1:7">
      <c r="A185" s="1">
        <v>43963</v>
      </c>
      <c r="B185" s="2">
        <v>123.779999</v>
      </c>
      <c r="C185" s="3">
        <f t="shared" si="23"/>
        <v>8.8907665047099698E-4</v>
      </c>
      <c r="D185" s="4">
        <f t="shared" si="24"/>
        <v>7.9045729041272735E-7</v>
      </c>
      <c r="E185" s="2">
        <f t="shared" si="27"/>
        <v>70</v>
      </c>
      <c r="F185" s="4">
        <f t="shared" si="25"/>
        <v>2.903546361765794E-2</v>
      </c>
      <c r="G185" s="5">
        <f t="shared" si="26"/>
        <v>2.295129389709122E-8</v>
      </c>
    </row>
    <row r="186" spans="1:7">
      <c r="A186" s="1">
        <v>43964</v>
      </c>
      <c r="B186" s="2">
        <v>123.709999</v>
      </c>
      <c r="C186" s="3">
        <f t="shared" si="23"/>
        <v>-5.6567944104661105E-4</v>
      </c>
      <c r="D186" s="4">
        <f t="shared" si="24"/>
        <v>3.1999323002280632E-7</v>
      </c>
      <c r="E186" s="2">
        <f t="shared" si="27"/>
        <v>69</v>
      </c>
      <c r="F186" s="4">
        <f t="shared" si="25"/>
        <v>3.0563645913324146E-2</v>
      </c>
      <c r="G186" s="5">
        <f t="shared" si="26"/>
        <v>9.780159777077937E-9</v>
      </c>
    </row>
    <row r="187" spans="1:7">
      <c r="A187" s="1">
        <v>43965</v>
      </c>
      <c r="B187" s="2">
        <v>123.41999800000001</v>
      </c>
      <c r="C187" s="3">
        <f t="shared" si="23"/>
        <v>-2.3469521032276211E-3</v>
      </c>
      <c r="D187" s="4">
        <f t="shared" si="24"/>
        <v>5.5081841748445541E-6</v>
      </c>
      <c r="E187" s="2">
        <f t="shared" si="27"/>
        <v>68</v>
      </c>
      <c r="F187" s="4">
        <f t="shared" si="25"/>
        <v>3.2172258856130675E-2</v>
      </c>
      <c r="G187" s="5">
        <f t="shared" si="26"/>
        <v>1.7721072710034153E-7</v>
      </c>
    </row>
    <row r="188" spans="1:7">
      <c r="A188" s="1">
        <v>43966</v>
      </c>
      <c r="B188" s="2">
        <v>125.94000200000001</v>
      </c>
      <c r="C188" s="3">
        <f t="shared" si="23"/>
        <v>2.0212462253082906E-2</v>
      </c>
      <c r="D188" s="4">
        <f t="shared" si="24"/>
        <v>4.0854363033230131E-4</v>
      </c>
      <c r="E188" s="2">
        <f t="shared" si="27"/>
        <v>67</v>
      </c>
      <c r="F188" s="4">
        <f t="shared" si="25"/>
        <v>3.3865535638032296E-2</v>
      </c>
      <c r="G188" s="5">
        <f t="shared" si="26"/>
        <v>1.3835548872709643E-5</v>
      </c>
    </row>
    <row r="189" spans="1:7">
      <c r="A189" s="1">
        <v>43969</v>
      </c>
      <c r="B189" s="2">
        <v>127.660004</v>
      </c>
      <c r="C189" s="3">
        <f t="shared" si="23"/>
        <v>1.3564892219965078E-2</v>
      </c>
      <c r="D189" s="4">
        <f t="shared" si="24"/>
        <v>1.840063009392691E-4</v>
      </c>
      <c r="E189" s="2">
        <f t="shared" si="27"/>
        <v>66</v>
      </c>
      <c r="F189" s="4">
        <f t="shared" si="25"/>
        <v>3.5647932250560309E-2</v>
      </c>
      <c r="G189" s="5">
        <f t="shared" si="26"/>
        <v>6.5594441495592766E-6</v>
      </c>
    </row>
    <row r="190" spans="1:7">
      <c r="A190" s="1">
        <v>43970</v>
      </c>
      <c r="B190" s="2">
        <v>124.949997</v>
      </c>
      <c r="C190" s="3">
        <f t="shared" si="23"/>
        <v>-2.1456877889782455E-2</v>
      </c>
      <c r="D190" s="4">
        <f t="shared" si="24"/>
        <v>4.6039760877703522E-4</v>
      </c>
      <c r="E190" s="2">
        <f t="shared" si="27"/>
        <v>65</v>
      </c>
      <c r="F190" s="4">
        <f t="shared" si="25"/>
        <v>3.7524139211116116E-2</v>
      </c>
      <c r="G190" s="5">
        <f t="shared" si="26"/>
        <v>1.7276023964214445E-5</v>
      </c>
    </row>
    <row r="191" spans="1:7">
      <c r="A191" s="1">
        <v>43971</v>
      </c>
      <c r="B191" s="2">
        <v>125.449997</v>
      </c>
      <c r="C191" s="3">
        <f t="shared" si="23"/>
        <v>3.9936156271639187E-3</v>
      </c>
      <c r="D191" s="4">
        <f t="shared" si="24"/>
        <v>1.594896577752786E-5</v>
      </c>
      <c r="E191" s="2">
        <f t="shared" si="27"/>
        <v>64</v>
      </c>
      <c r="F191" s="4">
        <f t="shared" si="25"/>
        <v>3.9499093906438021E-2</v>
      </c>
      <c r="G191" s="5">
        <f t="shared" si="26"/>
        <v>6.2996969695713927E-7</v>
      </c>
    </row>
    <row r="192" spans="1:7">
      <c r="A192" s="1">
        <v>43972</v>
      </c>
      <c r="B192" s="2">
        <v>124.989998</v>
      </c>
      <c r="C192" s="3">
        <f t="shared" si="23"/>
        <v>-3.6735307976708425E-3</v>
      </c>
      <c r="D192" s="4">
        <f t="shared" si="24"/>
        <v>1.3494828521436176E-5</v>
      </c>
      <c r="E192" s="2">
        <f t="shared" si="27"/>
        <v>63</v>
      </c>
      <c r="F192" s="4">
        <f t="shared" si="25"/>
        <v>4.1577993585724227E-2</v>
      </c>
      <c r="G192" s="5">
        <f t="shared" si="26"/>
        <v>5.6108789370472171E-7</v>
      </c>
    </row>
    <row r="193" spans="1:7">
      <c r="A193" s="1">
        <v>43973</v>
      </c>
      <c r="B193" s="2">
        <v>124.33000199999999</v>
      </c>
      <c r="C193" s="3">
        <f t="shared" si="23"/>
        <v>-5.294381049782095E-3</v>
      </c>
      <c r="D193" s="4">
        <f t="shared" si="24"/>
        <v>2.803047070029176E-5</v>
      </c>
      <c r="E193" s="2">
        <f t="shared" si="27"/>
        <v>62</v>
      </c>
      <c r="F193" s="4">
        <f t="shared" si="25"/>
        <v>4.3766309037604451E-2</v>
      </c>
      <c r="G193" s="5">
        <f t="shared" si="26"/>
        <v>1.226790243138486E-6</v>
      </c>
    </row>
    <row r="194" spans="1:7">
      <c r="A194" s="1">
        <v>43977</v>
      </c>
      <c r="B194" s="2">
        <v>123.860001</v>
      </c>
      <c r="C194" s="3">
        <f t="shared" si="23"/>
        <v>-3.7874334675218587E-3</v>
      </c>
      <c r="D194" s="4">
        <f t="shared" si="24"/>
        <v>1.4344652270904651E-5</v>
      </c>
      <c r="E194" s="2">
        <f t="shared" si="27"/>
        <v>61</v>
      </c>
      <c r="F194" s="4">
        <f t="shared" si="25"/>
        <v>4.606979898695205E-2</v>
      </c>
      <c r="G194" s="5">
        <f t="shared" si="26"/>
        <v>6.6085524665830253E-7</v>
      </c>
    </row>
    <row r="195" spans="1:7">
      <c r="A195" s="1">
        <v>43978</v>
      </c>
      <c r="B195" s="2">
        <v>122.480003</v>
      </c>
      <c r="C195" s="3">
        <f t="shared" si="23"/>
        <v>-1.120412774032342E-2</v>
      </c>
      <c r="D195" s="4">
        <f t="shared" si="24"/>
        <v>1.2553247842148478E-4</v>
      </c>
      <c r="E195" s="2">
        <f t="shared" si="27"/>
        <v>60</v>
      </c>
      <c r="F195" s="4">
        <f t="shared" si="25"/>
        <v>4.8494525249423222E-2</v>
      </c>
      <c r="G195" s="5">
        <f t="shared" si="26"/>
        <v>6.0876379444333695E-6</v>
      </c>
    </row>
    <row r="196" spans="1:7">
      <c r="A196" s="1">
        <v>43979</v>
      </c>
      <c r="B196" s="2">
        <v>123.69000200000001</v>
      </c>
      <c r="C196" s="3">
        <f t="shared" ref="C196:C254" si="28">+LN(B196/B195)</f>
        <v>9.8306757131513735E-3</v>
      </c>
      <c r="D196" s="4">
        <f t="shared" ref="D196:D254" si="29">+C196^2</f>
        <v>9.6642184977144266E-5</v>
      </c>
      <c r="E196" s="2">
        <f t="shared" si="27"/>
        <v>59</v>
      </c>
      <c r="F196" s="4">
        <f t="shared" ref="F196:F254" si="30">+$K$6^(E196-1)</f>
        <v>5.1046868683603391E-2</v>
      </c>
      <c r="G196" s="5">
        <f t="shared" ref="G196:G254" si="31">+F196*D196</f>
        <v>4.9332809258247916E-6</v>
      </c>
    </row>
    <row r="197" spans="1:7">
      <c r="A197" s="1">
        <v>43980</v>
      </c>
      <c r="B197" s="2">
        <v>124.05999799999999</v>
      </c>
      <c r="C197" s="3">
        <f t="shared" si="28"/>
        <v>2.9868518673653857E-3</v>
      </c>
      <c r="D197" s="4">
        <f t="shared" si="29"/>
        <v>8.9212840775840912E-6</v>
      </c>
      <c r="E197" s="2">
        <f t="shared" ref="E197:E254" si="32">+E196-1</f>
        <v>58</v>
      </c>
      <c r="F197" s="4">
        <f t="shared" si="30"/>
        <v>5.3733545982740404E-2</v>
      </c>
      <c r="G197" s="5">
        <f t="shared" si="31"/>
        <v>4.793722282079546E-7</v>
      </c>
    </row>
    <row r="198" spans="1:7">
      <c r="A198" s="1">
        <v>43983</v>
      </c>
      <c r="B198" s="2">
        <v>123.959999</v>
      </c>
      <c r="C198" s="3">
        <f t="shared" si="28"/>
        <v>-8.0637857131064144E-4</v>
      </c>
      <c r="D198" s="4">
        <f t="shared" si="29"/>
        <v>6.502464002689912E-7</v>
      </c>
      <c r="E198" s="2">
        <f t="shared" si="32"/>
        <v>57</v>
      </c>
      <c r="F198" s="4">
        <f t="shared" si="30"/>
        <v>5.6561627350253066E-2</v>
      </c>
      <c r="G198" s="5">
        <f t="shared" si="31"/>
        <v>3.6778994577858178E-8</v>
      </c>
    </row>
    <row r="199" spans="1:7">
      <c r="A199" s="1">
        <v>43984</v>
      </c>
      <c r="B199" s="2">
        <v>123.94000200000001</v>
      </c>
      <c r="C199" s="3">
        <f t="shared" si="28"/>
        <v>-1.6133118162725888E-4</v>
      </c>
      <c r="D199" s="4">
        <f t="shared" si="29"/>
        <v>2.6027750165247591E-8</v>
      </c>
      <c r="E199" s="2">
        <f t="shared" si="32"/>
        <v>56</v>
      </c>
      <c r="F199" s="4">
        <f t="shared" si="30"/>
        <v>5.9538555105529543E-2</v>
      </c>
      <c r="G199" s="5">
        <f t="shared" si="31"/>
        <v>1.5496546374865494E-9</v>
      </c>
    </row>
    <row r="200" spans="1:7">
      <c r="A200" s="1">
        <v>43985</v>
      </c>
      <c r="B200" s="2">
        <v>123.470001</v>
      </c>
      <c r="C200" s="3">
        <f t="shared" si="28"/>
        <v>-3.7993739920161003E-3</v>
      </c>
      <c r="D200" s="4">
        <f t="shared" si="29"/>
        <v>1.4435242731208358E-5</v>
      </c>
      <c r="E200" s="2">
        <f t="shared" si="32"/>
        <v>55</v>
      </c>
      <c r="F200" s="4">
        <f t="shared" si="30"/>
        <v>6.2672163268978454E-2</v>
      </c>
      <c r="G200" s="5">
        <f t="shared" si="31"/>
        <v>9.0468788927762469E-7</v>
      </c>
    </row>
    <row r="201" spans="1:7">
      <c r="A201" s="1">
        <v>43986</v>
      </c>
      <c r="B201" s="2">
        <v>122.110001</v>
      </c>
      <c r="C201" s="3">
        <f t="shared" si="28"/>
        <v>-1.1075933644517708E-2</v>
      </c>
      <c r="D201" s="4">
        <f t="shared" si="29"/>
        <v>1.2267630609775931E-4</v>
      </c>
      <c r="E201" s="2">
        <f t="shared" si="32"/>
        <v>54</v>
      </c>
      <c r="F201" s="4">
        <f t="shared" si="30"/>
        <v>6.5970698177872072E-2</v>
      </c>
      <c r="G201" s="5">
        <f t="shared" si="31"/>
        <v>8.0930415631515261E-6</v>
      </c>
    </row>
    <row r="202" spans="1:7">
      <c r="A202" s="1">
        <v>43987</v>
      </c>
      <c r="B202" s="2">
        <v>121.55999799999999</v>
      </c>
      <c r="C202" s="3">
        <f t="shared" si="28"/>
        <v>-4.514334438456267E-3</v>
      </c>
      <c r="D202" s="4">
        <f t="shared" si="29"/>
        <v>2.0379215422232261E-5</v>
      </c>
      <c r="E202" s="2">
        <f t="shared" si="32"/>
        <v>53</v>
      </c>
      <c r="F202" s="4">
        <f t="shared" si="30"/>
        <v>6.9442840187233748E-2</v>
      </c>
      <c r="G202" s="5">
        <f t="shared" si="31"/>
        <v>1.4151905997072843E-6</v>
      </c>
    </row>
    <row r="203" spans="1:7">
      <c r="A203" s="1">
        <v>43990</v>
      </c>
      <c r="B203" s="2">
        <v>121.239998</v>
      </c>
      <c r="C203" s="3">
        <f t="shared" si="28"/>
        <v>-2.6359159024152566E-3</v>
      </c>
      <c r="D203" s="4">
        <f t="shared" si="29"/>
        <v>6.9480526446056364E-6</v>
      </c>
      <c r="E203" s="2">
        <f t="shared" si="32"/>
        <v>52</v>
      </c>
      <c r="F203" s="4">
        <f t="shared" si="30"/>
        <v>7.3097726512877631E-2</v>
      </c>
      <c r="G203" s="5">
        <f t="shared" si="31"/>
        <v>5.07886852012459E-7</v>
      </c>
    </row>
    <row r="204" spans="1:7">
      <c r="A204" s="1">
        <v>43991</v>
      </c>
      <c r="B204" s="2">
        <v>121.349998</v>
      </c>
      <c r="C204" s="3">
        <f t="shared" si="28"/>
        <v>9.0687999796134136E-4</v>
      </c>
      <c r="D204" s="4">
        <f t="shared" si="29"/>
        <v>8.2243133070236247E-7</v>
      </c>
      <c r="E204" s="2">
        <f t="shared" si="32"/>
        <v>51</v>
      </c>
      <c r="F204" s="4">
        <f t="shared" si="30"/>
        <v>7.6944975276713304E-2</v>
      </c>
      <c r="G204" s="5">
        <f t="shared" si="31"/>
        <v>6.3281958407687708E-8</v>
      </c>
    </row>
    <row r="205" spans="1:7">
      <c r="A205" s="1">
        <v>43992</v>
      </c>
      <c r="B205" s="2">
        <v>121.160004</v>
      </c>
      <c r="C205" s="3">
        <f t="shared" si="28"/>
        <v>-1.5668965181255227E-3</v>
      </c>
      <c r="D205" s="4">
        <f t="shared" si="29"/>
        <v>2.4551646985138863E-6</v>
      </c>
      <c r="E205" s="2">
        <f t="shared" si="32"/>
        <v>50</v>
      </c>
      <c r="F205" s="4">
        <f t="shared" si="30"/>
        <v>8.0994710817592949E-2</v>
      </c>
      <c r="G205" s="5">
        <f t="shared" si="31"/>
        <v>1.98855354765695E-7</v>
      </c>
    </row>
    <row r="206" spans="1:7">
      <c r="A206" s="1">
        <v>43993</v>
      </c>
      <c r="B206" s="2">
        <v>120.089996</v>
      </c>
      <c r="C206" s="3">
        <f t="shared" si="28"/>
        <v>-8.8705908089928044E-3</v>
      </c>
      <c r="D206" s="4">
        <f t="shared" si="29"/>
        <v>7.8687381300587622E-5</v>
      </c>
      <c r="E206" s="2">
        <f t="shared" si="32"/>
        <v>49</v>
      </c>
      <c r="F206" s="4">
        <f t="shared" si="30"/>
        <v>8.5257590334308367E-2</v>
      </c>
      <c r="G206" s="5">
        <f t="shared" si="31"/>
        <v>6.708696519405016E-6</v>
      </c>
    </row>
    <row r="207" spans="1:7">
      <c r="A207" s="1">
        <v>43994</v>
      </c>
      <c r="B207" s="2">
        <v>117.739998</v>
      </c>
      <c r="C207" s="3">
        <f t="shared" si="28"/>
        <v>-1.9762641750704801E-2</v>
      </c>
      <c r="D207" s="4">
        <f t="shared" si="29"/>
        <v>3.9056200896670054E-4</v>
      </c>
      <c r="E207" s="2">
        <f t="shared" si="32"/>
        <v>48</v>
      </c>
      <c r="F207" s="4">
        <f t="shared" si="30"/>
        <v>8.9744831930850921E-2</v>
      </c>
      <c r="G207" s="5">
        <f t="shared" si="31"/>
        <v>3.505092185329203E-5</v>
      </c>
    </row>
    <row r="208" spans="1:7">
      <c r="A208" s="1">
        <v>43997</v>
      </c>
      <c r="B208" s="2">
        <v>118.08000199999999</v>
      </c>
      <c r="C208" s="3">
        <f t="shared" si="28"/>
        <v>2.8835911762970842E-3</v>
      </c>
      <c r="D208" s="4">
        <f t="shared" si="29"/>
        <v>8.315098072018401E-6</v>
      </c>
      <c r="E208" s="2">
        <f t="shared" si="32"/>
        <v>47</v>
      </c>
      <c r="F208" s="4">
        <f t="shared" si="30"/>
        <v>9.44682441377378E-2</v>
      </c>
      <c r="G208" s="5">
        <f t="shared" si="31"/>
        <v>7.8551271469666723E-7</v>
      </c>
    </row>
    <row r="209" spans="1:7">
      <c r="A209" s="1">
        <v>43998</v>
      </c>
      <c r="B209" s="2">
        <v>119.650002</v>
      </c>
      <c r="C209" s="3">
        <f t="shared" si="28"/>
        <v>1.3208453279970679E-2</v>
      </c>
      <c r="D209" s="4">
        <f t="shared" si="29"/>
        <v>1.7446323804916819E-4</v>
      </c>
      <c r="E209" s="2">
        <f t="shared" si="32"/>
        <v>46</v>
      </c>
      <c r="F209" s="4">
        <f t="shared" si="30"/>
        <v>9.9440256987092426E-2</v>
      </c>
      <c r="G209" s="5">
        <f t="shared" si="31"/>
        <v>1.7348669226409566E-5</v>
      </c>
    </row>
    <row r="210" spans="1:7">
      <c r="A210" s="1">
        <v>43999</v>
      </c>
      <c r="B210" s="2">
        <v>119.029999</v>
      </c>
      <c r="C210" s="3">
        <f t="shared" si="28"/>
        <v>-5.1952772912571658E-3</v>
      </c>
      <c r="D210" s="4">
        <f t="shared" si="29"/>
        <v>2.6990906133052395E-5</v>
      </c>
      <c r="E210" s="2">
        <f t="shared" si="32"/>
        <v>45</v>
      </c>
      <c r="F210" s="4">
        <f t="shared" si="30"/>
        <v>0.10467395472325518</v>
      </c>
      <c r="G210" s="5">
        <f t="shared" si="31"/>
        <v>2.8252448865107571E-6</v>
      </c>
    </row>
    <row r="211" spans="1:7">
      <c r="A211" s="1">
        <v>44000</v>
      </c>
      <c r="B211" s="2">
        <v>117.989998</v>
      </c>
      <c r="C211" s="3">
        <f t="shared" si="28"/>
        <v>-8.7756956173063554E-3</v>
      </c>
      <c r="D211" s="4">
        <f t="shared" si="29"/>
        <v>7.7012833567609971E-5</v>
      </c>
      <c r="E211" s="2">
        <f t="shared" si="32"/>
        <v>44</v>
      </c>
      <c r="F211" s="4">
        <f t="shared" si="30"/>
        <v>0.11018311023500546</v>
      </c>
      <c r="G211" s="5">
        <f t="shared" si="31"/>
        <v>8.4855135304900984E-6</v>
      </c>
    </row>
    <row r="212" spans="1:7">
      <c r="A212" s="1">
        <v>44001</v>
      </c>
      <c r="B212" s="2">
        <v>119.849998</v>
      </c>
      <c r="C212" s="3">
        <f t="shared" si="28"/>
        <v>1.5641086031628407E-2</v>
      </c>
      <c r="D212" s="4">
        <f t="shared" si="29"/>
        <v>2.4464357224880125E-4</v>
      </c>
      <c r="E212" s="2">
        <f t="shared" si="32"/>
        <v>43</v>
      </c>
      <c r="F212" s="4">
        <f t="shared" si="30"/>
        <v>0.11598222130000577</v>
      </c>
      <c r="G212" s="5">
        <f t="shared" si="31"/>
        <v>2.8374304936184417E-5</v>
      </c>
    </row>
    <row r="213" spans="1:7">
      <c r="A213" s="1">
        <v>44004</v>
      </c>
      <c r="B213" s="2">
        <v>121.68</v>
      </c>
      <c r="C213" s="3">
        <f t="shared" si="28"/>
        <v>1.5153703758170392E-2</v>
      </c>
      <c r="D213" s="4">
        <f t="shared" si="29"/>
        <v>2.2963473759038747E-4</v>
      </c>
      <c r="E213" s="2">
        <f t="shared" si="32"/>
        <v>42</v>
      </c>
      <c r="F213" s="4">
        <f t="shared" si="30"/>
        <v>0.12208654873684816</v>
      </c>
      <c r="G213" s="5">
        <f t="shared" si="31"/>
        <v>2.8035312582502178E-5</v>
      </c>
    </row>
    <row r="214" spans="1:7">
      <c r="A214" s="1">
        <v>44005</v>
      </c>
      <c r="B214" s="2">
        <v>121.07</v>
      </c>
      <c r="C214" s="3">
        <f t="shared" si="28"/>
        <v>-5.0257572313886075E-3</v>
      </c>
      <c r="D214" s="4">
        <f t="shared" si="29"/>
        <v>2.525823574885488E-5</v>
      </c>
      <c r="E214" s="2">
        <f t="shared" si="32"/>
        <v>41</v>
      </c>
      <c r="F214" s="4">
        <f t="shared" si="30"/>
        <v>0.12851215656510334</v>
      </c>
      <c r="G214" s="5">
        <f t="shared" si="31"/>
        <v>3.2459903471151285E-6</v>
      </c>
    </row>
    <row r="215" spans="1:7">
      <c r="A215" s="1">
        <v>44006</v>
      </c>
      <c r="B215" s="2">
        <v>120.300003</v>
      </c>
      <c r="C215" s="3">
        <f t="shared" si="28"/>
        <v>-6.3802428013601054E-3</v>
      </c>
      <c r="D215" s="4">
        <f t="shared" si="29"/>
        <v>4.0707498204307448E-5</v>
      </c>
      <c r="E215" s="2">
        <f t="shared" si="32"/>
        <v>40</v>
      </c>
      <c r="F215" s="4">
        <f t="shared" si="30"/>
        <v>0.13527595427905614</v>
      </c>
      <c r="G215" s="5">
        <f t="shared" si="31"/>
        <v>5.5067456659006545E-6</v>
      </c>
    </row>
    <row r="216" spans="1:7">
      <c r="A216" s="1">
        <v>44007</v>
      </c>
      <c r="B216" s="2">
        <v>119.709999</v>
      </c>
      <c r="C216" s="3">
        <f t="shared" si="28"/>
        <v>-4.916505008531356E-3</v>
      </c>
      <c r="D216" s="4">
        <f t="shared" si="29"/>
        <v>2.4172021498913908E-5</v>
      </c>
      <c r="E216" s="2">
        <f t="shared" si="32"/>
        <v>39</v>
      </c>
      <c r="F216" s="4">
        <f t="shared" si="30"/>
        <v>0.14239574134637487</v>
      </c>
      <c r="G216" s="5">
        <f t="shared" si="31"/>
        <v>3.4419929211783575E-6</v>
      </c>
    </row>
    <row r="217" spans="1:7">
      <c r="A217" s="1">
        <v>44008</v>
      </c>
      <c r="B217" s="2">
        <v>118.32</v>
      </c>
      <c r="C217" s="3">
        <f t="shared" si="28"/>
        <v>-1.1679324507213155E-2</v>
      </c>
      <c r="D217" s="4">
        <f t="shared" si="29"/>
        <v>1.364066209447898E-4</v>
      </c>
      <c r="E217" s="2">
        <f t="shared" si="32"/>
        <v>38</v>
      </c>
      <c r="F217" s="4">
        <f t="shared" si="30"/>
        <v>0.14989025404881567</v>
      </c>
      <c r="G217" s="5">
        <f t="shared" si="31"/>
        <v>2.0446023067355044E-5</v>
      </c>
    </row>
    <row r="218" spans="1:7">
      <c r="A218" s="1">
        <v>44011</v>
      </c>
      <c r="B218" s="2">
        <v>119.05999799999999</v>
      </c>
      <c r="C218" s="3">
        <f t="shared" si="28"/>
        <v>6.234732524446597E-3</v>
      </c>
      <c r="D218" s="4">
        <f t="shared" si="29"/>
        <v>3.8871889651392236E-5</v>
      </c>
      <c r="E218" s="2">
        <f t="shared" si="32"/>
        <v>37</v>
      </c>
      <c r="F218" s="4">
        <f t="shared" si="30"/>
        <v>0.15777921478822701</v>
      </c>
      <c r="G218" s="5">
        <f t="shared" si="31"/>
        <v>6.1331762265312743E-6</v>
      </c>
    </row>
    <row r="219" spans="1:7">
      <c r="A219" s="1">
        <v>44012</v>
      </c>
      <c r="B219" s="2">
        <v>119.779999</v>
      </c>
      <c r="C219" s="3">
        <f t="shared" si="28"/>
        <v>6.0291675606862164E-3</v>
      </c>
      <c r="D219" s="4">
        <f t="shared" si="29"/>
        <v>3.6350861474830981E-5</v>
      </c>
      <c r="E219" s="2">
        <f t="shared" si="32"/>
        <v>36</v>
      </c>
      <c r="F219" s="4">
        <f t="shared" si="30"/>
        <v>0.16608338398760736</v>
      </c>
      <c r="G219" s="5">
        <f t="shared" si="31"/>
        <v>6.0372740846046767E-6</v>
      </c>
    </row>
    <row r="220" spans="1:7">
      <c r="A220" s="1">
        <v>44013</v>
      </c>
      <c r="B220" s="2">
        <v>119.69000200000001</v>
      </c>
      <c r="C220" s="3">
        <f t="shared" si="28"/>
        <v>-7.5163489256443094E-4</v>
      </c>
      <c r="D220" s="4">
        <f t="shared" si="29"/>
        <v>5.6495501172034366E-7</v>
      </c>
      <c r="E220" s="2">
        <f t="shared" si="32"/>
        <v>35</v>
      </c>
      <c r="F220" s="4">
        <f t="shared" si="30"/>
        <v>0.17482461472379726</v>
      </c>
      <c r="G220" s="5">
        <f t="shared" si="31"/>
        <v>9.8768042260287449E-8</v>
      </c>
    </row>
    <row r="221" spans="1:7">
      <c r="A221" s="1">
        <v>44014</v>
      </c>
      <c r="B221" s="2">
        <v>119.209999</v>
      </c>
      <c r="C221" s="3">
        <f t="shared" si="28"/>
        <v>-4.0184482537606444E-3</v>
      </c>
      <c r="D221" s="4">
        <f t="shared" si="29"/>
        <v>1.6147926368151974E-5</v>
      </c>
      <c r="E221" s="2">
        <f t="shared" si="32"/>
        <v>34</v>
      </c>
      <c r="F221" s="4">
        <f t="shared" si="30"/>
        <v>0.18402591023557605</v>
      </c>
      <c r="G221" s="5">
        <f t="shared" si="31"/>
        <v>2.9716368483162265E-6</v>
      </c>
    </row>
    <row r="222" spans="1:7">
      <c r="A222" s="1">
        <v>44018</v>
      </c>
      <c r="B222" s="2">
        <v>118.889999</v>
      </c>
      <c r="C222" s="3">
        <f t="shared" si="28"/>
        <v>-2.687947882035171E-3</v>
      </c>
      <c r="D222" s="4">
        <f t="shared" si="29"/>
        <v>7.2250638165373616E-6</v>
      </c>
      <c r="E222" s="2">
        <f t="shared" si="32"/>
        <v>33</v>
      </c>
      <c r="F222" s="4">
        <f t="shared" si="30"/>
        <v>0.19371148445850112</v>
      </c>
      <c r="G222" s="5">
        <f t="shared" si="31"/>
        <v>1.399577837208856E-6</v>
      </c>
    </row>
    <row r="223" spans="1:7">
      <c r="A223" s="1">
        <v>44019</v>
      </c>
      <c r="B223" s="2">
        <v>126.949997</v>
      </c>
      <c r="C223" s="3">
        <f t="shared" si="28"/>
        <v>6.55945970600193E-2</v>
      </c>
      <c r="D223" s="4">
        <f t="shared" si="29"/>
        <v>4.3026511634662928E-3</v>
      </c>
      <c r="E223" s="2">
        <f t="shared" si="32"/>
        <v>32</v>
      </c>
      <c r="F223" s="4">
        <f t="shared" si="30"/>
        <v>0.20390682574579064</v>
      </c>
      <c r="G223" s="5">
        <f t="shared" si="31"/>
        <v>8.7733994103384469E-4</v>
      </c>
    </row>
    <row r="224" spans="1:7">
      <c r="A224" s="1">
        <v>44020</v>
      </c>
      <c r="B224" s="2">
        <v>124.44000200000001</v>
      </c>
      <c r="C224" s="3">
        <f t="shared" si="28"/>
        <v>-1.9969596417897483E-2</v>
      </c>
      <c r="D224" s="4">
        <f t="shared" si="29"/>
        <v>3.9878478109370399E-4</v>
      </c>
      <c r="E224" s="2">
        <f t="shared" si="32"/>
        <v>31</v>
      </c>
      <c r="F224" s="4">
        <f t="shared" si="30"/>
        <v>0.21463876394293749</v>
      </c>
      <c r="G224" s="5">
        <f t="shared" si="31"/>
        <v>8.5594672493207531E-5</v>
      </c>
    </row>
    <row r="225" spans="1:7">
      <c r="A225" s="1">
        <v>44021</v>
      </c>
      <c r="B225" s="2">
        <v>127.75</v>
      </c>
      <c r="C225" s="3">
        <f t="shared" si="28"/>
        <v>2.6251540982375039E-2</v>
      </c>
      <c r="D225" s="4">
        <f t="shared" si="29"/>
        <v>6.8914340394931619E-4</v>
      </c>
      <c r="E225" s="2">
        <f t="shared" si="32"/>
        <v>30</v>
      </c>
      <c r="F225" s="4">
        <f t="shared" si="30"/>
        <v>0.2259355409925658</v>
      </c>
      <c r="G225" s="5">
        <f t="shared" si="31"/>
        <v>1.5570198779274704E-4</v>
      </c>
    </row>
    <row r="226" spans="1:7">
      <c r="A226" s="1">
        <v>44022</v>
      </c>
      <c r="B226" s="2">
        <v>130.679993</v>
      </c>
      <c r="C226" s="3">
        <f t="shared" si="28"/>
        <v>2.2676304083091511E-2</v>
      </c>
      <c r="D226" s="4">
        <f t="shared" si="29"/>
        <v>5.1421476686883268E-4</v>
      </c>
      <c r="E226" s="2">
        <f t="shared" si="32"/>
        <v>29</v>
      </c>
      <c r="F226" s="4">
        <f t="shared" si="30"/>
        <v>0.23782688525533241</v>
      </c>
      <c r="G226" s="5">
        <f t="shared" si="31"/>
        <v>1.2229409635671138E-4</v>
      </c>
    </row>
    <row r="227" spans="1:7">
      <c r="A227" s="1">
        <v>44025</v>
      </c>
      <c r="B227" s="2">
        <v>129.520004</v>
      </c>
      <c r="C227" s="3">
        <f t="shared" si="28"/>
        <v>-8.9161929142647939E-3</v>
      </c>
      <c r="D227" s="4">
        <f t="shared" si="29"/>
        <v>7.9498496084385719E-5</v>
      </c>
      <c r="E227" s="2">
        <f t="shared" si="32"/>
        <v>28</v>
      </c>
      <c r="F227" s="4">
        <f t="shared" si="30"/>
        <v>0.2503440897424552</v>
      </c>
      <c r="G227" s="5">
        <f t="shared" si="31"/>
        <v>1.9901978638139681E-5</v>
      </c>
    </row>
    <row r="228" spans="1:7">
      <c r="A228" s="1">
        <v>44026</v>
      </c>
      <c r="B228" s="2">
        <v>132.009995</v>
      </c>
      <c r="C228" s="3">
        <f t="shared" si="28"/>
        <v>1.9042299164108486E-2</v>
      </c>
      <c r="D228" s="4">
        <f t="shared" si="29"/>
        <v>3.6260915745540674E-4</v>
      </c>
      <c r="E228" s="2">
        <f t="shared" si="32"/>
        <v>27</v>
      </c>
      <c r="F228" s="4">
        <f t="shared" si="30"/>
        <v>0.26352009446574232</v>
      </c>
      <c r="G228" s="5">
        <f t="shared" si="31"/>
        <v>9.5554799426792017E-5</v>
      </c>
    </row>
    <row r="229" spans="1:7">
      <c r="A229" s="1">
        <v>44027</v>
      </c>
      <c r="B229" s="2">
        <v>132</v>
      </c>
      <c r="C229" s="3">
        <f t="shared" si="28"/>
        <v>-7.5716830378211143E-5</v>
      </c>
      <c r="D229" s="4">
        <f t="shared" si="29"/>
        <v>5.7330384025227981E-9</v>
      </c>
      <c r="E229" s="2">
        <f t="shared" si="32"/>
        <v>26</v>
      </c>
      <c r="F229" s="4">
        <f t="shared" si="30"/>
        <v>0.27738957312183399</v>
      </c>
      <c r="G229" s="5">
        <f t="shared" si="31"/>
        <v>1.5902850751668799E-9</v>
      </c>
    </row>
    <row r="230" spans="1:7">
      <c r="A230" s="1">
        <v>44028</v>
      </c>
      <c r="B230" s="2">
        <v>132.199997</v>
      </c>
      <c r="C230" s="3">
        <f t="shared" si="28"/>
        <v>1.5139821383251893E-3</v>
      </c>
      <c r="D230" s="4">
        <f t="shared" si="29"/>
        <v>2.2921419151677127E-6</v>
      </c>
      <c r="E230" s="2">
        <f t="shared" si="32"/>
        <v>25</v>
      </c>
      <c r="F230" s="4">
        <f t="shared" si="30"/>
        <v>0.29198902433877266</v>
      </c>
      <c r="G230" s="5">
        <f t="shared" si="31"/>
        <v>6.6928028145582626E-7</v>
      </c>
    </row>
    <row r="231" spans="1:7">
      <c r="A231" s="1">
        <v>44029</v>
      </c>
      <c r="B231" s="2">
        <v>131.740005</v>
      </c>
      <c r="C231" s="3">
        <f t="shared" si="28"/>
        <v>-3.4855835586050992E-3</v>
      </c>
      <c r="D231" s="4">
        <f t="shared" si="29"/>
        <v>1.2149292744018186E-5</v>
      </c>
      <c r="E231" s="2">
        <f t="shared" si="32"/>
        <v>24</v>
      </c>
      <c r="F231" s="4">
        <f t="shared" si="30"/>
        <v>0.30735686772502385</v>
      </c>
      <c r="G231" s="5">
        <f t="shared" si="31"/>
        <v>3.73416856287579E-6</v>
      </c>
    </row>
    <row r="232" spans="1:7">
      <c r="A232" s="1">
        <v>44032</v>
      </c>
      <c r="B232" s="2">
        <v>131.470001</v>
      </c>
      <c r="C232" s="3">
        <f t="shared" si="28"/>
        <v>-2.0516248512801407E-3</v>
      </c>
      <c r="D232" s="4">
        <f t="shared" si="29"/>
        <v>4.2091645303902596E-6</v>
      </c>
      <c r="E232" s="2">
        <f t="shared" si="32"/>
        <v>23</v>
      </c>
      <c r="F232" s="4">
        <f t="shared" si="30"/>
        <v>0.32353354497370929</v>
      </c>
      <c r="G232" s="5">
        <f t="shared" si="31"/>
        <v>1.361805921894759E-6</v>
      </c>
    </row>
    <row r="233" spans="1:7">
      <c r="A233" s="1">
        <v>44033</v>
      </c>
      <c r="B233" s="2">
        <v>132.33000200000001</v>
      </c>
      <c r="C233" s="3">
        <f t="shared" si="28"/>
        <v>6.5201215838780529E-3</v>
      </c>
      <c r="D233" s="4">
        <f t="shared" si="29"/>
        <v>4.2511985468552451E-5</v>
      </c>
      <c r="E233" s="2">
        <f t="shared" si="32"/>
        <v>22</v>
      </c>
      <c r="F233" s="4">
        <f t="shared" si="30"/>
        <v>0.34056162628811509</v>
      </c>
      <c r="G233" s="5">
        <f t="shared" si="31"/>
        <v>1.4477950907906939E-5</v>
      </c>
    </row>
    <row r="234" spans="1:7">
      <c r="A234" s="1">
        <v>44034</v>
      </c>
      <c r="B234" s="2">
        <v>132.66000399999999</v>
      </c>
      <c r="C234" s="3">
        <f t="shared" si="28"/>
        <v>2.4906763509895454E-3</v>
      </c>
      <c r="D234" s="4">
        <f t="shared" si="29"/>
        <v>6.2034686853785973E-6</v>
      </c>
      <c r="E234" s="2">
        <f t="shared" si="32"/>
        <v>21</v>
      </c>
      <c r="F234" s="4">
        <f t="shared" si="30"/>
        <v>0.35848592240854216</v>
      </c>
      <c r="G234" s="5">
        <f t="shared" si="31"/>
        <v>2.2238561938104528E-6</v>
      </c>
    </row>
    <row r="235" spans="1:7">
      <c r="A235" s="1">
        <v>44035</v>
      </c>
      <c r="B235" s="2">
        <v>131.63999899999999</v>
      </c>
      <c r="C235" s="3">
        <f t="shared" si="28"/>
        <v>-7.7185777710144449E-3</v>
      </c>
      <c r="D235" s="4">
        <f t="shared" si="29"/>
        <v>5.9576442807198319E-5</v>
      </c>
      <c r="E235" s="2">
        <f t="shared" si="32"/>
        <v>20</v>
      </c>
      <c r="F235" s="4">
        <f t="shared" si="30"/>
        <v>0.37735360253530753</v>
      </c>
      <c r="G235" s="5">
        <f t="shared" si="31"/>
        <v>2.2481385319534994E-5</v>
      </c>
    </row>
    <row r="236" spans="1:7">
      <c r="A236" s="1">
        <v>44036</v>
      </c>
      <c r="B236" s="2">
        <v>131.240005</v>
      </c>
      <c r="C236" s="3">
        <f t="shared" si="28"/>
        <v>-3.0431702876228487E-3</v>
      </c>
      <c r="D236" s="4">
        <f t="shared" si="29"/>
        <v>9.2608853994705317E-6</v>
      </c>
      <c r="E236" s="2">
        <f t="shared" si="32"/>
        <v>19</v>
      </c>
      <c r="F236" s="4">
        <f t="shared" si="30"/>
        <v>0.39721431845821847</v>
      </c>
      <c r="G236" s="5">
        <f t="shared" si="31"/>
        <v>3.6785562822703537E-6</v>
      </c>
    </row>
    <row r="237" spans="1:7">
      <c r="A237" s="1">
        <v>44039</v>
      </c>
      <c r="B237" s="2">
        <v>131.21000699999999</v>
      </c>
      <c r="C237" s="3">
        <f t="shared" si="28"/>
        <v>-2.2859972382583191E-4</v>
      </c>
      <c r="D237" s="4">
        <f t="shared" si="29"/>
        <v>5.2257833733246624E-8</v>
      </c>
      <c r="E237" s="2">
        <f t="shared" si="32"/>
        <v>18</v>
      </c>
      <c r="F237" s="4">
        <f t="shared" si="30"/>
        <v>0.41812033521917735</v>
      </c>
      <c r="G237" s="5">
        <f t="shared" si="31"/>
        <v>2.1850062958373112E-8</v>
      </c>
    </row>
    <row r="238" spans="1:7">
      <c r="A238" s="1">
        <v>44040</v>
      </c>
      <c r="B238" s="2">
        <v>131.759995</v>
      </c>
      <c r="C238" s="3">
        <f t="shared" si="28"/>
        <v>4.1829014543852353E-3</v>
      </c>
      <c r="D238" s="4">
        <f t="shared" si="29"/>
        <v>1.7496664577098115E-5</v>
      </c>
      <c r="E238" s="2">
        <f t="shared" si="32"/>
        <v>17</v>
      </c>
      <c r="F238" s="4">
        <f t="shared" si="30"/>
        <v>0.44012666865176564</v>
      </c>
      <c r="G238" s="5">
        <f t="shared" si="31"/>
        <v>7.7007486928355479E-6</v>
      </c>
    </row>
    <row r="239" spans="1:7">
      <c r="A239" s="1">
        <v>44041</v>
      </c>
      <c r="B239" s="2">
        <v>130.69000199999999</v>
      </c>
      <c r="C239" s="3">
        <f t="shared" si="28"/>
        <v>-8.1539260092662082E-3</v>
      </c>
      <c r="D239" s="4">
        <f t="shared" si="29"/>
        <v>6.6486509364587957E-5</v>
      </c>
      <c r="E239" s="2">
        <f t="shared" si="32"/>
        <v>16</v>
      </c>
      <c r="F239" s="4">
        <f t="shared" si="30"/>
        <v>0.46329123015975332</v>
      </c>
      <c r="G239" s="5">
        <f t="shared" si="31"/>
        <v>3.0802616712547913E-5</v>
      </c>
    </row>
    <row r="240" spans="1:7">
      <c r="A240" s="1">
        <v>44042</v>
      </c>
      <c r="B240" s="2">
        <v>130.11999499999999</v>
      </c>
      <c r="C240" s="3">
        <f t="shared" si="28"/>
        <v>-4.3710587332524663E-3</v>
      </c>
      <c r="D240" s="4">
        <f t="shared" si="29"/>
        <v>1.9106154449542656E-5</v>
      </c>
      <c r="E240" s="2">
        <f t="shared" si="32"/>
        <v>15</v>
      </c>
      <c r="F240" s="4">
        <f t="shared" si="30"/>
        <v>0.48767497911552976</v>
      </c>
      <c r="G240" s="5">
        <f t="shared" si="31"/>
        <v>9.3175934721588005E-6</v>
      </c>
    </row>
    <row r="241" spans="1:7">
      <c r="A241" s="1">
        <v>44043</v>
      </c>
      <c r="B241" s="2">
        <v>129.39999399999999</v>
      </c>
      <c r="C241" s="3">
        <f t="shared" si="28"/>
        <v>-5.548727480134197E-3</v>
      </c>
      <c r="D241" s="4">
        <f t="shared" si="29"/>
        <v>3.0788376648796398E-5</v>
      </c>
      <c r="E241" s="2">
        <f t="shared" si="32"/>
        <v>14</v>
      </c>
      <c r="F241" s="4">
        <f t="shared" si="30"/>
        <v>0.51334208327950503</v>
      </c>
      <c r="G241" s="5">
        <f t="shared" si="31"/>
        <v>1.5804969409687208E-5</v>
      </c>
    </row>
    <row r="242" spans="1:7">
      <c r="A242" s="1">
        <v>44046</v>
      </c>
      <c r="B242" s="2">
        <v>129.300003</v>
      </c>
      <c r="C242" s="3">
        <f t="shared" si="28"/>
        <v>-7.7302671927977746E-4</v>
      </c>
      <c r="D242" s="4">
        <f t="shared" si="29"/>
        <v>5.9757030872045581E-7</v>
      </c>
      <c r="E242" s="2">
        <f t="shared" si="32"/>
        <v>13</v>
      </c>
      <c r="F242" s="4">
        <f t="shared" si="30"/>
        <v>0.54036008766263688</v>
      </c>
      <c r="G242" s="5">
        <f t="shared" si="31"/>
        <v>3.2290314440477448E-7</v>
      </c>
    </row>
    <row r="243" spans="1:7">
      <c r="A243" s="1">
        <v>44047</v>
      </c>
      <c r="B243" s="2">
        <v>131.63999899999999</v>
      </c>
      <c r="C243" s="3">
        <f t="shared" si="28"/>
        <v>1.7935607498996184E-2</v>
      </c>
      <c r="D243" s="4">
        <f t="shared" si="29"/>
        <v>3.2168601635804817E-4</v>
      </c>
      <c r="E243" s="2">
        <f t="shared" si="32"/>
        <v>12</v>
      </c>
      <c r="F243" s="4">
        <f t="shared" si="30"/>
        <v>0.56880009227645989</v>
      </c>
      <c r="G243" s="5">
        <f t="shared" si="31"/>
        <v>1.8297503578850458E-4</v>
      </c>
    </row>
    <row r="244" spans="1:7">
      <c r="A244" s="1">
        <v>44048</v>
      </c>
      <c r="B244" s="2">
        <v>129.80999800000001</v>
      </c>
      <c r="C244" s="3">
        <f t="shared" si="28"/>
        <v>-1.3999088980894329E-2</v>
      </c>
      <c r="D244" s="4">
        <f t="shared" si="29"/>
        <v>1.9597449229499702E-4</v>
      </c>
      <c r="E244" s="2">
        <f t="shared" si="32"/>
        <v>11</v>
      </c>
      <c r="F244" s="4">
        <f t="shared" si="30"/>
        <v>0.5987369392383789</v>
      </c>
      <c r="G244" s="5">
        <f t="shared" si="31"/>
        <v>1.1733716768550179E-4</v>
      </c>
    </row>
    <row r="245" spans="1:7">
      <c r="A245" s="1">
        <v>44049</v>
      </c>
      <c r="B245" s="2">
        <v>129.35000600000001</v>
      </c>
      <c r="C245" s="3">
        <f t="shared" si="28"/>
        <v>-3.5498724799574062E-3</v>
      </c>
      <c r="D245" s="4">
        <f t="shared" si="29"/>
        <v>1.2601594623958945E-5</v>
      </c>
      <c r="E245" s="2">
        <f t="shared" si="32"/>
        <v>10</v>
      </c>
      <c r="F245" s="4">
        <f t="shared" si="30"/>
        <v>0.6302494097246093</v>
      </c>
      <c r="G245" s="5">
        <f t="shared" si="31"/>
        <v>7.9421475733389346E-6</v>
      </c>
    </row>
    <row r="246" spans="1:7">
      <c r="A246" s="1">
        <v>44050</v>
      </c>
      <c r="B246" s="2">
        <v>129.970001</v>
      </c>
      <c r="C246" s="3">
        <f t="shared" si="28"/>
        <v>4.781707269768184E-3</v>
      </c>
      <c r="D246" s="4">
        <f t="shared" si="29"/>
        <v>2.2864724413753901E-5</v>
      </c>
      <c r="E246" s="2">
        <f t="shared" si="32"/>
        <v>9</v>
      </c>
      <c r="F246" s="4">
        <f t="shared" si="30"/>
        <v>0.66342043128906247</v>
      </c>
      <c r="G246" s="5">
        <f t="shared" si="31"/>
        <v>1.5168925331878169E-5</v>
      </c>
    </row>
    <row r="247" spans="1:7">
      <c r="A247" s="1">
        <v>44053</v>
      </c>
      <c r="B247" s="2">
        <v>131.88000500000001</v>
      </c>
      <c r="C247" s="3">
        <f t="shared" si="28"/>
        <v>1.4588793829203882E-2</v>
      </c>
      <c r="D247" s="4">
        <f t="shared" si="29"/>
        <v>2.1283290539101727E-4</v>
      </c>
      <c r="E247" s="2">
        <f t="shared" si="32"/>
        <v>8</v>
      </c>
      <c r="F247" s="4">
        <f t="shared" si="30"/>
        <v>0.69833729609374995</v>
      </c>
      <c r="G247" s="5">
        <f t="shared" si="31"/>
        <v>1.4862915567053988E-4</v>
      </c>
    </row>
    <row r="248" spans="1:7">
      <c r="A248" s="1">
        <v>44054</v>
      </c>
      <c r="B248" s="2">
        <v>130.199997</v>
      </c>
      <c r="C248" s="3">
        <f t="shared" si="28"/>
        <v>-1.2820749383790247E-2</v>
      </c>
      <c r="D248" s="4">
        <f t="shared" si="29"/>
        <v>1.6437161476195799E-4</v>
      </c>
      <c r="E248" s="2">
        <f t="shared" si="32"/>
        <v>7</v>
      </c>
      <c r="F248" s="4">
        <f t="shared" si="30"/>
        <v>0.73509189062499991</v>
      </c>
      <c r="G248" s="5">
        <f t="shared" si="31"/>
        <v>1.2082824106045185E-4</v>
      </c>
    </row>
    <row r="249" spans="1:7">
      <c r="A249" s="1">
        <v>44055</v>
      </c>
      <c r="B249" s="2">
        <v>131.88999899999999</v>
      </c>
      <c r="C249" s="3">
        <f t="shared" si="28"/>
        <v>1.2896527522723408E-2</v>
      </c>
      <c r="D249" s="4">
        <f t="shared" si="29"/>
        <v>1.6632042214436235E-4</v>
      </c>
      <c r="E249" s="2">
        <f t="shared" si="32"/>
        <v>6</v>
      </c>
      <c r="F249" s="4">
        <f t="shared" si="30"/>
        <v>0.77378093749999999</v>
      </c>
      <c r="G249" s="5">
        <f t="shared" si="31"/>
        <v>1.2869557217226046E-4</v>
      </c>
    </row>
    <row r="250" spans="1:7">
      <c r="A250" s="1">
        <v>44056</v>
      </c>
      <c r="B250" s="2">
        <v>131.85000600000001</v>
      </c>
      <c r="C250" s="3">
        <f t="shared" si="28"/>
        <v>-3.0327595016550334E-4</v>
      </c>
      <c r="D250" s="4">
        <f t="shared" si="29"/>
        <v>9.1976301948788864E-8</v>
      </c>
      <c r="E250" s="2">
        <f t="shared" si="32"/>
        <v>5</v>
      </c>
      <c r="F250" s="4">
        <f t="shared" si="30"/>
        <v>0.81450624999999999</v>
      </c>
      <c r="G250" s="5">
        <f t="shared" si="31"/>
        <v>7.4915272789175713E-8</v>
      </c>
    </row>
    <row r="251" spans="1:7">
      <c r="A251" s="1">
        <v>44057</v>
      </c>
      <c r="B251" s="2">
        <v>132.60000600000001</v>
      </c>
      <c r="C251" s="3">
        <f t="shared" si="28"/>
        <v>5.6721646950781985E-3</v>
      </c>
      <c r="D251" s="4">
        <f t="shared" si="29"/>
        <v>3.2173452328091553E-5</v>
      </c>
      <c r="E251" s="2">
        <f t="shared" si="32"/>
        <v>4</v>
      </c>
      <c r="F251" s="4">
        <f t="shared" si="30"/>
        <v>0.85737499999999989</v>
      </c>
      <c r="G251" s="5">
        <f t="shared" si="31"/>
        <v>2.7584713689797492E-5</v>
      </c>
    </row>
    <row r="252" spans="1:7">
      <c r="A252" s="1">
        <v>44060</v>
      </c>
      <c r="B252" s="2">
        <v>135.60000600000001</v>
      </c>
      <c r="C252" s="3">
        <f t="shared" si="28"/>
        <v>2.2372296753451888E-2</v>
      </c>
      <c r="D252" s="4">
        <f t="shared" si="29"/>
        <v>5.0051966202451382E-4</v>
      </c>
      <c r="E252" s="2">
        <f t="shared" si="32"/>
        <v>3</v>
      </c>
      <c r="F252" s="4">
        <f t="shared" si="30"/>
        <v>0.90249999999999997</v>
      </c>
      <c r="G252" s="5">
        <f t="shared" si="31"/>
        <v>4.5171899497712368E-4</v>
      </c>
    </row>
    <row r="253" spans="1:7">
      <c r="A253" s="1">
        <v>44061</v>
      </c>
      <c r="B253" s="2">
        <v>134.71000699999999</v>
      </c>
      <c r="C253" s="3">
        <f t="shared" si="28"/>
        <v>-6.5850480801296161E-3</v>
      </c>
      <c r="D253" s="4">
        <f t="shared" si="29"/>
        <v>4.3362858217618746E-5</v>
      </c>
      <c r="E253" s="2">
        <f t="shared" si="32"/>
        <v>2</v>
      </c>
      <c r="F253" s="4">
        <f t="shared" si="30"/>
        <v>0.95</v>
      </c>
      <c r="G253" s="5">
        <f t="shared" si="31"/>
        <v>4.1194715306737805E-5</v>
      </c>
    </row>
    <row r="254" spans="1:7">
      <c r="A254" s="1">
        <v>44062</v>
      </c>
      <c r="B254" s="2">
        <v>132.41000399999999</v>
      </c>
      <c r="C254" s="3">
        <f t="shared" si="28"/>
        <v>-1.7221172113088663E-2</v>
      </c>
      <c r="D254" s="4">
        <f t="shared" si="29"/>
        <v>2.9656876894862264E-4</v>
      </c>
      <c r="E254" s="2">
        <f t="shared" si="32"/>
        <v>1</v>
      </c>
      <c r="F254" s="4">
        <f t="shared" si="30"/>
        <v>1</v>
      </c>
      <c r="G254" s="5">
        <f t="shared" si="31"/>
        <v>2.9656876894862264E-4</v>
      </c>
    </row>
    <row r="255" spans="1:7">
      <c r="F255" t="s">
        <v>14</v>
      </c>
      <c r="G255" s="6">
        <f>+SUM(G3:G254)</f>
        <v>3.5827656238002518E-3</v>
      </c>
    </row>
    <row r="256" spans="1:7">
      <c r="G256" s="7">
        <f>+(1-K6)*G255</f>
        <v>1.7913828119001275E-4</v>
      </c>
    </row>
  </sheetData>
  <mergeCells count="2">
    <mergeCell ref="P9:S9"/>
    <mergeCell ref="U9:X9"/>
  </mergeCells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2</vt:i4>
      </vt:variant>
    </vt:vector>
  </HeadingPairs>
  <TitlesOfParts>
    <vt:vector size="3" baseType="lpstr">
      <vt:lpstr>WMT</vt:lpstr>
      <vt:lpstr>Diagramm1</vt:lpstr>
      <vt:lpstr>Diagramm2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2020-08-20T12:30:09Z</dcterms:created>
  <dcterms:modified xsi:type="dcterms:W3CDTF">2020-08-21T15:31:35Z</dcterms:modified>
</cp:coreProperties>
</file>