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artinez/Google Drive/ULasalle/2020-I/Riesgos/Github/Riesgos/Codigos/"/>
    </mc:Choice>
  </mc:AlternateContent>
  <xr:revisionPtr revIDLastSave="0" documentId="13_ncr:1_{1CD9D57E-B9F3-C945-B3BA-DCE53B6EA0F9}" xr6:coauthVersionLast="45" xr6:coauthVersionMax="45" xr10:uidLastSave="{00000000-0000-0000-0000-000000000000}"/>
  <bookViews>
    <workbookView xWindow="0" yWindow="960" windowWidth="27840" windowHeight="16040" activeTab="3" xr2:uid="{00000000-000D-0000-FFFF-FFFF00000000}"/>
  </bookViews>
  <sheets>
    <sheet name="Diagramm1" sheetId="2" r:id="rId1"/>
    <sheet name="Diagramm2" sheetId="3" r:id="rId2"/>
    <sheet name="Diagramm3" sheetId="4" r:id="rId3"/>
    <sheet name="PG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6" i="1" l="1"/>
  <c r="V26" i="1"/>
  <c r="T26" i="1"/>
  <c r="S26" i="1"/>
  <c r="Q28" i="1"/>
  <c r="P28" i="1"/>
  <c r="O28" i="1"/>
  <c r="P27" i="1"/>
  <c r="Q27" i="1"/>
  <c r="O27" i="1"/>
  <c r="P26" i="1"/>
  <c r="Q26" i="1"/>
  <c r="O26" i="1"/>
  <c r="N26" i="1"/>
  <c r="V20" i="1"/>
  <c r="V21" i="1" s="1"/>
  <c r="V22" i="1" s="1"/>
  <c r="V24" i="1" s="1"/>
  <c r="U20" i="1"/>
  <c r="U21" i="1" s="1"/>
  <c r="U22" i="1" s="1"/>
  <c r="T20" i="1"/>
  <c r="V19" i="1"/>
  <c r="U19" i="1"/>
  <c r="T19" i="1"/>
  <c r="P24" i="1"/>
  <c r="Q24" i="1"/>
  <c r="O24" i="1"/>
  <c r="P23" i="1"/>
  <c r="Q23" i="1"/>
  <c r="O23" i="1"/>
  <c r="P22" i="1"/>
  <c r="Q22" i="1"/>
  <c r="O22" i="1"/>
  <c r="P21" i="1"/>
  <c r="Q21" i="1"/>
  <c r="O21" i="1"/>
  <c r="Q20" i="1"/>
  <c r="P20" i="1"/>
  <c r="O20" i="1"/>
  <c r="P19" i="1"/>
  <c r="Q19" i="1"/>
  <c r="J15" i="1"/>
  <c r="J14" i="1"/>
  <c r="O19" i="1"/>
  <c r="J9" i="1"/>
  <c r="Q12" i="1"/>
  <c r="P11" i="1"/>
  <c r="L6" i="1"/>
  <c r="K6" i="1"/>
  <c r="K4" i="1"/>
  <c r="M4" i="1"/>
  <c r="L4" i="1"/>
  <c r="J4" i="1"/>
  <c r="G256" i="1"/>
  <c r="V23" i="1" l="1"/>
  <c r="T21" i="1"/>
  <c r="T22" i="1" s="1"/>
  <c r="T23" i="1" s="1"/>
  <c r="U24" i="1"/>
  <c r="T24" i="1"/>
  <c r="U23" i="1"/>
  <c r="S11" i="1"/>
  <c r="U11" i="1"/>
  <c r="Q14" i="1"/>
  <c r="Q10" i="1"/>
  <c r="P13" i="1"/>
  <c r="P9" i="1"/>
  <c r="Q8" i="1" s="1"/>
  <c r="O12" i="1"/>
  <c r="O10" i="1"/>
  <c r="N11" i="1"/>
  <c r="J6" i="1"/>
  <c r="J10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3" i="1"/>
  <c r="G3" i="1" s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3" i="1"/>
  <c r="M3" i="1"/>
  <c r="L3" i="1"/>
  <c r="K3" i="1"/>
  <c r="J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3" i="1"/>
  <c r="G255" i="1" l="1"/>
  <c r="K9" i="1" l="1"/>
  <c r="T10" i="1" s="1"/>
  <c r="K10" i="1"/>
  <c r="T12" i="1" l="1"/>
  <c r="K14" i="1"/>
  <c r="K15" i="1" s="1"/>
  <c r="U9" i="1"/>
  <c r="V8" i="1" s="1"/>
  <c r="V10" i="1"/>
  <c r="U13" i="1" l="1"/>
  <c r="V14" i="1" s="1"/>
  <c r="V12" i="1"/>
</calcChain>
</file>

<file path=xl/sharedStrings.xml><?xml version="1.0" encoding="utf-8"?>
<sst xmlns="http://schemas.openxmlformats.org/spreadsheetml/2006/main" count="36" uniqueCount="26">
  <si>
    <t>Date</t>
  </si>
  <si>
    <t>Precio</t>
  </si>
  <si>
    <t>Rendimientos</t>
  </si>
  <si>
    <t>Volatilidad</t>
  </si>
  <si>
    <t>Histórica</t>
  </si>
  <si>
    <t>EWMA</t>
  </si>
  <si>
    <t>Diaria</t>
  </si>
  <si>
    <t>Semanal</t>
  </si>
  <si>
    <t>Mensual</t>
  </si>
  <si>
    <t>Anual</t>
  </si>
  <si>
    <t>Lambda</t>
  </si>
  <si>
    <t>Rendimientos2</t>
  </si>
  <si>
    <t>i</t>
  </si>
  <si>
    <t>2X4</t>
  </si>
  <si>
    <t>Suma</t>
  </si>
  <si>
    <t>U</t>
  </si>
  <si>
    <t>D</t>
  </si>
  <si>
    <t>P</t>
  </si>
  <si>
    <t>r</t>
  </si>
  <si>
    <t>Q</t>
  </si>
  <si>
    <t>Valor Esperado</t>
  </si>
  <si>
    <t>Valor Esperado^2</t>
  </si>
  <si>
    <t>Varianza</t>
  </si>
  <si>
    <t>Desv Estandar</t>
  </si>
  <si>
    <t>Optimista</t>
  </si>
  <si>
    <t>Pesimista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</si>
</sst>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* #,##0\ &quot;COP&quot;_-;\-* #,##0\ &quot;COP&quot;_-;_-* &quot;-&quot;\ &quot;COP&quot;_-;_-@_-"/>
    <numFmt numFmtId="41" formatCode="_-* #,##0_-;\-* #,##0_-;_-* &quot;-&quot;_-;_-@_-"/>
    <numFmt numFmtId="164" formatCode="0.000%"/>
    <numFmt numFmtId="165" formatCode="_-* #,##0.00000_-;\-* #,##0.00000_-;_-* &quot;-&quot;_-;_-@_-"/>
    <numFmt numFmtId="166" formatCode="#,##0.0000"/>
    <numFmt numFmtId="167" formatCode="#,##0.0000000"/>
    <numFmt numFmtId="168" formatCode="_-* #,##0.0000000_-;\-* #,##0.0000000_-;_-* &quot;-&quot;_-;_-@_-"/>
    <numFmt numFmtId="169" formatCode="#,##0.00000000"/>
    <numFmt numFmtId="170" formatCode="_-* #,##0.0000000\ _C_O_P_-;\-* #,##0.0000000\ _C_O_P_-;_-* &quot;-&quot;???????\ _C_O_P_-;_-@_-"/>
    <numFmt numFmtId="171" formatCode="0.0000%"/>
    <numFmt numFmtId="172" formatCode="0.000000%"/>
    <numFmt numFmtId="180" formatCode="#,##0.00000"/>
    <numFmt numFmtId="181" formatCode="0.000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43" applyNumberFormat="1" applyFont="1"/>
    <xf numFmtId="165" fontId="0" fillId="0" borderId="0" xfId="42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42" applyNumberFormat="1" applyFont="1"/>
    <xf numFmtId="169" fontId="0" fillId="0" borderId="0" xfId="0" applyNumberFormat="1"/>
    <xf numFmtId="168" fontId="0" fillId="0" borderId="0" xfId="0" applyNumberFormat="1"/>
    <xf numFmtId="170" fontId="0" fillId="0" borderId="0" xfId="0" applyNumberFormat="1" applyAlignment="1">
      <alignment horizontal="center" vertical="top"/>
    </xf>
    <xf numFmtId="10" fontId="0" fillId="0" borderId="0" xfId="0" applyNumberFormat="1"/>
    <xf numFmtId="171" fontId="0" fillId="0" borderId="0" xfId="43" applyNumberFormat="1" applyFont="1"/>
    <xf numFmtId="172" fontId="0" fillId="0" borderId="0" xfId="43" applyNumberFormat="1" applyFont="1"/>
    <xf numFmtId="0" fontId="0" fillId="0" borderId="0" xfId="0" applyAlignment="1">
      <alignment horizontal="center"/>
    </xf>
    <xf numFmtId="180" fontId="0" fillId="0" borderId="0" xfId="0" applyNumberFormat="1"/>
    <xf numFmtId="181" fontId="0" fillId="0" borderId="0" xfId="0" applyNumberFormat="1"/>
    <xf numFmtId="181" fontId="0" fillId="33" borderId="0" xfId="0" applyNumberFormat="1" applyFill="1"/>
    <xf numFmtId="181" fontId="0" fillId="34" borderId="0" xfId="0" applyNumberFormat="1" applyFill="1"/>
    <xf numFmtId="42" fontId="0" fillId="0" borderId="0" xfId="44" applyFont="1"/>
    <xf numFmtId="42" fontId="0" fillId="0" borderId="0" xfId="0" applyNumberFormat="1"/>
  </cellXfs>
  <cellStyles count="45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Dezimal [0]" xfId="42" builtinId="6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3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ährung [0]" xfId="44" builtinId="7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PG!$C$3:$C$254</c:f>
              <c:numCache>
                <c:formatCode>_-* #,##0.00000_-;\-* #,##0.00000_-;_-* "-"_-;_-@_-</c:formatCode>
                <c:ptCount val="252"/>
                <c:pt idx="0">
                  <c:v>-1.1206908293725211E-2</c:v>
                </c:pt>
                <c:pt idx="1">
                  <c:v>2.5199089458699101E-3</c:v>
                </c:pt>
                <c:pt idx="2">
                  <c:v>1.8439449077689808E-3</c:v>
                </c:pt>
                <c:pt idx="3">
                  <c:v>-1.7741430261982619E-2</c:v>
                </c:pt>
                <c:pt idx="4">
                  <c:v>1.6903715537297425E-2</c:v>
                </c:pt>
                <c:pt idx="5">
                  <c:v>1.025566986657158E-2</c:v>
                </c:pt>
                <c:pt idx="6">
                  <c:v>7.0262655867430962E-3</c:v>
                </c:pt>
                <c:pt idx="7">
                  <c:v>-1.8138515830192835E-3</c:v>
                </c:pt>
                <c:pt idx="8">
                  <c:v>-7.8704435778506956E-3</c:v>
                </c:pt>
                <c:pt idx="9">
                  <c:v>9.3547433412315192E-3</c:v>
                </c:pt>
                <c:pt idx="10">
                  <c:v>1.5128865240128551E-2</c:v>
                </c:pt>
                <c:pt idx="11">
                  <c:v>-3.6589624768654109E-3</c:v>
                </c:pt>
                <c:pt idx="12">
                  <c:v>8.9566425204204512E-4</c:v>
                </c:pt>
                <c:pt idx="13">
                  <c:v>-5.7134092501917684E-3</c:v>
                </c:pt>
                <c:pt idx="14">
                  <c:v>-1.8922283621900144E-2</c:v>
                </c:pt>
                <c:pt idx="15">
                  <c:v>1.1528222507075444E-2</c:v>
                </c:pt>
                <c:pt idx="16">
                  <c:v>1.2293221826298419E-2</c:v>
                </c:pt>
                <c:pt idx="17">
                  <c:v>-5.3084693241336979E-3</c:v>
                </c:pt>
                <c:pt idx="18">
                  <c:v>-1.9597956141652793E-2</c:v>
                </c:pt>
                <c:pt idx="19">
                  <c:v>1.1705782882207605E-2</c:v>
                </c:pt>
                <c:pt idx="20">
                  <c:v>2.0612613288665789E-3</c:v>
                </c:pt>
                <c:pt idx="21">
                  <c:v>4.0277723920178832E-3</c:v>
                </c:pt>
                <c:pt idx="22">
                  <c:v>2.7852561628371078E-3</c:v>
                </c:pt>
                <c:pt idx="23">
                  <c:v>7.9850746450364687E-3</c:v>
                </c:pt>
                <c:pt idx="24">
                  <c:v>3.1600722877017816E-3</c:v>
                </c:pt>
                <c:pt idx="25">
                  <c:v>-4.7845365957488069E-3</c:v>
                </c:pt>
                <c:pt idx="26">
                  <c:v>1.0431510320870438E-2</c:v>
                </c:pt>
                <c:pt idx="27">
                  <c:v>2.0893771831875583E-3</c:v>
                </c:pt>
                <c:pt idx="28">
                  <c:v>-1.5264353418917159E-3</c:v>
                </c:pt>
                <c:pt idx="29">
                  <c:v>-4.2702317693079873E-3</c:v>
                </c:pt>
                <c:pt idx="30">
                  <c:v>-2.2619639115279238E-2</c:v>
                </c:pt>
                <c:pt idx="31">
                  <c:v>5.4361059658018596E-3</c:v>
                </c:pt>
                <c:pt idx="32">
                  <c:v>1.8393958967712752E-2</c:v>
                </c:pt>
                <c:pt idx="33">
                  <c:v>-9.3989025950989066E-3</c:v>
                </c:pt>
                <c:pt idx="34">
                  <c:v>-1.5670797212753784E-2</c:v>
                </c:pt>
                <c:pt idx="35">
                  <c:v>8.6452556653215801E-3</c:v>
                </c:pt>
                <c:pt idx="36">
                  <c:v>-3.2798458132678941E-4</c:v>
                </c:pt>
                <c:pt idx="37">
                  <c:v>-6.9950991481855301E-3</c:v>
                </c:pt>
                <c:pt idx="38">
                  <c:v>-8.6256900761437008E-3</c:v>
                </c:pt>
                <c:pt idx="39">
                  <c:v>-2.4026496111207309E-2</c:v>
                </c:pt>
                <c:pt idx="40">
                  <c:v>2.8117600906545598E-3</c:v>
                </c:pt>
                <c:pt idx="41">
                  <c:v>-7.6871066557085248E-3</c:v>
                </c:pt>
                <c:pt idx="42">
                  <c:v>7.1764853680180724E-3</c:v>
                </c:pt>
                <c:pt idx="43">
                  <c:v>1.3612562594400791E-2</c:v>
                </c:pt>
                <c:pt idx="44">
                  <c:v>2.5699814278613779E-2</c:v>
                </c:pt>
                <c:pt idx="45">
                  <c:v>6.6889881507964889E-3</c:v>
                </c:pt>
                <c:pt idx="46">
                  <c:v>1.4447977160808107E-2</c:v>
                </c:pt>
                <c:pt idx="47">
                  <c:v>-1.2417519610426123E-2</c:v>
                </c:pt>
                <c:pt idx="48">
                  <c:v>1.8644110065912289E-3</c:v>
                </c:pt>
                <c:pt idx="49">
                  <c:v>9.7130491296975739E-4</c:v>
                </c:pt>
                <c:pt idx="50">
                  <c:v>1.0783109230746886E-2</c:v>
                </c:pt>
                <c:pt idx="51">
                  <c:v>-3.4475880458196303E-3</c:v>
                </c:pt>
                <c:pt idx="52">
                  <c:v>-5.1533972422403698E-3</c:v>
                </c:pt>
                <c:pt idx="53">
                  <c:v>-3.9521097321963752E-2</c:v>
                </c:pt>
                <c:pt idx="54">
                  <c:v>-1.4287349454897278E-3</c:v>
                </c:pt>
                <c:pt idx="55">
                  <c:v>1.1872039683935832E-2</c:v>
                </c:pt>
                <c:pt idx="56">
                  <c:v>-5.8347835057008576E-3</c:v>
                </c:pt>
                <c:pt idx="57">
                  <c:v>6.6851080544178844E-4</c:v>
                </c:pt>
                <c:pt idx="58">
                  <c:v>-3.0958063594616184E-3</c:v>
                </c:pt>
                <c:pt idx="59">
                  <c:v>-5.029757042456927E-4</c:v>
                </c:pt>
                <c:pt idx="60">
                  <c:v>1.1504003210352753E-2</c:v>
                </c:pt>
                <c:pt idx="61">
                  <c:v>-1.2440557172062111E-3</c:v>
                </c:pt>
                <c:pt idx="62">
                  <c:v>3.3190342018961562E-4</c:v>
                </c:pt>
                <c:pt idx="63">
                  <c:v>1.1137334112727274E-2</c:v>
                </c:pt>
                <c:pt idx="64">
                  <c:v>-3.8633972330896485E-3</c:v>
                </c:pt>
                <c:pt idx="65">
                  <c:v>7.139688148024982E-3</c:v>
                </c:pt>
                <c:pt idx="66">
                  <c:v>-1.607424482551258E-2</c:v>
                </c:pt>
                <c:pt idx="67">
                  <c:v>-4.1553423382524368E-4</c:v>
                </c:pt>
                <c:pt idx="68">
                  <c:v>1.8272513162093554E-3</c:v>
                </c:pt>
                <c:pt idx="69">
                  <c:v>1.4417187323725805E-2</c:v>
                </c:pt>
                <c:pt idx="70">
                  <c:v>-4.0980304200280973E-3</c:v>
                </c:pt>
                <c:pt idx="71">
                  <c:v>2.4608001918333413E-3</c:v>
                </c:pt>
                <c:pt idx="72">
                  <c:v>5.3926350366124923E-3</c:v>
                </c:pt>
                <c:pt idx="73">
                  <c:v>1.8723984944615526E-3</c:v>
                </c:pt>
                <c:pt idx="74">
                  <c:v>1.2768898440825001E-2</c:v>
                </c:pt>
                <c:pt idx="75">
                  <c:v>7.2248848639450277E-4</c:v>
                </c:pt>
                <c:pt idx="76">
                  <c:v>-3.4564641249607859E-3</c:v>
                </c:pt>
                <c:pt idx="77">
                  <c:v>5.460553087742028E-3</c:v>
                </c:pt>
                <c:pt idx="78">
                  <c:v>-4.8166264751197925E-3</c:v>
                </c:pt>
                <c:pt idx="79">
                  <c:v>3.1334697910617017E-3</c:v>
                </c:pt>
                <c:pt idx="80">
                  <c:v>-7.2225656998019087E-4</c:v>
                </c:pt>
                <c:pt idx="81">
                  <c:v>7.1988872436397969E-3</c:v>
                </c:pt>
                <c:pt idx="82">
                  <c:v>7.1702190347199424E-4</c:v>
                </c:pt>
                <c:pt idx="83">
                  <c:v>-1.9930648283376195E-3</c:v>
                </c:pt>
                <c:pt idx="84">
                  <c:v>-1.0428427574362799E-2</c:v>
                </c:pt>
                <c:pt idx="85">
                  <c:v>7.3112927622186767E-3</c:v>
                </c:pt>
                <c:pt idx="86">
                  <c:v>3.5160896201603736E-3</c:v>
                </c:pt>
                <c:pt idx="87">
                  <c:v>-3.6761728804494045E-3</c:v>
                </c:pt>
                <c:pt idx="88">
                  <c:v>2.5587651587669438E-3</c:v>
                </c:pt>
                <c:pt idx="89">
                  <c:v>0</c:v>
                </c:pt>
                <c:pt idx="90">
                  <c:v>6.9237076586531636E-3</c:v>
                </c:pt>
                <c:pt idx="91">
                  <c:v>-1.2931174914811763E-2</c:v>
                </c:pt>
                <c:pt idx="92">
                  <c:v>3.4487020973914513E-3</c:v>
                </c:pt>
                <c:pt idx="93">
                  <c:v>-1.2001255266966248E-2</c:v>
                </c:pt>
                <c:pt idx="94">
                  <c:v>-6.7482835039149964E-3</c:v>
                </c:pt>
                <c:pt idx="95">
                  <c:v>1.385872301169122E-3</c:v>
                </c:pt>
                <c:pt idx="96">
                  <c:v>-6.2107089087703208E-3</c:v>
                </c:pt>
                <c:pt idx="97">
                  <c:v>4.2536178654172807E-3</c:v>
                </c:pt>
                <c:pt idx="98">
                  <c:v>1.0878464155524544E-2</c:v>
                </c:pt>
                <c:pt idx="99">
                  <c:v>9.6846912972160229E-4</c:v>
                </c:pt>
                <c:pt idx="100">
                  <c:v>7.3136432675910577E-3</c:v>
                </c:pt>
                <c:pt idx="101">
                  <c:v>-1.5225791358408679E-3</c:v>
                </c:pt>
                <c:pt idx="102">
                  <c:v>1.0133715245522111E-2</c:v>
                </c:pt>
                <c:pt idx="103">
                  <c:v>8.729199493824431E-4</c:v>
                </c:pt>
                <c:pt idx="104">
                  <c:v>2.6933159073540625E-3</c:v>
                </c:pt>
                <c:pt idx="105">
                  <c:v>-2.5347181887696536E-3</c:v>
                </c:pt>
                <c:pt idx="106">
                  <c:v>1.743280990062341E-3</c:v>
                </c:pt>
                <c:pt idx="107">
                  <c:v>-1.0505468850974401E-2</c:v>
                </c:pt>
                <c:pt idx="108">
                  <c:v>1.1993844783170871E-3</c:v>
                </c:pt>
                <c:pt idx="109">
                  <c:v>4.3854712697434083E-3</c:v>
                </c:pt>
                <c:pt idx="110">
                  <c:v>2.7013920658707936E-3</c:v>
                </c:pt>
                <c:pt idx="111">
                  <c:v>-7.726359767953681E-3</c:v>
                </c:pt>
                <c:pt idx="112">
                  <c:v>7.0913728328151375E-3</c:v>
                </c:pt>
                <c:pt idx="113">
                  <c:v>-1.0615847790384969E-2</c:v>
                </c:pt>
                <c:pt idx="114">
                  <c:v>3.9242271330166634E-3</c:v>
                </c:pt>
                <c:pt idx="115">
                  <c:v>4.386520484453104E-3</c:v>
                </c:pt>
                <c:pt idx="116">
                  <c:v>9.1100086684534204E-3</c:v>
                </c:pt>
                <c:pt idx="117">
                  <c:v>2.5989461677362485E-3</c:v>
                </c:pt>
                <c:pt idx="118">
                  <c:v>-8.3721916704044136E-3</c:v>
                </c:pt>
                <c:pt idx="119">
                  <c:v>7.1354611550803002E-4</c:v>
                </c:pt>
                <c:pt idx="120">
                  <c:v>-1.605909943661811E-2</c:v>
                </c:pt>
                <c:pt idx="121">
                  <c:v>-5.7348971615512889E-3</c:v>
                </c:pt>
                <c:pt idx="122">
                  <c:v>1.2157486598963265E-2</c:v>
                </c:pt>
                <c:pt idx="123">
                  <c:v>9.39871521899085E-3</c:v>
                </c:pt>
                <c:pt idx="124">
                  <c:v>-1.01191731557663E-2</c:v>
                </c:pt>
                <c:pt idx="125">
                  <c:v>4.554352393935715E-3</c:v>
                </c:pt>
                <c:pt idx="126">
                  <c:v>9.0469626014683946E-3</c:v>
                </c:pt>
                <c:pt idx="127">
                  <c:v>9.4752850167006259E-4</c:v>
                </c:pt>
                <c:pt idx="128">
                  <c:v>-2.720162914791498E-2</c:v>
                </c:pt>
                <c:pt idx="129">
                  <c:v>-1.5282469435470946E-2</c:v>
                </c:pt>
                <c:pt idx="130">
                  <c:v>-1.0513743760955473E-2</c:v>
                </c:pt>
                <c:pt idx="131">
                  <c:v>-5.7021384383314715E-2</c:v>
                </c:pt>
                <c:pt idx="132">
                  <c:v>-2.3816621007643609E-3</c:v>
                </c:pt>
                <c:pt idx="133">
                  <c:v>5.4397145867041308E-2</c:v>
                </c:pt>
                <c:pt idx="134">
                  <c:v>-1.1694071961579566E-2</c:v>
                </c:pt>
                <c:pt idx="135">
                  <c:v>5.2181467178607582E-2</c:v>
                </c:pt>
                <c:pt idx="136">
                  <c:v>-2.332209093938506E-2</c:v>
                </c:pt>
                <c:pt idx="137">
                  <c:v>2.4667680569533833E-4</c:v>
                </c:pt>
                <c:pt idx="138">
                  <c:v>-4.7123020241076556E-2</c:v>
                </c:pt>
                <c:pt idx="139">
                  <c:v>3.7957347983123224E-2</c:v>
                </c:pt>
                <c:pt idx="140">
                  <c:v>-7.7233225161015912E-2</c:v>
                </c:pt>
                <c:pt idx="141">
                  <c:v>-9.1428489380250763E-2</c:v>
                </c:pt>
                <c:pt idx="142">
                  <c:v>0.11340938006795377</c:v>
                </c:pt>
                <c:pt idx="143">
                  <c:v>-5.0062122059292252E-2</c:v>
                </c:pt>
                <c:pt idx="144">
                  <c:v>8.5966267304627586E-2</c:v>
                </c:pt>
                <c:pt idx="145">
                  <c:v>-6.7037547230045817E-3</c:v>
                </c:pt>
                <c:pt idx="146">
                  <c:v>-5.8015171728920324E-2</c:v>
                </c:pt>
                <c:pt idx="147">
                  <c:v>-7.8817875384773681E-2</c:v>
                </c:pt>
                <c:pt idx="148">
                  <c:v>-4.7278110105950351E-2</c:v>
                </c:pt>
                <c:pt idx="149">
                  <c:v>5.5445360290756245E-2</c:v>
                </c:pt>
                <c:pt idx="150">
                  <c:v>-2.3018784678069809E-2</c:v>
                </c:pt>
                <c:pt idx="151">
                  <c:v>6.2045813101080094E-2</c:v>
                </c:pt>
                <c:pt idx="152">
                  <c:v>2.5650692141951446E-2</c:v>
                </c:pt>
                <c:pt idx="153">
                  <c:v>4.2907519165039071E-2</c:v>
                </c:pt>
                <c:pt idx="154">
                  <c:v>-4.445176257083381E-2</c:v>
                </c:pt>
                <c:pt idx="155">
                  <c:v>-6.1095160527824014E-3</c:v>
                </c:pt>
                <c:pt idx="156">
                  <c:v>4.5330246688581113E-2</c:v>
                </c:pt>
                <c:pt idx="157">
                  <c:v>5.9264596343466397E-3</c:v>
                </c:pt>
                <c:pt idx="158">
                  <c:v>2.3445584218978858E-2</c:v>
                </c:pt>
                <c:pt idx="159">
                  <c:v>-4.3722820640164035E-2</c:v>
                </c:pt>
                <c:pt idx="160">
                  <c:v>2.0450978710266087E-2</c:v>
                </c:pt>
                <c:pt idx="161">
                  <c:v>-3.8300359856569509E-3</c:v>
                </c:pt>
                <c:pt idx="162">
                  <c:v>1.1187775462333729E-2</c:v>
                </c:pt>
                <c:pt idx="163">
                  <c:v>4.2300866335708037E-2</c:v>
                </c:pt>
                <c:pt idx="164">
                  <c:v>2.14718060857556E-3</c:v>
                </c:pt>
                <c:pt idx="165">
                  <c:v>2.3071780080004172E-3</c:v>
                </c:pt>
                <c:pt idx="166">
                  <c:v>2.5916410267670269E-2</c:v>
                </c:pt>
                <c:pt idx="167">
                  <c:v>-3.3351405338936324E-2</c:v>
                </c:pt>
                <c:pt idx="168">
                  <c:v>-7.6577534831698303E-3</c:v>
                </c:pt>
                <c:pt idx="169">
                  <c:v>-2.3422965172468645E-3</c:v>
                </c:pt>
                <c:pt idx="170">
                  <c:v>0</c:v>
                </c:pt>
                <c:pt idx="171">
                  <c:v>-5.2061835401319293E-3</c:v>
                </c:pt>
                <c:pt idx="172">
                  <c:v>-1.1260348606651085E-2</c:v>
                </c:pt>
                <c:pt idx="173">
                  <c:v>-4.7793724975100666E-3</c:v>
                </c:pt>
                <c:pt idx="174">
                  <c:v>1.6241658413945739E-3</c:v>
                </c:pt>
                <c:pt idx="175">
                  <c:v>6.7248687842247851E-3</c:v>
                </c:pt>
                <c:pt idx="176">
                  <c:v>-8.9480590780833345E-3</c:v>
                </c:pt>
                <c:pt idx="177">
                  <c:v>-9.0288503079755961E-3</c:v>
                </c:pt>
                <c:pt idx="178">
                  <c:v>2.0709732230205901E-3</c:v>
                </c:pt>
                <c:pt idx="179">
                  <c:v>-2.5404046088599686E-2</c:v>
                </c:pt>
                <c:pt idx="180">
                  <c:v>-8.2568056115560826E-3</c:v>
                </c:pt>
                <c:pt idx="181">
                  <c:v>3.3143478001266491E-2</c:v>
                </c:pt>
                <c:pt idx="182">
                  <c:v>-5.5349013898438907E-3</c:v>
                </c:pt>
                <c:pt idx="183">
                  <c:v>-6.6127013495340366E-3</c:v>
                </c:pt>
                <c:pt idx="184">
                  <c:v>-5.5150049814553966E-3</c:v>
                </c:pt>
                <c:pt idx="185">
                  <c:v>-9.6605638683574255E-4</c:v>
                </c:pt>
                <c:pt idx="186">
                  <c:v>7.0046955131998281E-3</c:v>
                </c:pt>
                <c:pt idx="187">
                  <c:v>1.3863821395820942E-2</c:v>
                </c:pt>
                <c:pt idx="188">
                  <c:v>-3.2979126804075505E-2</c:v>
                </c:pt>
                <c:pt idx="189">
                  <c:v>7.4428572921307629E-3</c:v>
                </c:pt>
                <c:pt idx="190">
                  <c:v>-1.4762348880535146E-2</c:v>
                </c:pt>
                <c:pt idx="191">
                  <c:v>8.7414257064095651E-3</c:v>
                </c:pt>
                <c:pt idx="192">
                  <c:v>-5.0750142991490988E-3</c:v>
                </c:pt>
                <c:pt idx="193">
                  <c:v>1.6466377861406166E-2</c:v>
                </c:pt>
                <c:pt idx="194">
                  <c:v>1.8874220024138397E-2</c:v>
                </c:pt>
                <c:pt idx="195">
                  <c:v>-1.2070007708473716E-3</c:v>
                </c:pt>
                <c:pt idx="196">
                  <c:v>1.1408126567239999E-2</c:v>
                </c:pt>
                <c:pt idx="197">
                  <c:v>6.8845455456156852E-3</c:v>
                </c:pt>
                <c:pt idx="198">
                  <c:v>3.9731317827219649E-3</c:v>
                </c:pt>
                <c:pt idx="199">
                  <c:v>-2.1144926083354273E-2</c:v>
                </c:pt>
                <c:pt idx="200">
                  <c:v>1.9456189726979829E-2</c:v>
                </c:pt>
                <c:pt idx="201">
                  <c:v>6.0662498340156839E-3</c:v>
                </c:pt>
                <c:pt idx="202">
                  <c:v>-5.9817946847326772E-3</c:v>
                </c:pt>
                <c:pt idx="203">
                  <c:v>7.4926225318581877E-3</c:v>
                </c:pt>
                <c:pt idx="204">
                  <c:v>-2.5225346503467277E-2</c:v>
                </c:pt>
                <c:pt idx="205">
                  <c:v>-5.5201018746279494E-3</c:v>
                </c:pt>
                <c:pt idx="206">
                  <c:v>9.2118853560474827E-3</c:v>
                </c:pt>
                <c:pt idx="207">
                  <c:v>1.2264824607232718E-2</c:v>
                </c:pt>
                <c:pt idx="208">
                  <c:v>-1.6944594627990753E-3</c:v>
                </c:pt>
                <c:pt idx="209">
                  <c:v>1.1382433970969146E-2</c:v>
                </c:pt>
                <c:pt idx="210">
                  <c:v>-3.0226807609799533E-3</c:v>
                </c:pt>
                <c:pt idx="211">
                  <c:v>-9.8872484153407353E-3</c:v>
                </c:pt>
                <c:pt idx="212">
                  <c:v>-1.6984032438689683E-4</c:v>
                </c:pt>
                <c:pt idx="213">
                  <c:v>-1.1189567907729762E-2</c:v>
                </c:pt>
                <c:pt idx="214">
                  <c:v>1.2547653157141949E-2</c:v>
                </c:pt>
                <c:pt idx="215">
                  <c:v>-2.2821820760742857E-2</c:v>
                </c:pt>
                <c:pt idx="216">
                  <c:v>2.0868986371760274E-2</c:v>
                </c:pt>
                <c:pt idx="217">
                  <c:v>1.6102830498918773E-2</c:v>
                </c:pt>
                <c:pt idx="218">
                  <c:v>3.4231132976254631E-3</c:v>
                </c:pt>
                <c:pt idx="219">
                  <c:v>7.4732059173684548E-3</c:v>
                </c:pt>
                <c:pt idx="220">
                  <c:v>6.1853318188947945E-3</c:v>
                </c:pt>
                <c:pt idx="221">
                  <c:v>4.839082683359041E-3</c:v>
                </c:pt>
                <c:pt idx="222">
                  <c:v>5.4669305104109028E-3</c:v>
                </c:pt>
                <c:pt idx="223">
                  <c:v>-3.3418623159243801E-3</c:v>
                </c:pt>
                <c:pt idx="224">
                  <c:v>1.1446291212748068E-2</c:v>
                </c:pt>
                <c:pt idx="225">
                  <c:v>1.2906672656356035E-3</c:v>
                </c:pt>
                <c:pt idx="226">
                  <c:v>8.3487119280662089E-3</c:v>
                </c:pt>
                <c:pt idx="227">
                  <c:v>-4.7277303449105284E-3</c:v>
                </c:pt>
                <c:pt idx="228">
                  <c:v>2.086191865619215E-3</c:v>
                </c:pt>
                <c:pt idx="229">
                  <c:v>6.9491473662980736E-3</c:v>
                </c:pt>
                <c:pt idx="230">
                  <c:v>-3.1091746478136765E-3</c:v>
                </c:pt>
                <c:pt idx="231">
                  <c:v>-1.3582999280507915E-3</c:v>
                </c:pt>
                <c:pt idx="232">
                  <c:v>8.5188127469905221E-3</c:v>
                </c:pt>
                <c:pt idx="233">
                  <c:v>1.5858105274706857E-4</c:v>
                </c:pt>
                <c:pt idx="234">
                  <c:v>-1.5865860667572818E-3</c:v>
                </c:pt>
                <c:pt idx="235">
                  <c:v>2.8539816535910318E-3</c:v>
                </c:pt>
                <c:pt idx="236">
                  <c:v>1.227393078476062E-2</c:v>
                </c:pt>
                <c:pt idx="237">
                  <c:v>3.3568945875300112E-3</c:v>
                </c:pt>
                <c:pt idx="238">
                  <c:v>2.3949090931660585E-2</c:v>
                </c:pt>
                <c:pt idx="239">
                  <c:v>-2.2853899487722761E-3</c:v>
                </c:pt>
                <c:pt idx="240">
                  <c:v>1.2956673263679332E-3</c:v>
                </c:pt>
                <c:pt idx="241">
                  <c:v>1.8862790535792071E-2</c:v>
                </c:pt>
                <c:pt idx="242">
                  <c:v>-2.6194005662792839E-3</c:v>
                </c:pt>
                <c:pt idx="243">
                  <c:v>-5.4856044026993676E-3</c:v>
                </c:pt>
                <c:pt idx="244">
                  <c:v>6.3096128237196672E-3</c:v>
                </c:pt>
                <c:pt idx="245">
                  <c:v>4.1098730108947139E-3</c:v>
                </c:pt>
                <c:pt idx="246">
                  <c:v>-6.5089070815090525E-3</c:v>
                </c:pt>
                <c:pt idx="247">
                  <c:v>1.6599517513675447E-2</c:v>
                </c:pt>
                <c:pt idx="248">
                  <c:v>2.3594760461183614E-3</c:v>
                </c:pt>
                <c:pt idx="249">
                  <c:v>-5.0206321309468295E-3</c:v>
                </c:pt>
                <c:pt idx="250">
                  <c:v>2.9563509420564176E-3</c:v>
                </c:pt>
                <c:pt idx="251">
                  <c:v>7.4261950677768033E-3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4-0047-AF94-33F7E27B8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529087"/>
        <c:axId val="376138463"/>
      </c:lineChart>
      <c:catAx>
        <c:axId val="39852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376138463"/>
        <c:crosses val="autoZero"/>
        <c:auto val="1"/>
        <c:lblAlgn val="ctr"/>
        <c:lblOffset val="100"/>
        <c:noMultiLvlLbl val="0"/>
      </c:catAx>
      <c:valAx>
        <c:axId val="3761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39852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PG!$D$3:$D$254</c:f>
              <c:numCache>
                <c:formatCode>#,##0.0000</c:formatCode>
                <c:ptCount val="252"/>
                <c:pt idx="0">
                  <c:v>1.2559479350396691E-4</c:v>
                </c:pt>
                <c:pt idx="1">
                  <c:v>6.3499410954752021E-6</c:v>
                </c:pt>
                <c:pt idx="2">
                  <c:v>3.4001328228871549E-6</c:v>
                </c:pt>
                <c:pt idx="3">
                  <c:v>3.1475834774079265E-4</c:v>
                </c:pt>
                <c:pt idx="4">
                  <c:v>2.8573559896587035E-4</c:v>
                </c:pt>
                <c:pt idx="5">
                  <c:v>1.0517876441210434E-4</c:v>
                </c:pt>
                <c:pt idx="6">
                  <c:v>4.9368408095450308E-5</c:v>
                </c:pt>
                <c:pt idx="7">
                  <c:v>3.2900575652215607E-6</c:v>
                </c:pt>
                <c:pt idx="8">
                  <c:v>6.1943882112131264E-5</c:v>
                </c:pt>
                <c:pt idx="9">
                  <c:v>8.7511222980315442E-5</c:v>
                </c:pt>
                <c:pt idx="10">
                  <c:v>2.2888256345396992E-4</c:v>
                </c:pt>
                <c:pt idx="11">
                  <c:v>1.3388006407109062E-5</c:v>
                </c:pt>
                <c:pt idx="12">
                  <c:v>8.0221445238603615E-7</c:v>
                </c:pt>
                <c:pt idx="13">
                  <c:v>3.2643045260176865E-5</c:v>
                </c:pt>
                <c:pt idx="14">
                  <c:v>3.5805281746763046E-4</c:v>
                </c:pt>
                <c:pt idx="15">
                  <c:v>1.3289991417264081E-4</c:v>
                </c:pt>
                <c:pt idx="16">
                  <c:v>1.5112330287057982E-4</c:v>
                </c:pt>
                <c:pt idx="17">
                  <c:v>2.8179846565268477E-5</c:v>
                </c:pt>
                <c:pt idx="18">
                  <c:v>3.8407988493014642E-4</c:v>
                </c:pt>
                <c:pt idx="19">
                  <c:v>1.3702535288538458E-4</c:v>
                </c:pt>
                <c:pt idx="20">
                  <c:v>4.248798265880815E-6</c:v>
                </c:pt>
                <c:pt idx="21">
                  <c:v>1.622295044190146E-5</c:v>
                </c:pt>
                <c:pt idx="22">
                  <c:v>7.7576518926220896E-6</c:v>
                </c:pt>
                <c:pt idx="23">
                  <c:v>6.3761417086804291E-5</c:v>
                </c:pt>
                <c:pt idx="24">
                  <c:v>9.9860568635007709E-6</c:v>
                </c:pt>
                <c:pt idx="25">
                  <c:v>2.2891790436059581E-5</c:v>
                </c:pt>
                <c:pt idx="26">
                  <c:v>1.0881640757442646E-4</c:v>
                </c:pt>
                <c:pt idx="27">
                  <c:v>4.3654970136247758E-6</c:v>
                </c:pt>
                <c:pt idx="28">
                  <c:v>2.3300048529760796E-6</c:v>
                </c:pt>
                <c:pt idx="29">
                  <c:v>1.8234879363607222E-5</c:v>
                </c:pt>
                <c:pt idx="30">
                  <c:v>5.1164807370547051E-4</c:v>
                </c:pt>
                <c:pt idx="31">
                  <c:v>2.9551248071426569E-5</c:v>
                </c:pt>
                <c:pt idx="32">
                  <c:v>3.3833772650590038E-4</c:v>
                </c:pt>
                <c:pt idx="33">
                  <c:v>8.8339369992156957E-5</c:v>
                </c:pt>
                <c:pt idx="34">
                  <c:v>2.4557388528325178E-4</c:v>
                </c:pt>
                <c:pt idx="35">
                  <c:v>7.4740445518774873E-5</c:v>
                </c:pt>
                <c:pt idx="36">
                  <c:v>1.0757388558810934E-7</c:v>
                </c:pt>
                <c:pt idx="37">
                  <c:v>4.8931412092945932E-5</c:v>
                </c:pt>
                <c:pt idx="38">
                  <c:v>7.4402529289683923E-5</c:v>
                </c:pt>
                <c:pt idx="39">
                  <c:v>5.772725153818599E-4</c:v>
                </c:pt>
                <c:pt idx="40">
                  <c:v>7.9059948073977384E-6</c:v>
                </c:pt>
                <c:pt idx="41">
                  <c:v>5.9091608736238297E-5</c:v>
                </c:pt>
                <c:pt idx="42">
                  <c:v>5.1501942237377491E-5</c:v>
                </c:pt>
                <c:pt idx="43">
                  <c:v>1.8530186038647958E-4</c:v>
                </c:pt>
                <c:pt idx="44">
                  <c:v>6.6048045395524066E-4</c:v>
                </c:pt>
                <c:pt idx="45">
                  <c:v>4.4742562481495835E-5</c:v>
                </c:pt>
                <c:pt idx="46">
                  <c:v>2.087440440392327E-4</c:v>
                </c:pt>
                <c:pt idx="47">
                  <c:v>1.5419479327531734E-4</c:v>
                </c:pt>
                <c:pt idx="48">
                  <c:v>3.4760284014985194E-6</c:v>
                </c:pt>
                <c:pt idx="49">
                  <c:v>9.4343323395918794E-7</c:v>
                </c:pt>
                <c:pt idx="50">
                  <c:v>1.1627544468221869E-4</c:v>
                </c:pt>
                <c:pt idx="51">
                  <c:v>1.1885863333678417E-5</c:v>
                </c:pt>
                <c:pt idx="52">
                  <c:v>2.655750313633065E-5</c:v>
                </c:pt>
                <c:pt idx="53">
                  <c:v>1.5619171335321306E-3</c:v>
                </c:pt>
                <c:pt idx="54">
                  <c:v>2.0412835444635357E-6</c:v>
                </c:pt>
                <c:pt idx="55">
                  <c:v>1.4094532625694723E-4</c:v>
                </c:pt>
                <c:pt idx="56">
                  <c:v>3.404469855839879E-5</c:v>
                </c:pt>
                <c:pt idx="57">
                  <c:v>4.469066969924287E-7</c:v>
                </c:pt>
                <c:pt idx="58">
                  <c:v>9.5840170152830001E-6</c:v>
                </c:pt>
                <c:pt idx="59">
                  <c:v>2.5298455906145055E-7</c:v>
                </c:pt>
                <c:pt idx="60">
                  <c:v>1.3234208986380645E-4</c:v>
                </c:pt>
                <c:pt idx="61">
                  <c:v>1.5476746275134601E-6</c:v>
                </c:pt>
                <c:pt idx="62">
                  <c:v>1.1015988033356454E-7</c:v>
                </c:pt>
                <c:pt idx="63">
                  <c:v>1.2404021113851863E-4</c:v>
                </c:pt>
                <c:pt idx="64">
                  <c:v>1.4925838180644751E-5</c:v>
                </c:pt>
                <c:pt idx="65">
                  <c:v>5.0975146851048397E-5</c:v>
                </c:pt>
                <c:pt idx="66">
                  <c:v>2.5838134671051795E-4</c:v>
                </c:pt>
                <c:pt idx="67">
                  <c:v>1.7266869948073229E-7</c:v>
                </c:pt>
                <c:pt idx="68">
                  <c:v>3.3388473725888217E-6</c:v>
                </c:pt>
                <c:pt idx="69">
                  <c:v>2.0785529032740001E-4</c:v>
                </c:pt>
                <c:pt idx="70">
                  <c:v>1.6793853323475662E-5</c:v>
                </c:pt>
                <c:pt idx="71">
                  <c:v>6.055537584127009E-6</c:v>
                </c:pt>
                <c:pt idx="72">
                  <c:v>2.9080512638100616E-5</c:v>
                </c:pt>
                <c:pt idx="73">
                  <c:v>3.5058761220618886E-6</c:v>
                </c:pt>
                <c:pt idx="74">
                  <c:v>1.6304476739210312E-4</c:v>
                </c:pt>
                <c:pt idx="75">
                  <c:v>5.2198961297261961E-7</c:v>
                </c:pt>
                <c:pt idx="76">
                  <c:v>1.1947144247140931E-5</c:v>
                </c:pt>
                <c:pt idx="77">
                  <c:v>2.9817640024048997E-5</c:v>
                </c:pt>
                <c:pt idx="78">
                  <c:v>2.3199890600824919E-5</c:v>
                </c:pt>
                <c:pt idx="79">
                  <c:v>9.8186329314962643E-6</c:v>
                </c:pt>
                <c:pt idx="80">
                  <c:v>5.2165455287955034E-7</c:v>
                </c:pt>
                <c:pt idx="81">
                  <c:v>5.1823977546639795E-5</c:v>
                </c:pt>
                <c:pt idx="82">
                  <c:v>5.1412041005860187E-7</c:v>
                </c:pt>
                <c:pt idx="83">
                  <c:v>3.9723074099564647E-6</c:v>
                </c:pt>
                <c:pt idx="84">
                  <c:v>1.0875210167373038E-4</c:v>
                </c:pt>
                <c:pt idx="85">
                  <c:v>5.3455001854871206E-5</c:v>
                </c:pt>
                <c:pt idx="86">
                  <c:v>1.2362886216999521E-5</c:v>
                </c:pt>
                <c:pt idx="87">
                  <c:v>1.3514247046951672E-5</c:v>
                </c:pt>
                <c:pt idx="88">
                  <c:v>6.5472791377196231E-6</c:v>
                </c:pt>
                <c:pt idx="89">
                  <c:v>0</c:v>
                </c:pt>
                <c:pt idx="90">
                  <c:v>4.7937727742492474E-5</c:v>
                </c:pt>
                <c:pt idx="91">
                  <c:v>1.67215284677457E-4</c:v>
                </c:pt>
                <c:pt idx="92">
                  <c:v>1.1893546156552195E-5</c:v>
                </c:pt>
                <c:pt idx="93">
                  <c:v>1.4403012798288513E-4</c:v>
                </c:pt>
                <c:pt idx="94">
                  <c:v>4.5539330249211264E-5</c:v>
                </c:pt>
                <c:pt idx="95">
                  <c:v>1.9206420351477975E-6</c:v>
                </c:pt>
                <c:pt idx="96">
                  <c:v>3.8572905149479026E-5</c:v>
                </c:pt>
                <c:pt idx="97">
                  <c:v>1.8093264944997064E-5</c:v>
                </c:pt>
                <c:pt idx="98">
                  <c:v>1.1834098238303233E-4</c:v>
                </c:pt>
                <c:pt idx="99">
                  <c:v>9.3793245522371775E-7</c:v>
                </c:pt>
                <c:pt idx="100">
                  <c:v>5.3489377845580001E-5</c:v>
                </c:pt>
                <c:pt idx="101">
                  <c:v>2.3182472248979238E-6</c:v>
                </c:pt>
                <c:pt idx="102">
                  <c:v>1.0269218467732726E-4</c:v>
                </c:pt>
                <c:pt idx="103">
                  <c:v>7.61989238029847E-7</c:v>
                </c:pt>
                <c:pt idx="104">
                  <c:v>7.253950576806437E-6</c:v>
                </c:pt>
                <c:pt idx="105">
                  <c:v>6.4247962964797129E-6</c:v>
                </c:pt>
                <c:pt idx="106">
                  <c:v>3.0390286103127358E-6</c:v>
                </c:pt>
                <c:pt idx="107">
                  <c:v>1.103648757787934E-4</c:v>
                </c:pt>
                <c:pt idx="108">
                  <c:v>1.4385231268279511E-6</c:v>
                </c:pt>
                <c:pt idx="109">
                  <c:v>1.9232358257744863E-5</c:v>
                </c:pt>
                <c:pt idx="110">
                  <c:v>7.2975190935496741E-6</c:v>
                </c:pt>
                <c:pt idx="111">
                  <c:v>5.969663526385326E-5</c:v>
                </c:pt>
                <c:pt idx="112">
                  <c:v>5.0287568653988591E-5</c:v>
                </c:pt>
                <c:pt idx="113">
                  <c:v>1.1269622430862142E-4</c:v>
                </c:pt>
                <c:pt idx="114">
                  <c:v>1.539955859150418E-5</c:v>
                </c:pt>
                <c:pt idx="115">
                  <c:v>1.9241561960526694E-5</c:v>
                </c:pt>
                <c:pt idx="116">
                  <c:v>8.2992257939296462E-5</c:v>
                </c:pt>
                <c:pt idx="117">
                  <c:v>6.7545211827909325E-6</c:v>
                </c:pt>
                <c:pt idx="118">
                  <c:v>7.0093593365989042E-5</c:v>
                </c:pt>
                <c:pt idx="119">
                  <c:v>5.0914805895659896E-7</c:v>
                </c:pt>
                <c:pt idx="120">
                  <c:v>2.5789467471518812E-4</c:v>
                </c:pt>
                <c:pt idx="121">
                  <c:v>3.2889045453569033E-5</c:v>
                </c:pt>
                <c:pt idx="122">
                  <c:v>1.4780448040397137E-4</c:v>
                </c:pt>
                <c:pt idx="123">
                  <c:v>8.8335847767690223E-5</c:v>
                </c:pt>
                <c:pt idx="124">
                  <c:v>1.0239766535638129E-4</c:v>
                </c:pt>
                <c:pt idx="125">
                  <c:v>2.0742125728147978E-5</c:v>
                </c:pt>
                <c:pt idx="126">
                  <c:v>8.1847532312367787E-5</c:v>
                </c:pt>
                <c:pt idx="127">
                  <c:v>8.9781026147711382E-7</c:v>
                </c:pt>
                <c:pt idx="128">
                  <c:v>7.3992862830069787E-4</c:v>
                </c:pt>
                <c:pt idx="129">
                  <c:v>2.3355387204610365E-4</c:v>
                </c:pt>
                <c:pt idx="130">
                  <c:v>1.1053880787103013E-4</c:v>
                </c:pt>
                <c:pt idx="131">
                  <c:v>3.2514382769897273E-3</c:v>
                </c:pt>
                <c:pt idx="132">
                  <c:v>5.6723143622173089E-6</c:v>
                </c:pt>
                <c:pt idx="133">
                  <c:v>2.9590494784801692E-3</c:v>
                </c:pt>
                <c:pt idx="134">
                  <c:v>1.3675131904260137E-4</c:v>
                </c:pt>
                <c:pt idx="135">
                  <c:v>2.7229055169121002E-3</c:v>
                </c:pt>
                <c:pt idx="136">
                  <c:v>5.4391992578494666E-4</c:v>
                </c:pt>
                <c:pt idx="137">
                  <c:v>6.0849446468055697E-8</c:v>
                </c:pt>
                <c:pt idx="138">
                  <c:v>2.2205790366409107E-3</c:v>
                </c:pt>
                <c:pt idx="139">
                  <c:v>1.4407602659119087E-3</c:v>
                </c:pt>
                <c:pt idx="140">
                  <c:v>5.964971068772181E-3</c:v>
                </c:pt>
                <c:pt idx="141">
                  <c:v>8.3591686703546261E-3</c:v>
                </c:pt>
                <c:pt idx="142">
                  <c:v>1.2861687487397589E-2</c:v>
                </c:pt>
                <c:pt idx="143">
                  <c:v>2.506216065079476E-3</c:v>
                </c:pt>
                <c:pt idx="144">
                  <c:v>7.390199114290682E-3</c:v>
                </c:pt>
                <c:pt idx="145">
                  <c:v>4.4940327386206239E-5</c:v>
                </c:pt>
                <c:pt idx="146">
                  <c:v>3.3657601507361161E-3</c:v>
                </c:pt>
                <c:pt idx="147">
                  <c:v>6.2122574801697127E-3</c:v>
                </c:pt>
                <c:pt idx="148">
                  <c:v>2.2352196951903646E-3</c:v>
                </c:pt>
                <c:pt idx="149">
                  <c:v>3.0741879777717693E-3</c:v>
                </c:pt>
                <c:pt idx="150">
                  <c:v>5.2986444805534143E-4</c:v>
                </c:pt>
                <c:pt idx="151">
                  <c:v>3.8496829233741624E-3</c:v>
                </c:pt>
                <c:pt idx="152">
                  <c:v>6.5795800736116966E-4</c:v>
                </c:pt>
                <c:pt idx="153">
                  <c:v>1.8410552008981951E-3</c:v>
                </c:pt>
                <c:pt idx="154">
                  <c:v>1.9759591956537816E-3</c:v>
                </c:pt>
                <c:pt idx="155">
                  <c:v>3.7326186399205852E-5</c:v>
                </c:pt>
                <c:pt idx="156">
                  <c:v>2.0548312648476191E-3</c:v>
                </c:pt>
                <c:pt idx="157">
                  <c:v>3.5122923797540106E-5</c:v>
                </c:pt>
                <c:pt idx="158">
                  <c:v>5.4969541936923042E-4</c:v>
                </c:pt>
                <c:pt idx="159">
                  <c:v>1.9116850447319542E-3</c:v>
                </c:pt>
                <c:pt idx="160">
                  <c:v>4.1824253020775675E-4</c:v>
                </c:pt>
                <c:pt idx="161">
                  <c:v>1.4669175651427212E-5</c:v>
                </c:pt>
                <c:pt idx="162">
                  <c:v>1.2516631979559667E-4</c:v>
                </c:pt>
                <c:pt idx="163">
                  <c:v>1.7893632927514374E-3</c:v>
                </c:pt>
                <c:pt idx="164">
                  <c:v>4.6103845658429119E-6</c:v>
                </c:pt>
                <c:pt idx="165">
                  <c:v>5.3230703606007733E-6</c:v>
                </c:pt>
                <c:pt idx="166">
                  <c:v>6.7166032116220493E-4</c:v>
                </c:pt>
                <c:pt idx="167">
                  <c:v>1.1123162380820303E-3</c:v>
                </c:pt>
                <c:pt idx="168">
                  <c:v>5.8641188408999668E-5</c:v>
                </c:pt>
                <c:pt idx="169">
                  <c:v>5.486352974706791E-6</c:v>
                </c:pt>
                <c:pt idx="170">
                  <c:v>0</c:v>
                </c:pt>
                <c:pt idx="171">
                  <c:v>2.7104347053540627E-5</c:v>
                </c:pt>
                <c:pt idx="172">
                  <c:v>1.2679545074330905E-4</c:v>
                </c:pt>
                <c:pt idx="173">
                  <c:v>2.284240146995561E-5</c:v>
                </c:pt>
                <c:pt idx="174">
                  <c:v>2.6379146803529443E-6</c:v>
                </c:pt>
                <c:pt idx="175">
                  <c:v>4.5223860165040937E-5</c:v>
                </c:pt>
                <c:pt idx="176">
                  <c:v>8.0067761264869574E-5</c:v>
                </c:pt>
                <c:pt idx="177">
                  <c:v>8.1520137883831013E-5</c:v>
                </c:pt>
                <c:pt idx="178">
                  <c:v>4.2889300904682909E-6</c:v>
                </c:pt>
                <c:pt idx="179">
                  <c:v>6.4536555767169697E-4</c:v>
                </c:pt>
                <c:pt idx="180">
                  <c:v>6.8174838907024009E-5</c:v>
                </c:pt>
                <c:pt idx="181">
                  <c:v>1.0984901340204357E-3</c:v>
                </c:pt>
                <c:pt idx="182">
                  <c:v>3.0635133395295834E-5</c:v>
                </c:pt>
                <c:pt idx="183">
                  <c:v>4.3727819138129271E-5</c:v>
                </c:pt>
                <c:pt idx="184">
                  <c:v>3.041527994547784E-5</c:v>
                </c:pt>
                <c:pt idx="185">
                  <c:v>9.3326494254612991E-7</c:v>
                </c:pt>
                <c:pt idx="186">
                  <c:v>4.9065759232641802E-5</c:v>
                </c:pt>
                <c:pt idx="187">
                  <c:v>1.9220554369522253E-4</c:v>
                </c:pt>
                <c:pt idx="188">
                  <c:v>1.0876228047592914E-3</c:v>
                </c:pt>
                <c:pt idx="189">
                  <c:v>5.539612467102407E-5</c:v>
                </c:pt>
                <c:pt idx="190">
                  <c:v>2.1792694447063729E-4</c:v>
                </c:pt>
                <c:pt idx="191">
                  <c:v>7.6412523380677962E-5</c:v>
                </c:pt>
                <c:pt idx="192">
                  <c:v>2.575577013656782E-5</c:v>
                </c:pt>
                <c:pt idx="193">
                  <c:v>2.711415998746071E-4</c:v>
                </c:pt>
                <c:pt idx="194">
                  <c:v>3.5623618151958681E-4</c:v>
                </c:pt>
                <c:pt idx="195">
                  <c:v>1.4568508608261492E-6</c:v>
                </c:pt>
                <c:pt idx="196">
                  <c:v>1.3014535177416708E-4</c:v>
                </c:pt>
                <c:pt idx="197">
                  <c:v>4.7396967369656769E-5</c:v>
                </c:pt>
                <c:pt idx="198">
                  <c:v>1.5785776162875418E-5</c:v>
                </c:pt>
                <c:pt idx="199">
                  <c:v>4.4710789907051587E-4</c:v>
                </c:pt>
                <c:pt idx="200">
                  <c:v>3.7854331869223543E-4</c:v>
                </c:pt>
                <c:pt idx="201">
                  <c:v>3.6799387048695311E-5</c:v>
                </c:pt>
                <c:pt idx="202">
                  <c:v>3.5781867650296108E-5</c:v>
                </c:pt>
                <c:pt idx="203">
                  <c:v>5.6139392404909001E-5</c:v>
                </c:pt>
                <c:pt idx="204">
                  <c:v>6.3631810621998883E-4</c:v>
                </c:pt>
                <c:pt idx="205">
                  <c:v>3.0471524706271E-5</c:v>
                </c:pt>
                <c:pt idx="206">
                  <c:v>8.4858831812962063E-5</c:v>
                </c:pt>
                <c:pt idx="207">
                  <c:v>1.504259226461812E-4</c:v>
                </c:pt>
                <c:pt idx="208">
                  <c:v>2.8711928710693307E-6</c:v>
                </c:pt>
                <c:pt idx="209">
                  <c:v>1.2955980310347243E-4</c:v>
                </c:pt>
                <c:pt idx="210">
                  <c:v>9.1365989827983504E-6</c:v>
                </c:pt>
                <c:pt idx="211">
                  <c:v>9.7757681226657881E-5</c:v>
                </c:pt>
                <c:pt idx="212">
                  <c:v>2.8845735787846342E-8</c:v>
                </c:pt>
                <c:pt idx="213">
                  <c:v>1.252064299616958E-4</c:v>
                </c:pt>
                <c:pt idx="214">
                  <c:v>1.5744359975193432E-4</c:v>
                </c:pt>
                <c:pt idx="215">
                  <c:v>5.2083550283547365E-4</c:v>
                </c:pt>
                <c:pt idx="216">
                  <c:v>4.3551459218471605E-4</c:v>
                </c:pt>
                <c:pt idx="217">
                  <c:v>2.5930115007690861E-4</c:v>
                </c:pt>
                <c:pt idx="218">
                  <c:v>1.1717704648380272E-5</c:v>
                </c:pt>
                <c:pt idx="219">
                  <c:v>5.5848806683390887E-5</c:v>
                </c:pt>
                <c:pt idx="220">
                  <c:v>3.8258329709832385E-5</c:v>
                </c:pt>
                <c:pt idx="221">
                  <c:v>2.3416721216385337E-5</c:v>
                </c:pt>
                <c:pt idx="222">
                  <c:v>2.9887329205661616E-5</c:v>
                </c:pt>
                <c:pt idx="223">
                  <c:v>1.116804373859546E-5</c:v>
                </c:pt>
                <c:pt idx="224">
                  <c:v>1.3101758252703365E-4</c:v>
                </c:pt>
                <c:pt idx="225">
                  <c:v>1.6658219905832855E-6</c:v>
                </c:pt>
                <c:pt idx="226">
                  <c:v>6.9700990857834991E-5</c:v>
                </c:pt>
                <c:pt idx="227">
                  <c:v>2.2351434214187823E-5</c:v>
                </c:pt>
                <c:pt idx="228">
                  <c:v>4.3521965001757805E-6</c:v>
                </c:pt>
                <c:pt idx="229">
                  <c:v>4.829064911852745E-5</c:v>
                </c:pt>
                <c:pt idx="230">
                  <c:v>9.6669669906072996E-6</c:v>
                </c:pt>
                <c:pt idx="231">
                  <c:v>1.8449786945427854E-6</c:v>
                </c:pt>
                <c:pt idx="232">
                  <c:v>7.2570170618288206E-5</c:v>
                </c:pt>
                <c:pt idx="233">
                  <c:v>2.5147950290368544E-8</c:v>
                </c:pt>
                <c:pt idx="234">
                  <c:v>2.5172553472283422E-6</c:v>
                </c:pt>
                <c:pt idx="235">
                  <c:v>8.145211279034201E-6</c:v>
                </c:pt>
                <c:pt idx="236">
                  <c:v>1.5064937690909444E-4</c:v>
                </c:pt>
                <c:pt idx="237">
                  <c:v>1.1268741271788283E-5</c:v>
                </c:pt>
                <c:pt idx="238">
                  <c:v>5.7355895645294728E-4</c:v>
                </c:pt>
                <c:pt idx="239">
                  <c:v>5.2230072179493469E-6</c:v>
                </c:pt>
                <c:pt idx="240">
                  <c:v>1.6787538206174285E-6</c:v>
                </c:pt>
                <c:pt idx="241">
                  <c:v>3.5580486679716696E-4</c:v>
                </c:pt>
                <c:pt idx="242">
                  <c:v>6.8612593266242335E-6</c:v>
                </c:pt>
                <c:pt idx="243">
                  <c:v>3.0091855662914686E-5</c:v>
                </c:pt>
                <c:pt idx="244">
                  <c:v>3.9811213985247669E-5</c:v>
                </c:pt>
                <c:pt idx="245">
                  <c:v>1.6891056165680781E-5</c:v>
                </c:pt>
                <c:pt idx="246">
                  <c:v>4.236587139571869E-5</c:v>
                </c:pt>
                <c:pt idx="247">
                  <c:v>2.7554398168681788E-4</c:v>
                </c:pt>
                <c:pt idx="248">
                  <c:v>5.567127212206336E-6</c:v>
                </c:pt>
                <c:pt idx="249">
                  <c:v>2.5206746994295703E-5</c:v>
                </c:pt>
                <c:pt idx="250" formatCode="#,##0.00000000">
                  <c:v>8.7400108925978683E-6</c:v>
                </c:pt>
                <c:pt idx="251" formatCode="#,##0.0000000">
                  <c:v>5.5148373184672517E-5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3-E842-8A51-7A657203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28751"/>
        <c:axId val="395630383"/>
      </c:lineChart>
      <c:catAx>
        <c:axId val="39562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395630383"/>
        <c:crosses val="autoZero"/>
        <c:auto val="1"/>
        <c:lblAlgn val="ctr"/>
        <c:lblOffset val="100"/>
        <c:noMultiLvlLbl val="0"/>
      </c:catAx>
      <c:valAx>
        <c:axId val="3956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39562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PG!$B$2:$B$254</c:f>
              <c:numCache>
                <c:formatCode>#,##0</c:formatCode>
                <c:ptCount val="253"/>
                <c:pt idx="0">
                  <c:v>120.239998</c:v>
                </c:pt>
                <c:pt idx="1">
                  <c:v>118.900002</c:v>
                </c:pt>
                <c:pt idx="2">
                  <c:v>119.199997</c:v>
                </c:pt>
                <c:pt idx="3">
                  <c:v>119.41999800000001</c:v>
                </c:pt>
                <c:pt idx="4">
                  <c:v>117.32</c:v>
                </c:pt>
                <c:pt idx="5">
                  <c:v>119.32</c:v>
                </c:pt>
                <c:pt idx="6">
                  <c:v>120.550003</c:v>
                </c:pt>
                <c:pt idx="7">
                  <c:v>121.400002</c:v>
                </c:pt>
                <c:pt idx="8">
                  <c:v>121.18</c:v>
                </c:pt>
                <c:pt idx="9">
                  <c:v>120.230003</c:v>
                </c:pt>
                <c:pt idx="10">
                  <c:v>121.360001</c:v>
                </c:pt>
                <c:pt idx="11">
                  <c:v>123.209999</c:v>
                </c:pt>
                <c:pt idx="12">
                  <c:v>122.760002</c:v>
                </c:pt>
                <c:pt idx="13">
                  <c:v>122.870003</c:v>
                </c:pt>
                <c:pt idx="14">
                  <c:v>122.16999800000001</c:v>
                </c:pt>
                <c:pt idx="15">
                  <c:v>119.879997</c:v>
                </c:pt>
                <c:pt idx="16">
                  <c:v>121.269997</c:v>
                </c:pt>
                <c:pt idx="17">
                  <c:v>122.769997</c:v>
                </c:pt>
                <c:pt idx="18">
                  <c:v>122.120003</c:v>
                </c:pt>
                <c:pt idx="19">
                  <c:v>119.75</c:v>
                </c:pt>
                <c:pt idx="20">
                  <c:v>121.160004</c:v>
                </c:pt>
                <c:pt idx="21">
                  <c:v>121.410004</c:v>
                </c:pt>
                <c:pt idx="22">
                  <c:v>121.900002</c:v>
                </c:pt>
                <c:pt idx="23">
                  <c:v>122.239998</c:v>
                </c:pt>
                <c:pt idx="24">
                  <c:v>123.220001</c:v>
                </c:pt>
                <c:pt idx="25">
                  <c:v>123.610001</c:v>
                </c:pt>
                <c:pt idx="26">
                  <c:v>123.019997</c:v>
                </c:pt>
                <c:pt idx="27">
                  <c:v>124.30999799999999</c:v>
                </c:pt>
                <c:pt idx="28">
                  <c:v>124.57</c:v>
                </c:pt>
                <c:pt idx="29">
                  <c:v>124.379997</c:v>
                </c:pt>
                <c:pt idx="30">
                  <c:v>123.849998</c:v>
                </c:pt>
                <c:pt idx="31">
                  <c:v>121.08000199999999</c:v>
                </c:pt>
                <c:pt idx="32">
                  <c:v>121.739998</c:v>
                </c:pt>
                <c:pt idx="33">
                  <c:v>124</c:v>
                </c:pt>
                <c:pt idx="34">
                  <c:v>122.839996</c:v>
                </c:pt>
                <c:pt idx="35">
                  <c:v>120.93</c:v>
                </c:pt>
                <c:pt idx="36">
                  <c:v>121.980003</c:v>
                </c:pt>
                <c:pt idx="37">
                  <c:v>121.94000200000001</c:v>
                </c:pt>
                <c:pt idx="38">
                  <c:v>121.089996</c:v>
                </c:pt>
                <c:pt idx="39">
                  <c:v>120.050003</c:v>
                </c:pt>
                <c:pt idx="40">
                  <c:v>117.199997</c:v>
                </c:pt>
                <c:pt idx="41">
                  <c:v>117.529999</c:v>
                </c:pt>
                <c:pt idx="42">
                  <c:v>116.629997</c:v>
                </c:pt>
                <c:pt idx="43">
                  <c:v>117.470001</c:v>
                </c:pt>
                <c:pt idx="44">
                  <c:v>119.08000199999999</c:v>
                </c:pt>
                <c:pt idx="45">
                  <c:v>122.18</c:v>
                </c:pt>
                <c:pt idx="46">
                  <c:v>123</c:v>
                </c:pt>
                <c:pt idx="47">
                  <c:v>124.790001</c:v>
                </c:pt>
                <c:pt idx="48">
                  <c:v>123.25</c:v>
                </c:pt>
                <c:pt idx="49">
                  <c:v>123.480003</c:v>
                </c:pt>
                <c:pt idx="50">
                  <c:v>123.599998</c:v>
                </c:pt>
                <c:pt idx="51">
                  <c:v>124.94000200000001</c:v>
                </c:pt>
                <c:pt idx="52">
                  <c:v>124.510002</c:v>
                </c:pt>
                <c:pt idx="53">
                  <c:v>123.870003</c:v>
                </c:pt>
                <c:pt idx="54">
                  <c:v>119.07</c:v>
                </c:pt>
                <c:pt idx="55">
                  <c:v>118.900002</c:v>
                </c:pt>
                <c:pt idx="56">
                  <c:v>120.32</c:v>
                </c:pt>
                <c:pt idx="57">
                  <c:v>119.620003</c:v>
                </c:pt>
                <c:pt idx="58">
                  <c:v>119.699997</c:v>
                </c:pt>
                <c:pt idx="59">
                  <c:v>119.33000199999999</c:v>
                </c:pt>
                <c:pt idx="60">
                  <c:v>119.269997</c:v>
                </c:pt>
                <c:pt idx="61">
                  <c:v>120.650002</c:v>
                </c:pt>
                <c:pt idx="62">
                  <c:v>120.5</c:v>
                </c:pt>
                <c:pt idx="63">
                  <c:v>120.540001</c:v>
                </c:pt>
                <c:pt idx="64">
                  <c:v>121.889999</c:v>
                </c:pt>
                <c:pt idx="65">
                  <c:v>121.41999800000001</c:v>
                </c:pt>
                <c:pt idx="66">
                  <c:v>122.290001</c:v>
                </c:pt>
                <c:pt idx="67">
                  <c:v>120.339996</c:v>
                </c:pt>
                <c:pt idx="68">
                  <c:v>120.290001</c:v>
                </c:pt>
                <c:pt idx="69">
                  <c:v>120.510002</c:v>
                </c:pt>
                <c:pt idx="70">
                  <c:v>122.260002</c:v>
                </c:pt>
                <c:pt idx="71">
                  <c:v>121.760002</c:v>
                </c:pt>
                <c:pt idx="72">
                  <c:v>122.05999799999999</c:v>
                </c:pt>
                <c:pt idx="73">
                  <c:v>122.720001</c:v>
                </c:pt>
                <c:pt idx="74">
                  <c:v>122.949997</c:v>
                </c:pt>
                <c:pt idx="75">
                  <c:v>124.529999</c:v>
                </c:pt>
                <c:pt idx="76">
                  <c:v>124.620003</c:v>
                </c:pt>
                <c:pt idx="77">
                  <c:v>124.19000200000001</c:v>
                </c:pt>
                <c:pt idx="78">
                  <c:v>124.870003</c:v>
                </c:pt>
                <c:pt idx="79">
                  <c:v>124.269997</c:v>
                </c:pt>
                <c:pt idx="80">
                  <c:v>124.660004</c:v>
                </c:pt>
                <c:pt idx="81">
                  <c:v>124.57</c:v>
                </c:pt>
                <c:pt idx="82">
                  <c:v>125.470001</c:v>
                </c:pt>
                <c:pt idx="83">
                  <c:v>125.55999799999999</c:v>
                </c:pt>
                <c:pt idx="84">
                  <c:v>125.30999799999999</c:v>
                </c:pt>
                <c:pt idx="85">
                  <c:v>124.010002</c:v>
                </c:pt>
                <c:pt idx="86">
                  <c:v>124.91999800000001</c:v>
                </c:pt>
                <c:pt idx="87">
                  <c:v>125.360001</c:v>
                </c:pt>
                <c:pt idx="88">
                  <c:v>124.900002</c:v>
                </c:pt>
                <c:pt idx="89">
                  <c:v>125.220001</c:v>
                </c:pt>
                <c:pt idx="90">
                  <c:v>125.220001</c:v>
                </c:pt>
                <c:pt idx="91">
                  <c:v>126.089996</c:v>
                </c:pt>
                <c:pt idx="92">
                  <c:v>124.470001</c:v>
                </c:pt>
                <c:pt idx="93">
                  <c:v>124.900002</c:v>
                </c:pt>
                <c:pt idx="94">
                  <c:v>123.410004</c:v>
                </c:pt>
                <c:pt idx="95">
                  <c:v>122.58000199999999</c:v>
                </c:pt>
                <c:pt idx="96">
                  <c:v>122.75</c:v>
                </c:pt>
                <c:pt idx="97">
                  <c:v>121.989998</c:v>
                </c:pt>
                <c:pt idx="98">
                  <c:v>122.510002</c:v>
                </c:pt>
                <c:pt idx="99">
                  <c:v>123.849998</c:v>
                </c:pt>
                <c:pt idx="100">
                  <c:v>123.970001</c:v>
                </c:pt>
                <c:pt idx="101">
                  <c:v>124.879997</c:v>
                </c:pt>
                <c:pt idx="102">
                  <c:v>124.69000200000001</c:v>
                </c:pt>
                <c:pt idx="103">
                  <c:v>125.959999</c:v>
                </c:pt>
                <c:pt idx="104">
                  <c:v>126.07</c:v>
                </c:pt>
                <c:pt idx="105">
                  <c:v>126.410004</c:v>
                </c:pt>
                <c:pt idx="106">
                  <c:v>126.089996</c:v>
                </c:pt>
                <c:pt idx="107">
                  <c:v>126.30999799999999</c:v>
                </c:pt>
                <c:pt idx="108">
                  <c:v>124.989998</c:v>
                </c:pt>
                <c:pt idx="109">
                  <c:v>125.139999</c:v>
                </c:pt>
                <c:pt idx="110">
                  <c:v>125.69000200000001</c:v>
                </c:pt>
                <c:pt idx="111">
                  <c:v>126.029999</c:v>
                </c:pt>
                <c:pt idx="112">
                  <c:v>125.05999799999999</c:v>
                </c:pt>
                <c:pt idx="113">
                  <c:v>125.949997</c:v>
                </c:pt>
                <c:pt idx="114">
                  <c:v>124.620003</c:v>
                </c:pt>
                <c:pt idx="115">
                  <c:v>125.110001</c:v>
                </c:pt>
                <c:pt idx="116">
                  <c:v>125.660004</c:v>
                </c:pt>
                <c:pt idx="117">
                  <c:v>126.80999799999999</c:v>
                </c:pt>
                <c:pt idx="118">
                  <c:v>127.139999</c:v>
                </c:pt>
                <c:pt idx="119">
                  <c:v>126.08000199999999</c:v>
                </c:pt>
                <c:pt idx="120">
                  <c:v>126.16999800000001</c:v>
                </c:pt>
                <c:pt idx="121">
                  <c:v>124.160004</c:v>
                </c:pt>
                <c:pt idx="122">
                  <c:v>123.449997</c:v>
                </c:pt>
                <c:pt idx="123">
                  <c:v>124.959999</c:v>
                </c:pt>
                <c:pt idx="124">
                  <c:v>126.139999</c:v>
                </c:pt>
                <c:pt idx="125">
                  <c:v>124.870003</c:v>
                </c:pt>
                <c:pt idx="126">
                  <c:v>125.44000200000001</c:v>
                </c:pt>
                <c:pt idx="127">
                  <c:v>126.58000199999999</c:v>
                </c:pt>
                <c:pt idx="128">
                  <c:v>126.699997</c:v>
                </c:pt>
                <c:pt idx="129">
                  <c:v>123.300003</c:v>
                </c:pt>
                <c:pt idx="130">
                  <c:v>121.43</c:v>
                </c:pt>
                <c:pt idx="131">
                  <c:v>120.160004</c:v>
                </c:pt>
                <c:pt idx="132">
                  <c:v>113.5</c:v>
                </c:pt>
                <c:pt idx="133">
                  <c:v>113.230003</c:v>
                </c:pt>
                <c:pt idx="134">
                  <c:v>119.55999799999999</c:v>
                </c:pt>
                <c:pt idx="135">
                  <c:v>118.16999800000001</c:v>
                </c:pt>
                <c:pt idx="136">
                  <c:v>124.5</c:v>
                </c:pt>
                <c:pt idx="137">
                  <c:v>121.629997</c:v>
                </c:pt>
                <c:pt idx="138">
                  <c:v>121.660004</c:v>
                </c:pt>
                <c:pt idx="139">
                  <c:v>116.05999799999999</c:v>
                </c:pt>
                <c:pt idx="140">
                  <c:v>120.550003</c:v>
                </c:pt>
                <c:pt idx="141">
                  <c:v>111.589996</c:v>
                </c:pt>
                <c:pt idx="142">
                  <c:v>101.839996</c:v>
                </c:pt>
                <c:pt idx="143">
                  <c:v>114.07</c:v>
                </c:pt>
                <c:pt idx="144">
                  <c:v>108.5</c:v>
                </c:pt>
                <c:pt idx="145">
                  <c:v>118.239998</c:v>
                </c:pt>
                <c:pt idx="146">
                  <c:v>117.449997</c:v>
                </c:pt>
                <c:pt idx="147">
                  <c:v>110.83000199999999</c:v>
                </c:pt>
                <c:pt idx="148">
                  <c:v>102.43</c:v>
                </c:pt>
                <c:pt idx="149">
                  <c:v>97.699996999999996</c:v>
                </c:pt>
                <c:pt idx="150">
                  <c:v>103.269997</c:v>
                </c:pt>
                <c:pt idx="151">
                  <c:v>100.91999800000001</c:v>
                </c:pt>
                <c:pt idx="152">
                  <c:v>107.379997</c:v>
                </c:pt>
                <c:pt idx="153">
                  <c:v>110.16999800000001</c:v>
                </c:pt>
                <c:pt idx="154">
                  <c:v>115</c:v>
                </c:pt>
                <c:pt idx="155">
                  <c:v>110</c:v>
                </c:pt>
                <c:pt idx="156">
                  <c:v>109.33000199999999</c:v>
                </c:pt>
                <c:pt idx="157">
                  <c:v>114.400002</c:v>
                </c:pt>
                <c:pt idx="158">
                  <c:v>115.08000199999999</c:v>
                </c:pt>
                <c:pt idx="159">
                  <c:v>117.80999799999999</c:v>
                </c:pt>
                <c:pt idx="160">
                  <c:v>112.769997</c:v>
                </c:pt>
                <c:pt idx="161">
                  <c:v>115.099998</c:v>
                </c:pt>
                <c:pt idx="162">
                  <c:v>114.660004</c:v>
                </c:pt>
                <c:pt idx="163">
                  <c:v>115.949997</c:v>
                </c:pt>
                <c:pt idx="164">
                  <c:v>120.959999</c:v>
                </c:pt>
                <c:pt idx="165">
                  <c:v>121.220001</c:v>
                </c:pt>
                <c:pt idx="166">
                  <c:v>121.5</c:v>
                </c:pt>
                <c:pt idx="167">
                  <c:v>124.69000200000001</c:v>
                </c:pt>
                <c:pt idx="168">
                  <c:v>120.599998</c:v>
                </c:pt>
                <c:pt idx="169">
                  <c:v>119.68</c:v>
                </c:pt>
                <c:pt idx="170">
                  <c:v>119.400002</c:v>
                </c:pt>
                <c:pt idx="171">
                  <c:v>119.400002</c:v>
                </c:pt>
                <c:pt idx="172">
                  <c:v>118.779999</c:v>
                </c:pt>
                <c:pt idx="173">
                  <c:v>117.449997</c:v>
                </c:pt>
                <c:pt idx="174">
                  <c:v>116.889999</c:v>
                </c:pt>
                <c:pt idx="175">
                  <c:v>117.08000199999999</c:v>
                </c:pt>
                <c:pt idx="176">
                  <c:v>117.870003</c:v>
                </c:pt>
                <c:pt idx="177">
                  <c:v>116.82</c:v>
                </c:pt>
                <c:pt idx="178">
                  <c:v>115.769997</c:v>
                </c:pt>
                <c:pt idx="179">
                  <c:v>116.010002</c:v>
                </c:pt>
                <c:pt idx="180">
                  <c:v>113.099998</c:v>
                </c:pt>
                <c:pt idx="181">
                  <c:v>112.16999800000001</c:v>
                </c:pt>
                <c:pt idx="182">
                  <c:v>115.949997</c:v>
                </c:pt>
                <c:pt idx="183">
                  <c:v>115.30999799999999</c:v>
                </c:pt>
                <c:pt idx="184">
                  <c:v>114.550003</c:v>
                </c:pt>
                <c:pt idx="185">
                  <c:v>113.91999800000001</c:v>
                </c:pt>
                <c:pt idx="186">
                  <c:v>113.80999799999999</c:v>
                </c:pt>
                <c:pt idx="187">
                  <c:v>114.610001</c:v>
                </c:pt>
                <c:pt idx="188">
                  <c:v>116.209999</c:v>
                </c:pt>
                <c:pt idx="189">
                  <c:v>112.44000200000001</c:v>
                </c:pt>
                <c:pt idx="190">
                  <c:v>113.279999</c:v>
                </c:pt>
                <c:pt idx="191">
                  <c:v>111.620003</c:v>
                </c:pt>
                <c:pt idx="192">
                  <c:v>112.599998</c:v>
                </c:pt>
                <c:pt idx="193">
                  <c:v>112.029999</c:v>
                </c:pt>
                <c:pt idx="194">
                  <c:v>113.889999</c:v>
                </c:pt>
                <c:pt idx="195">
                  <c:v>116.05999799999999</c:v>
                </c:pt>
                <c:pt idx="196">
                  <c:v>115.91999800000001</c:v>
                </c:pt>
                <c:pt idx="197">
                  <c:v>117.25</c:v>
                </c:pt>
                <c:pt idx="198">
                  <c:v>118.05999799999999</c:v>
                </c:pt>
                <c:pt idx="199">
                  <c:v>118.529999</c:v>
                </c:pt>
                <c:pt idx="200">
                  <c:v>116.050003</c:v>
                </c:pt>
                <c:pt idx="201">
                  <c:v>118.33000199999999</c:v>
                </c:pt>
                <c:pt idx="202">
                  <c:v>119.050003</c:v>
                </c:pt>
                <c:pt idx="203">
                  <c:v>118.339996</c:v>
                </c:pt>
                <c:pt idx="204">
                  <c:v>119.230003</c:v>
                </c:pt>
                <c:pt idx="205">
                  <c:v>116.260002</c:v>
                </c:pt>
                <c:pt idx="206">
                  <c:v>115.620003</c:v>
                </c:pt>
                <c:pt idx="207">
                  <c:v>116.69000200000001</c:v>
                </c:pt>
                <c:pt idx="208">
                  <c:v>118.129997</c:v>
                </c:pt>
                <c:pt idx="209">
                  <c:v>117.93</c:v>
                </c:pt>
                <c:pt idx="210">
                  <c:v>119.279999</c:v>
                </c:pt>
                <c:pt idx="211">
                  <c:v>118.91999800000001</c:v>
                </c:pt>
                <c:pt idx="212">
                  <c:v>117.75</c:v>
                </c:pt>
                <c:pt idx="213">
                  <c:v>117.730003</c:v>
                </c:pt>
                <c:pt idx="214">
                  <c:v>116.41999800000001</c:v>
                </c:pt>
                <c:pt idx="215">
                  <c:v>117.889999</c:v>
                </c:pt>
                <c:pt idx="216">
                  <c:v>115.230003</c:v>
                </c:pt>
                <c:pt idx="217">
                  <c:v>117.660004</c:v>
                </c:pt>
                <c:pt idx="218">
                  <c:v>119.57</c:v>
                </c:pt>
                <c:pt idx="219">
                  <c:v>119.980003</c:v>
                </c:pt>
                <c:pt idx="220">
                  <c:v>120.879997</c:v>
                </c:pt>
                <c:pt idx="221">
                  <c:v>121.629997</c:v>
                </c:pt>
                <c:pt idx="222">
                  <c:v>122.220001</c:v>
                </c:pt>
                <c:pt idx="223">
                  <c:v>122.889999</c:v>
                </c:pt>
                <c:pt idx="224">
                  <c:v>122.480003</c:v>
                </c:pt>
                <c:pt idx="225">
                  <c:v>123.889999</c:v>
                </c:pt>
                <c:pt idx="226">
                  <c:v>124.050003</c:v>
                </c:pt>
                <c:pt idx="227">
                  <c:v>125.089996</c:v>
                </c:pt>
                <c:pt idx="228">
                  <c:v>124.5</c:v>
                </c:pt>
                <c:pt idx="229">
                  <c:v>124.760002</c:v>
                </c:pt>
                <c:pt idx="230">
                  <c:v>125.629997</c:v>
                </c:pt>
                <c:pt idx="231">
                  <c:v>125.239998</c:v>
                </c:pt>
                <c:pt idx="232">
                  <c:v>125.07</c:v>
                </c:pt>
                <c:pt idx="233">
                  <c:v>126.139999</c:v>
                </c:pt>
                <c:pt idx="234">
                  <c:v>126.160004</c:v>
                </c:pt>
                <c:pt idx="235">
                  <c:v>125.959999</c:v>
                </c:pt>
                <c:pt idx="236">
                  <c:v>126.32</c:v>
                </c:pt>
                <c:pt idx="237">
                  <c:v>127.879997</c:v>
                </c:pt>
                <c:pt idx="238">
                  <c:v>128.30999800000001</c:v>
                </c:pt>
                <c:pt idx="239">
                  <c:v>131.41999799999999</c:v>
                </c:pt>
                <c:pt idx="240">
                  <c:v>131.11999499999999</c:v>
                </c:pt>
                <c:pt idx="241">
                  <c:v>131.28999300000001</c:v>
                </c:pt>
                <c:pt idx="242">
                  <c:v>133.78999300000001</c:v>
                </c:pt>
                <c:pt idx="243">
                  <c:v>133.44000199999999</c:v>
                </c:pt>
                <c:pt idx="244">
                  <c:v>132.71000699999999</c:v>
                </c:pt>
                <c:pt idx="245">
                  <c:v>133.550003</c:v>
                </c:pt>
                <c:pt idx="246">
                  <c:v>134.10000600000001</c:v>
                </c:pt>
                <c:pt idx="247">
                  <c:v>133.229996</c:v>
                </c:pt>
                <c:pt idx="248">
                  <c:v>135.46000699999999</c:v>
                </c:pt>
                <c:pt idx="249">
                  <c:v>135.779999</c:v>
                </c:pt>
                <c:pt idx="250">
                  <c:v>135.10000600000001</c:v>
                </c:pt>
                <c:pt idx="251">
                  <c:v>135.5</c:v>
                </c:pt>
                <c:pt idx="252">
                  <c:v>136.509995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5-844C-BA5C-25C39DEAA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489471"/>
        <c:axId val="403491103"/>
      </c:lineChart>
      <c:catAx>
        <c:axId val="40348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403491103"/>
        <c:crosses val="autoZero"/>
        <c:auto val="1"/>
        <c:lblAlgn val="ctr"/>
        <c:lblOffset val="100"/>
        <c:noMultiLvlLbl val="0"/>
      </c:catAx>
      <c:valAx>
        <c:axId val="403491103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4034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818F26-93F9-2642-8011-21442C0B7244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773AFF-CAA9-C845-8D6F-59635AB55C49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E70191-B4E0-3E4F-8862-3E0B2484183A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300216A-7907-EB47-93F2-266EFCCA76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EAE4E5-C8FC-B847-93FD-B3125CB546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262D40B-5462-EF43-B083-A20A798D88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151653</xdr:colOff>
      <xdr:row>0</xdr:row>
      <xdr:rowOff>50800</xdr:rowOff>
    </xdr:from>
    <xdr:ext cx="282770" cy="1813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C2ACBE05-62CB-724D-A84D-FDE3235BDDA0}"/>
                </a:ext>
              </a:extLst>
            </xdr:cNvPr>
            <xdr:cNvSpPr txBox="1"/>
          </xdr:nvSpPr>
          <xdr:spPr>
            <a:xfrm>
              <a:off x="4626535" y="50800"/>
              <a:ext cx="282770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C2ACBE05-62CB-724D-A84D-FDE3235BDDA0}"/>
                </a:ext>
              </a:extLst>
            </xdr:cNvPr>
            <xdr:cNvSpPr txBox="1"/>
          </xdr:nvSpPr>
          <xdr:spPr>
            <a:xfrm>
              <a:off x="4626535" y="50800"/>
              <a:ext cx="282770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𝜆^(</a:t>
              </a:r>
              <a:r>
                <a:rPr lang="de-DE" sz="1100" b="0" i="0">
                  <a:latin typeface="Cambria Math" panose="02040503050406030204" pitchFamily="18" charset="0"/>
                </a:rPr>
                <a:t>𝑖−1)</a:t>
              </a:r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6"/>
  <sheetViews>
    <sheetView tabSelected="1" topLeftCell="M6" zoomScale="170" zoomScaleNormal="170" workbookViewId="0">
      <selection activeCell="O18" sqref="O18:Q18"/>
    </sheetView>
  </sheetViews>
  <sheetFormatPr baseColWidth="10" defaultRowHeight="16"/>
  <cols>
    <col min="3" max="3" width="12.5" bestFit="1" customWidth="1"/>
    <col min="4" max="4" width="13.5" bestFit="1" customWidth="1"/>
    <col min="7" max="7" width="14.83203125" bestFit="1" customWidth="1"/>
    <col min="10" max="12" width="12.1640625" bestFit="1" customWidth="1"/>
    <col min="14" max="14" width="15.6640625" bestFit="1" customWidth="1"/>
    <col min="15" max="17" width="12.83203125" bestFit="1" customWidth="1"/>
    <col min="19" max="19" width="15.5" bestFit="1" customWidth="1"/>
    <col min="20" max="22" width="12.83203125" bestFit="1" customWidth="1"/>
  </cols>
  <sheetData>
    <row r="1" spans="1:22">
      <c r="A1" t="s">
        <v>0</v>
      </c>
      <c r="B1" t="s">
        <v>1</v>
      </c>
      <c r="C1" t="s">
        <v>2</v>
      </c>
      <c r="D1" t="s">
        <v>11</v>
      </c>
      <c r="E1" t="s">
        <v>12</v>
      </c>
      <c r="G1" t="s">
        <v>13</v>
      </c>
    </row>
    <row r="2" spans="1:22">
      <c r="A2" s="1">
        <v>43696</v>
      </c>
      <c r="B2" s="2">
        <v>120.239998</v>
      </c>
      <c r="C2" s="2">
        <v>1</v>
      </c>
      <c r="D2" s="2">
        <v>2</v>
      </c>
      <c r="E2" s="2">
        <v>3</v>
      </c>
      <c r="F2" s="2">
        <v>4</v>
      </c>
      <c r="I2" t="s">
        <v>3</v>
      </c>
      <c r="J2" t="s">
        <v>6</v>
      </c>
      <c r="K2" t="s">
        <v>7</v>
      </c>
      <c r="L2" t="s">
        <v>8</v>
      </c>
      <c r="M2" t="s">
        <v>9</v>
      </c>
    </row>
    <row r="3" spans="1:22">
      <c r="A3" s="1">
        <v>43697</v>
      </c>
      <c r="B3" s="2">
        <v>118.900002</v>
      </c>
      <c r="C3" s="4">
        <f>+LN(B3/B2)</f>
        <v>-1.1206908293725211E-2</v>
      </c>
      <c r="D3" s="5">
        <f>+C3^2</f>
        <v>1.2559479350396691E-4</v>
      </c>
      <c r="E3" s="2">
        <v>252</v>
      </c>
      <c r="F3" s="6">
        <f>+$J$5^(E3-1)</f>
        <v>2.5622702110040764E-6</v>
      </c>
      <c r="G3" s="7">
        <f>+F3*D3</f>
        <v>3.2180779805242271E-10</v>
      </c>
      <c r="I3" t="s">
        <v>4</v>
      </c>
      <c r="J3">
        <f>+_xlfn.STDEV.S(C3:C254)</f>
        <v>2.0547924683533517E-2</v>
      </c>
      <c r="K3">
        <f>+J3*SQRT(5)</f>
        <v>4.59465563889268E-2</v>
      </c>
      <c r="L3">
        <f>+J3*SQRT(20)</f>
        <v>9.18931127778536E-2</v>
      </c>
      <c r="M3">
        <f>+J3*SQRT(250)</f>
        <v>0.32489121594780229</v>
      </c>
    </row>
    <row r="4" spans="1:22">
      <c r="A4" s="1">
        <v>43698</v>
      </c>
      <c r="B4" s="2">
        <v>119.199997</v>
      </c>
      <c r="C4" s="4">
        <f t="shared" ref="C4:C67" si="0">+LN(B4/B3)</f>
        <v>2.5199089458699101E-3</v>
      </c>
      <c r="D4" s="5">
        <f t="shared" ref="D4:D67" si="1">+C4^2</f>
        <v>6.3499410954752021E-6</v>
      </c>
      <c r="E4" s="2">
        <f>+E3-1</f>
        <v>251</v>
      </c>
      <c r="F4" s="6">
        <f t="shared" ref="F4:F67" si="2">+$J$5^(E4-1)</f>
        <v>2.6971265378990281E-6</v>
      </c>
      <c r="G4" s="7">
        <f t="shared" ref="G4:G67" si="3">+F4*D4</f>
        <v>1.7126594642701792E-11</v>
      </c>
      <c r="I4" t="s">
        <v>5</v>
      </c>
      <c r="J4">
        <f>+SQRT(G256)</f>
        <v>1.0332985851373022E-2</v>
      </c>
      <c r="K4">
        <f>+J4*SQRT(5)</f>
        <v>2.3105258774213617E-2</v>
      </c>
      <c r="L4">
        <f>+J4*SQRT(20)</f>
        <v>4.6210517548427234E-2</v>
      </c>
      <c r="M4">
        <f>+J4*SQRT(250)</f>
        <v>0.16337885160316423</v>
      </c>
    </row>
    <row r="5" spans="1:22">
      <c r="A5" s="1">
        <v>43699</v>
      </c>
      <c r="B5" s="2">
        <v>119.41999800000001</v>
      </c>
      <c r="C5" s="4">
        <f t="shared" si="0"/>
        <v>1.8439449077689808E-3</v>
      </c>
      <c r="D5" s="5">
        <f t="shared" si="1"/>
        <v>3.4001328228871549E-6</v>
      </c>
      <c r="E5" s="2">
        <f t="shared" ref="E5:E68" si="4">+E4-1</f>
        <v>250</v>
      </c>
      <c r="F5" s="6">
        <f t="shared" si="2"/>
        <v>2.8390805662095022E-6</v>
      </c>
      <c r="G5" s="7">
        <f t="shared" si="3"/>
        <v>9.6532510199899775E-12</v>
      </c>
      <c r="I5" t="s">
        <v>10</v>
      </c>
      <c r="J5">
        <v>0.95</v>
      </c>
    </row>
    <row r="6" spans="1:22">
      <c r="A6" s="1">
        <v>43700</v>
      </c>
      <c r="B6" s="2">
        <v>117.32</v>
      </c>
      <c r="C6" s="4">
        <f t="shared" si="0"/>
        <v>-1.7741430261982619E-2</v>
      </c>
      <c r="D6" s="5">
        <f t="shared" si="1"/>
        <v>3.1475834774079265E-4</v>
      </c>
      <c r="E6" s="2">
        <f t="shared" si="4"/>
        <v>249</v>
      </c>
      <c r="F6" s="6">
        <f t="shared" si="2"/>
        <v>2.9885058591678981E-6</v>
      </c>
      <c r="G6" s="7">
        <f t="shared" si="3"/>
        <v>9.4065716644536559E-10</v>
      </c>
      <c r="I6" t="s">
        <v>18</v>
      </c>
      <c r="J6" s="13">
        <f>+(1+M6)^(1/250)-1</f>
        <v>3.5983874455691733E-6</v>
      </c>
      <c r="K6" s="12">
        <f>+(1+M6)^(1/52)-1</f>
        <v>1.7300058160252263E-5</v>
      </c>
      <c r="L6" s="3">
        <f>+(1+M6)^(1/12)-1</f>
        <v>7.4969080277487166E-5</v>
      </c>
      <c r="M6" s="11">
        <v>8.9999999999999998E-4</v>
      </c>
      <c r="O6" s="14" t="s">
        <v>4</v>
      </c>
      <c r="P6" s="14"/>
      <c r="Q6" s="14"/>
      <c r="T6" s="14" t="s">
        <v>5</v>
      </c>
      <c r="U6" s="14"/>
      <c r="V6" s="14"/>
    </row>
    <row r="7" spans="1:22">
      <c r="A7" s="1">
        <v>43703</v>
      </c>
      <c r="B7" s="2">
        <v>119.32</v>
      </c>
      <c r="C7" s="4">
        <f t="shared" si="0"/>
        <v>1.6903715537297425E-2</v>
      </c>
      <c r="D7" s="5">
        <f t="shared" si="1"/>
        <v>2.8573559896587035E-4</v>
      </c>
      <c r="E7" s="2">
        <f t="shared" si="4"/>
        <v>248</v>
      </c>
      <c r="F7" s="6">
        <f t="shared" si="2"/>
        <v>3.1457956412293666E-6</v>
      </c>
      <c r="G7" s="7">
        <f t="shared" si="3"/>
        <v>8.9886580177089725E-10</v>
      </c>
    </row>
    <row r="8" spans="1:22">
      <c r="A8" s="1">
        <v>43704</v>
      </c>
      <c r="B8" s="2">
        <v>120.550003</v>
      </c>
      <c r="C8" s="4">
        <f t="shared" si="0"/>
        <v>1.025566986657158E-2</v>
      </c>
      <c r="D8" s="5">
        <f t="shared" si="1"/>
        <v>1.0517876441210434E-4</v>
      </c>
      <c r="E8" s="2">
        <f t="shared" si="4"/>
        <v>247</v>
      </c>
      <c r="F8" s="6">
        <f t="shared" si="2"/>
        <v>3.3113638328730164E-6</v>
      </c>
      <c r="G8" s="7">
        <f t="shared" si="3"/>
        <v>3.4828515646051385E-10</v>
      </c>
      <c r="J8" t="s">
        <v>4</v>
      </c>
      <c r="K8" t="s">
        <v>5</v>
      </c>
      <c r="Q8">
        <f>+P9*J9</f>
        <v>156.68501317535669</v>
      </c>
      <c r="V8">
        <f>+U9*K9</f>
        <v>146.30794484469828</v>
      </c>
    </row>
    <row r="9" spans="1:22">
      <c r="A9" s="1">
        <v>43705</v>
      </c>
      <c r="B9" s="2">
        <v>121.400002</v>
      </c>
      <c r="C9" s="4">
        <f t="shared" si="0"/>
        <v>7.0262655867430962E-3</v>
      </c>
      <c r="D9" s="5">
        <f t="shared" si="1"/>
        <v>4.9368408095450308E-5</v>
      </c>
      <c r="E9" s="2">
        <f t="shared" si="4"/>
        <v>246</v>
      </c>
      <c r="F9" s="6">
        <f t="shared" si="2"/>
        <v>3.4856461398663338E-6</v>
      </c>
      <c r="G9" s="7">
        <f t="shared" si="3"/>
        <v>1.7208080110925224E-10</v>
      </c>
      <c r="I9" t="s">
        <v>15</v>
      </c>
      <c r="J9">
        <f>+EXP(K3)</f>
        <v>1.0470184530146638</v>
      </c>
      <c r="K9">
        <f>+EXP(K4)</f>
        <v>1.0233742529976575</v>
      </c>
      <c r="P9">
        <f>+O10*J9</f>
        <v>149.64875998528584</v>
      </c>
      <c r="U9">
        <f>+T10*K9</f>
        <v>142.96621633398976</v>
      </c>
    </row>
    <row r="10" spans="1:22">
      <c r="A10" s="1">
        <v>43706</v>
      </c>
      <c r="B10" s="2">
        <v>121.18</v>
      </c>
      <c r="C10" s="4">
        <f t="shared" si="0"/>
        <v>-1.8138515830192835E-3</v>
      </c>
      <c r="D10" s="5">
        <f t="shared" si="1"/>
        <v>3.2900575652215607E-6</v>
      </c>
      <c r="E10" s="2">
        <f t="shared" si="4"/>
        <v>245</v>
      </c>
      <c r="F10" s="6">
        <f t="shared" si="2"/>
        <v>3.6691011998592984E-6</v>
      </c>
      <c r="G10" s="7">
        <f t="shared" si="3"/>
        <v>1.207155416016059E-11</v>
      </c>
      <c r="I10" t="s">
        <v>16</v>
      </c>
      <c r="J10">
        <f>+EXP(-K3)</f>
        <v>0.95509300444582956</v>
      </c>
      <c r="K10">
        <f>+EXP(-K4)</f>
        <v>0.97715962373570586</v>
      </c>
      <c r="O10">
        <f>+N11*J9</f>
        <v>142.92848378593951</v>
      </c>
      <c r="Q10">
        <f>+O10</f>
        <v>142.92848378593951</v>
      </c>
      <c r="T10">
        <f>+S11*K9</f>
        <v>139.70081415983896</v>
      </c>
      <c r="V10">
        <f>+T10</f>
        <v>139.70081415983896</v>
      </c>
    </row>
    <row r="11" spans="1:22">
      <c r="A11" s="1">
        <v>43707</v>
      </c>
      <c r="B11" s="2">
        <v>120.230003</v>
      </c>
      <c r="C11" s="4">
        <f t="shared" si="0"/>
        <v>-7.8704435778506956E-3</v>
      </c>
      <c r="D11" s="5">
        <f t="shared" si="1"/>
        <v>6.1943882112131264E-5</v>
      </c>
      <c r="E11" s="2">
        <f t="shared" si="4"/>
        <v>244</v>
      </c>
      <c r="F11" s="6">
        <f t="shared" si="2"/>
        <v>3.862211789325577E-6</v>
      </c>
      <c r="G11" s="7">
        <f t="shared" si="3"/>
        <v>2.3924039177006707E-10</v>
      </c>
      <c r="N11" s="15">
        <f>+B254</f>
        <v>136.509995</v>
      </c>
      <c r="P11" s="2">
        <f>+N11</f>
        <v>136.509995</v>
      </c>
      <c r="S11" s="5">
        <f>+N11</f>
        <v>136.509995</v>
      </c>
      <c r="U11" s="2">
        <f>+S11</f>
        <v>136.509995</v>
      </c>
    </row>
    <row r="12" spans="1:22">
      <c r="A12" s="1">
        <v>43711</v>
      </c>
      <c r="B12" s="2">
        <v>121.360001</v>
      </c>
      <c r="C12" s="4">
        <f t="shared" si="0"/>
        <v>9.3547433412315192E-3</v>
      </c>
      <c r="D12" s="5">
        <f t="shared" si="1"/>
        <v>8.7511222980315442E-5</v>
      </c>
      <c r="E12" s="2">
        <f t="shared" si="4"/>
        <v>243</v>
      </c>
      <c r="F12" s="6">
        <f t="shared" si="2"/>
        <v>4.0654860940269238E-6</v>
      </c>
      <c r="G12" s="7">
        <f t="shared" si="3"/>
        <v>3.5577566009776178E-10</v>
      </c>
      <c r="O12">
        <f>+N11*J10</f>
        <v>130.37974126143519</v>
      </c>
      <c r="Q12">
        <f>+O12</f>
        <v>130.37974126143519</v>
      </c>
      <c r="T12">
        <f>+S11*K10</f>
        <v>133.39205535036308</v>
      </c>
      <c r="V12">
        <f>+T12</f>
        <v>133.39205535036308</v>
      </c>
    </row>
    <row r="13" spans="1:22">
      <c r="A13" s="1">
        <v>43712</v>
      </c>
      <c r="B13" s="2">
        <v>123.209999</v>
      </c>
      <c r="C13" s="4">
        <f t="shared" si="0"/>
        <v>1.5128865240128551E-2</v>
      </c>
      <c r="D13" s="5">
        <f t="shared" si="1"/>
        <v>2.2888256345396992E-4</v>
      </c>
      <c r="E13" s="2">
        <f t="shared" si="4"/>
        <v>242</v>
      </c>
      <c r="F13" s="6">
        <f t="shared" si="2"/>
        <v>4.2794590463441302E-6</v>
      </c>
      <c r="G13" s="7">
        <f t="shared" si="3"/>
        <v>9.7949355672352605E-10</v>
      </c>
      <c r="P13">
        <f>+O12*J10</f>
        <v>124.52477880025403</v>
      </c>
      <c r="U13">
        <f>+T12*K10</f>
        <v>130.34533061549322</v>
      </c>
    </row>
    <row r="14" spans="1:22">
      <c r="A14" s="1">
        <v>43713</v>
      </c>
      <c r="B14" s="2">
        <v>122.760002</v>
      </c>
      <c r="C14" s="4">
        <f t="shared" si="0"/>
        <v>-3.6589624768654109E-3</v>
      </c>
      <c r="D14" s="5">
        <f t="shared" si="1"/>
        <v>1.3388006407109062E-5</v>
      </c>
      <c r="E14" s="2">
        <f t="shared" si="4"/>
        <v>241</v>
      </c>
      <c r="F14" s="6">
        <f t="shared" si="2"/>
        <v>4.5046937329938212E-6</v>
      </c>
      <c r="G14" s="7">
        <f t="shared" si="3"/>
        <v>6.0308868559385312E-11</v>
      </c>
      <c r="I14" t="s">
        <v>17</v>
      </c>
      <c r="J14">
        <f>+((1+K6)-J10)/(J9-J10)</f>
        <v>0.48870357786387258</v>
      </c>
      <c r="K14">
        <f>+((1+K6)-K10)/(K9-K10)</f>
        <v>0.49459828386577681</v>
      </c>
      <c r="Q14">
        <f>+P13*J10</f>
        <v>118.93274511228697</v>
      </c>
      <c r="V14">
        <f>+U13*K10</f>
        <v>127.36819421994154</v>
      </c>
    </row>
    <row r="15" spans="1:22">
      <c r="A15" s="1">
        <v>43714</v>
      </c>
      <c r="B15" s="2">
        <v>122.870003</v>
      </c>
      <c r="C15" s="4">
        <f t="shared" si="0"/>
        <v>8.9566425204204512E-4</v>
      </c>
      <c r="D15" s="5">
        <f t="shared" si="1"/>
        <v>8.0221445238603615E-7</v>
      </c>
      <c r="E15" s="2">
        <f t="shared" si="4"/>
        <v>240</v>
      </c>
      <c r="F15" s="6">
        <f t="shared" si="2"/>
        <v>4.7417828768356016E-6</v>
      </c>
      <c r="G15" s="7">
        <f t="shared" si="3"/>
        <v>3.8039267538741554E-12</v>
      </c>
      <c r="I15" t="s">
        <v>19</v>
      </c>
      <c r="J15">
        <f>1-J14</f>
        <v>0.51129642213612736</v>
      </c>
      <c r="K15">
        <f>1-K14</f>
        <v>0.50540171613422324</v>
      </c>
    </row>
    <row r="16" spans="1:22">
      <c r="A16" s="1">
        <v>43717</v>
      </c>
      <c r="B16" s="2">
        <v>122.16999800000001</v>
      </c>
      <c r="C16" s="4">
        <f t="shared" si="0"/>
        <v>-5.7134092501917684E-3</v>
      </c>
      <c r="D16" s="5">
        <f t="shared" si="1"/>
        <v>3.2643045260176865E-5</v>
      </c>
      <c r="E16" s="2">
        <f t="shared" si="4"/>
        <v>239</v>
      </c>
      <c r="F16" s="6">
        <f t="shared" si="2"/>
        <v>4.9913503966690538E-6</v>
      </c>
      <c r="G16" s="7">
        <f t="shared" si="3"/>
        <v>1.6293287690786968E-10</v>
      </c>
    </row>
    <row r="17" spans="1:22">
      <c r="A17" s="1">
        <v>43718</v>
      </c>
      <c r="B17" s="2">
        <v>119.879997</v>
      </c>
      <c r="C17" s="4">
        <f t="shared" si="0"/>
        <v>-1.8922283621900144E-2</v>
      </c>
      <c r="D17" s="5">
        <f t="shared" si="1"/>
        <v>3.5805281746763046E-4</v>
      </c>
      <c r="E17" s="2">
        <f t="shared" si="4"/>
        <v>238</v>
      </c>
      <c r="F17" s="6">
        <f t="shared" si="2"/>
        <v>5.2540530491253199E-6</v>
      </c>
      <c r="G17" s="7">
        <f t="shared" si="3"/>
        <v>1.8812284973637155E-9</v>
      </c>
      <c r="N17">
        <v>0</v>
      </c>
      <c r="O17">
        <v>1</v>
      </c>
      <c r="P17">
        <v>2</v>
      </c>
      <c r="Q17">
        <v>3</v>
      </c>
      <c r="S17">
        <v>0</v>
      </c>
      <c r="T17">
        <v>1</v>
      </c>
      <c r="U17">
        <v>2</v>
      </c>
      <c r="V17">
        <v>3</v>
      </c>
    </row>
    <row r="18" spans="1:22">
      <c r="A18" s="1">
        <v>43719</v>
      </c>
      <c r="B18" s="2">
        <v>121.269997</v>
      </c>
      <c r="C18" s="4">
        <f t="shared" si="0"/>
        <v>1.1528222507075444E-2</v>
      </c>
      <c r="D18" s="5">
        <f t="shared" si="1"/>
        <v>1.3289991417264081E-4</v>
      </c>
      <c r="E18" s="2">
        <f t="shared" si="4"/>
        <v>237</v>
      </c>
      <c r="F18" s="6">
        <f t="shared" si="2"/>
        <v>5.5305821569740211E-6</v>
      </c>
      <c r="G18" s="7">
        <f t="shared" si="3"/>
        <v>7.3501389398658609E-10</v>
      </c>
      <c r="O18" s="16"/>
      <c r="P18" s="16"/>
      <c r="Q18" s="16"/>
    </row>
    <row r="19" spans="1:22">
      <c r="A19" s="1">
        <v>43720</v>
      </c>
      <c r="B19" s="2">
        <v>122.769997</v>
      </c>
      <c r="C19" s="4">
        <f t="shared" si="0"/>
        <v>1.2293221826298419E-2</v>
      </c>
      <c r="D19" s="5">
        <f t="shared" si="1"/>
        <v>1.5112330287057982E-4</v>
      </c>
      <c r="E19" s="2">
        <f t="shared" si="4"/>
        <v>236</v>
      </c>
      <c r="F19" s="6">
        <f t="shared" si="2"/>
        <v>5.8216654283937069E-6</v>
      </c>
      <c r="G19" s="7">
        <f t="shared" si="3"/>
        <v>8.79789307746326E-10</v>
      </c>
      <c r="N19" t="s">
        <v>20</v>
      </c>
      <c r="O19" s="16">
        <f>+O10*J14+J15*O12</f>
        <v>136.51235663085296</v>
      </c>
      <c r="P19">
        <f>+P9*J14^2+2*P11*J14*J15+P13*J15^2</f>
        <v>136.51471830256227</v>
      </c>
      <c r="Q19">
        <f>+Q8*J14^3+3*Q10*J14^2*J15+3*Q12*J15^2*J14+Q14*J15^3</f>
        <v>136.51708001512861</v>
      </c>
      <c r="S19" t="s">
        <v>20</v>
      </c>
      <c r="T19" s="16">
        <f>+T10*K14+K15*T12</f>
        <v>136.51235663085293</v>
      </c>
      <c r="U19">
        <f>+U9*K14^2+2*U11*K14*K15+U13*K15^2</f>
        <v>136.51471830256227</v>
      </c>
      <c r="V19">
        <f>+V8*K14^3+3*V10*K14^2*K15+3*V12*K15^2*K14+V14*K15^3</f>
        <v>136.51708001512864</v>
      </c>
    </row>
    <row r="20" spans="1:22">
      <c r="A20" s="1">
        <v>43721</v>
      </c>
      <c r="B20" s="2">
        <v>122.120003</v>
      </c>
      <c r="C20" s="4">
        <f t="shared" si="0"/>
        <v>-5.3084693241336979E-3</v>
      </c>
      <c r="D20" s="5">
        <f t="shared" si="1"/>
        <v>2.8179846565268477E-5</v>
      </c>
      <c r="E20" s="2">
        <f t="shared" si="4"/>
        <v>235</v>
      </c>
      <c r="F20" s="6">
        <f t="shared" si="2"/>
        <v>6.1280688719933766E-6</v>
      </c>
      <c r="G20" s="7">
        <f t="shared" si="3"/>
        <v>1.7268804055417123E-10</v>
      </c>
      <c r="N20" t="s">
        <v>21</v>
      </c>
      <c r="O20">
        <f>+O10^2*J14+J15*O12^2</f>
        <v>18674.971152912607</v>
      </c>
      <c r="P20">
        <f>+P9^2*J14^2+2*P11^2*J14*J15+P13^2*J15^2</f>
        <v>18715.049398417737</v>
      </c>
      <c r="Q20">
        <f>+Q8^2*J14^3+3*Q10^2*J14^2*J15+3*Q12^2*J15^2*J14+Q14^2*J15^3</f>
        <v>18755.213655609288</v>
      </c>
      <c r="S20" t="s">
        <v>21</v>
      </c>
      <c r="T20">
        <f>+T10^2*K14+K15*T12^2</f>
        <v>18645.572461019663</v>
      </c>
      <c r="U20">
        <f>+U9^2*K14^2+2*U11^2*K14*K15+U13^2*K15^2</f>
        <v>18656.172209525201</v>
      </c>
      <c r="V20">
        <f>+V8^2*K14^3+3*V10^2*K14^2*K15+3*V12^2*K15^2*K14+V14^2*K15^3</f>
        <v>18666.777983840278</v>
      </c>
    </row>
    <row r="21" spans="1:22">
      <c r="A21" s="1">
        <v>43724</v>
      </c>
      <c r="B21" s="2">
        <v>119.75</v>
      </c>
      <c r="C21" s="4">
        <f t="shared" si="0"/>
        <v>-1.9597956141652793E-2</v>
      </c>
      <c r="D21" s="5">
        <f t="shared" si="1"/>
        <v>3.8407988493014642E-4</v>
      </c>
      <c r="E21" s="2">
        <f t="shared" si="4"/>
        <v>234</v>
      </c>
      <c r="F21" s="6">
        <f t="shared" si="2"/>
        <v>6.4505988126246055E-6</v>
      </c>
      <c r="G21" s="7">
        <f t="shared" si="3"/>
        <v>2.4775452496833976E-9</v>
      </c>
      <c r="N21" t="s">
        <v>22</v>
      </c>
      <c r="O21" s="16">
        <f>+O20-O19^2</f>
        <v>39.347640003423294</v>
      </c>
      <c r="P21" s="16">
        <f t="shared" ref="P21:Q21" si="5">+P20-P19^2</f>
        <v>78.781085189806618</v>
      </c>
      <c r="Q21" s="16">
        <f t="shared" si="5"/>
        <v>118.30051975226161</v>
      </c>
      <c r="S21" t="s">
        <v>22</v>
      </c>
      <c r="T21" s="16">
        <f>+T20-T19^2</f>
        <v>9.9489481104865263</v>
      </c>
      <c r="U21" s="16">
        <f t="shared" ref="U21" si="6">+U20-U19^2</f>
        <v>19.903896297269966</v>
      </c>
      <c r="V21" s="16">
        <f t="shared" ref="V21" si="7">+V20-V19^2</f>
        <v>29.864847983240907</v>
      </c>
    </row>
    <row r="22" spans="1:22">
      <c r="A22" s="1">
        <v>43725</v>
      </c>
      <c r="B22" s="2">
        <v>121.160004</v>
      </c>
      <c r="C22" s="4">
        <f t="shared" si="0"/>
        <v>1.1705782882207605E-2</v>
      </c>
      <c r="D22" s="5">
        <f t="shared" si="1"/>
        <v>1.3702535288538458E-4</v>
      </c>
      <c r="E22" s="2">
        <f t="shared" si="4"/>
        <v>233</v>
      </c>
      <c r="F22" s="6">
        <f t="shared" si="2"/>
        <v>6.7901040132890589E-6</v>
      </c>
      <c r="G22" s="7">
        <f t="shared" si="3"/>
        <v>9.3041639854939938E-10</v>
      </c>
      <c r="N22" t="s">
        <v>23</v>
      </c>
      <c r="O22">
        <f>+SQRT(O21)</f>
        <v>6.2727697234493869</v>
      </c>
      <c r="P22">
        <f t="shared" ref="P22:Q22" si="8">+SQRT(P21)</f>
        <v>8.8758709538730116</v>
      </c>
      <c r="Q22">
        <f t="shared" si="8"/>
        <v>10.87660423810031</v>
      </c>
      <c r="S22" t="s">
        <v>23</v>
      </c>
      <c r="T22">
        <f>+SQRT(T21)</f>
        <v>3.1541953190134766</v>
      </c>
      <c r="U22">
        <f t="shared" ref="U22" si="9">+SQRT(U21)</f>
        <v>4.4613782956918104</v>
      </c>
      <c r="V22">
        <f t="shared" ref="V22" si="10">+SQRT(V21)</f>
        <v>5.4648740134829188</v>
      </c>
    </row>
    <row r="23" spans="1:22">
      <c r="A23" s="1">
        <v>43726</v>
      </c>
      <c r="B23" s="2">
        <v>121.410004</v>
      </c>
      <c r="C23" s="4">
        <f t="shared" si="0"/>
        <v>2.0612613288665789E-3</v>
      </c>
      <c r="D23" s="5">
        <f t="shared" si="1"/>
        <v>4.248798265880815E-6</v>
      </c>
      <c r="E23" s="2">
        <f t="shared" si="4"/>
        <v>232</v>
      </c>
      <c r="F23" s="6">
        <f t="shared" si="2"/>
        <v>7.147477908725325E-6</v>
      </c>
      <c r="G23" s="7">
        <f t="shared" si="3"/>
        <v>3.0368191744013596E-11</v>
      </c>
      <c r="N23" t="s">
        <v>24</v>
      </c>
      <c r="O23" s="17">
        <f>+O19+O22</f>
        <v>142.78512635430235</v>
      </c>
      <c r="P23" s="17">
        <f t="shared" ref="P23:Q23" si="11">+P19+P22</f>
        <v>145.39058925643528</v>
      </c>
      <c r="Q23" s="17">
        <f t="shared" si="11"/>
        <v>147.39368425322891</v>
      </c>
      <c r="S23" t="s">
        <v>24</v>
      </c>
      <c r="T23" s="17">
        <f>+T19+T22</f>
        <v>139.6665519498664</v>
      </c>
      <c r="U23" s="17">
        <f t="shared" ref="U23" si="12">+U19+U22</f>
        <v>140.97609659825409</v>
      </c>
      <c r="V23" s="17">
        <f t="shared" ref="V23" si="13">+V19+V22</f>
        <v>141.98195402861157</v>
      </c>
    </row>
    <row r="24" spans="1:22">
      <c r="A24" s="1">
        <v>43727</v>
      </c>
      <c r="B24" s="2">
        <v>121.900002</v>
      </c>
      <c r="C24" s="4">
        <f t="shared" si="0"/>
        <v>4.0277723920178832E-3</v>
      </c>
      <c r="D24" s="5">
        <f t="shared" si="1"/>
        <v>1.622295044190146E-5</v>
      </c>
      <c r="E24" s="2">
        <f t="shared" si="4"/>
        <v>231</v>
      </c>
      <c r="F24" s="6">
        <f t="shared" si="2"/>
        <v>7.5236609565529735E-6</v>
      </c>
      <c r="G24" s="7">
        <f t="shared" si="3"/>
        <v>1.2205597883982782E-10</v>
      </c>
      <c r="N24" t="s">
        <v>25</v>
      </c>
      <c r="O24" s="18">
        <f>+O19-O22</f>
        <v>130.23958690740358</v>
      </c>
      <c r="P24" s="18">
        <f t="shared" ref="P24:Q24" si="14">+P19-P22</f>
        <v>127.63884734868927</v>
      </c>
      <c r="Q24" s="18">
        <f t="shared" si="14"/>
        <v>125.6404757770283</v>
      </c>
      <c r="S24" t="s">
        <v>25</v>
      </c>
      <c r="T24" s="18">
        <f>+T19-T22</f>
        <v>133.35816131183947</v>
      </c>
      <c r="U24" s="18">
        <f t="shared" ref="U24:V24" si="15">+U19-U22</f>
        <v>132.05334000687046</v>
      </c>
      <c r="V24" s="18">
        <f t="shared" si="15"/>
        <v>131.05220600164571</v>
      </c>
    </row>
    <row r="25" spans="1:22">
      <c r="A25" s="1">
        <v>43728</v>
      </c>
      <c r="B25" s="2">
        <v>122.239998</v>
      </c>
      <c r="C25" s="4">
        <f t="shared" si="0"/>
        <v>2.7852561628371078E-3</v>
      </c>
      <c r="D25" s="5">
        <f t="shared" si="1"/>
        <v>7.7576518926220896E-6</v>
      </c>
      <c r="E25" s="2">
        <f t="shared" si="4"/>
        <v>230</v>
      </c>
      <c r="F25" s="6">
        <f t="shared" si="2"/>
        <v>7.9196431121610253E-6</v>
      </c>
      <c r="G25" s="7">
        <f t="shared" si="3"/>
        <v>6.1437834377947469E-11</v>
      </c>
    </row>
    <row r="26" spans="1:22">
      <c r="A26" s="1">
        <v>43731</v>
      </c>
      <c r="B26" s="2">
        <v>123.220001</v>
      </c>
      <c r="C26" s="4">
        <f t="shared" si="0"/>
        <v>7.9850746450364687E-3</v>
      </c>
      <c r="D26" s="5">
        <f t="shared" si="1"/>
        <v>6.3761417086804291E-5</v>
      </c>
      <c r="E26" s="2">
        <f t="shared" si="4"/>
        <v>229</v>
      </c>
      <c r="F26" s="6">
        <f t="shared" si="2"/>
        <v>8.3364664338537104E-6</v>
      </c>
      <c r="G26" s="7">
        <f t="shared" si="3"/>
        <v>5.3154491331909039E-10</v>
      </c>
      <c r="N26" s="19">
        <f>+N11*3700</f>
        <v>505086.98149999999</v>
      </c>
      <c r="O26" s="19">
        <f>+O24*3700</f>
        <v>481886.47155739326</v>
      </c>
      <c r="P26" s="19">
        <f t="shared" ref="P26:Q26" si="16">+P24*3700</f>
        <v>472263.73519015027</v>
      </c>
      <c r="Q26" s="19">
        <f t="shared" si="16"/>
        <v>464869.76037500473</v>
      </c>
      <c r="S26" s="19">
        <f>+S11*3700</f>
        <v>505086.98149999999</v>
      </c>
      <c r="T26" s="19">
        <f>+T24*3700</f>
        <v>493425.19685380603</v>
      </c>
      <c r="U26" s="19">
        <f t="shared" ref="U26:V26" si="17">+U24*3700</f>
        <v>488597.35802542069</v>
      </c>
      <c r="V26" s="19">
        <f t="shared" si="17"/>
        <v>484893.16220608912</v>
      </c>
    </row>
    <row r="27" spans="1:22">
      <c r="A27" s="1">
        <v>43732</v>
      </c>
      <c r="B27" s="2">
        <v>123.610001</v>
      </c>
      <c r="C27" s="4">
        <f t="shared" si="0"/>
        <v>3.1600722877017816E-3</v>
      </c>
      <c r="D27" s="5">
        <f t="shared" si="1"/>
        <v>9.9860568635007709E-6</v>
      </c>
      <c r="E27" s="2">
        <f t="shared" si="4"/>
        <v>228</v>
      </c>
      <c r="F27" s="6">
        <f t="shared" si="2"/>
        <v>8.7752278251091689E-6</v>
      </c>
      <c r="G27" s="7">
        <f t="shared" si="3"/>
        <v>8.7629924051714356E-11</v>
      </c>
      <c r="O27" s="19">
        <f>+O23*3700</f>
        <v>528304.96751091874</v>
      </c>
      <c r="P27" s="19">
        <f t="shared" ref="P27:Q27" si="18">+P23*3700</f>
        <v>537945.18024881056</v>
      </c>
      <c r="Q27" s="19">
        <f t="shared" si="18"/>
        <v>545356.63173694699</v>
      </c>
    </row>
    <row r="28" spans="1:22">
      <c r="A28" s="1">
        <v>43733</v>
      </c>
      <c r="B28" s="2">
        <v>123.019997</v>
      </c>
      <c r="C28" s="4">
        <f t="shared" si="0"/>
        <v>-4.7845365957488069E-3</v>
      </c>
      <c r="D28" s="5">
        <f t="shared" si="1"/>
        <v>2.2891790436059581E-5</v>
      </c>
      <c r="E28" s="2">
        <f t="shared" si="4"/>
        <v>227</v>
      </c>
      <c r="F28" s="6">
        <f t="shared" si="2"/>
        <v>9.2370819211675474E-6</v>
      </c>
      <c r="G28" s="7">
        <f t="shared" si="3"/>
        <v>2.1145334358008212E-10</v>
      </c>
      <c r="O28" s="20">
        <f>+N26-O27</f>
        <v>-23217.986010918743</v>
      </c>
      <c r="P28" s="20">
        <f>+N26-P27</f>
        <v>-32858.198748810566</v>
      </c>
      <c r="Q28" s="20">
        <f>+N26-Q27</f>
        <v>-40269.650236946996</v>
      </c>
    </row>
    <row r="29" spans="1:22">
      <c r="A29" s="1">
        <v>43734</v>
      </c>
      <c r="B29" s="2">
        <v>124.30999799999999</v>
      </c>
      <c r="C29" s="4">
        <f t="shared" si="0"/>
        <v>1.0431510320870438E-2</v>
      </c>
      <c r="D29" s="5">
        <f t="shared" si="1"/>
        <v>1.0881640757442646E-4</v>
      </c>
      <c r="E29" s="2">
        <f t="shared" si="4"/>
        <v>226</v>
      </c>
      <c r="F29" s="6">
        <f t="shared" si="2"/>
        <v>9.723244127544787E-6</v>
      </c>
      <c r="G29" s="7">
        <f t="shared" si="3"/>
        <v>1.0580484959285622E-9</v>
      </c>
    </row>
    <row r="30" spans="1:22">
      <c r="A30" s="1">
        <v>43735</v>
      </c>
      <c r="B30" s="2">
        <v>124.57</v>
      </c>
      <c r="C30" s="4">
        <f t="shared" si="0"/>
        <v>2.0893771831875583E-3</v>
      </c>
      <c r="D30" s="5">
        <f t="shared" si="1"/>
        <v>4.3654970136247758E-6</v>
      </c>
      <c r="E30" s="2">
        <f t="shared" si="4"/>
        <v>225</v>
      </c>
      <c r="F30" s="6">
        <f t="shared" si="2"/>
        <v>1.0234993818468196E-5</v>
      </c>
      <c r="G30" s="7">
        <f t="shared" si="3"/>
        <v>4.468083494899095E-11</v>
      </c>
    </row>
    <row r="31" spans="1:22">
      <c r="A31" s="1">
        <v>43738</v>
      </c>
      <c r="B31" s="2">
        <v>124.379997</v>
      </c>
      <c r="C31" s="4">
        <f t="shared" si="0"/>
        <v>-1.5264353418917159E-3</v>
      </c>
      <c r="D31" s="5">
        <f t="shared" si="1"/>
        <v>2.3300048529760796E-6</v>
      </c>
      <c r="E31" s="2">
        <f t="shared" si="4"/>
        <v>224</v>
      </c>
      <c r="F31" s="6">
        <f t="shared" si="2"/>
        <v>1.0773677703650732E-5</v>
      </c>
      <c r="G31" s="7">
        <f t="shared" si="3"/>
        <v>2.5102721333906392E-11</v>
      </c>
    </row>
    <row r="32" spans="1:22">
      <c r="A32" s="1">
        <v>43739</v>
      </c>
      <c r="B32" s="2">
        <v>123.849998</v>
      </c>
      <c r="C32" s="4">
        <f t="shared" si="0"/>
        <v>-4.2702317693079873E-3</v>
      </c>
      <c r="D32" s="5">
        <f t="shared" si="1"/>
        <v>1.8234879363607222E-5</v>
      </c>
      <c r="E32" s="2">
        <f t="shared" si="4"/>
        <v>223</v>
      </c>
      <c r="F32" s="6">
        <f t="shared" si="2"/>
        <v>1.1340713372263926E-5</v>
      </c>
      <c r="G32" s="7">
        <f t="shared" si="3"/>
        <v>2.0679654024047993E-10</v>
      </c>
    </row>
    <row r="33" spans="1:7">
      <c r="A33" s="1">
        <v>43740</v>
      </c>
      <c r="B33" s="2">
        <v>121.08000199999999</v>
      </c>
      <c r="C33" s="4">
        <f t="shared" si="0"/>
        <v>-2.2619639115279238E-2</v>
      </c>
      <c r="D33" s="5">
        <f t="shared" si="1"/>
        <v>5.1164807370547051E-4</v>
      </c>
      <c r="E33" s="2">
        <f t="shared" si="4"/>
        <v>222</v>
      </c>
      <c r="F33" s="6">
        <f t="shared" si="2"/>
        <v>1.1937593023435714E-5</v>
      </c>
      <c r="G33" s="7">
        <f t="shared" si="3"/>
        <v>6.1078464751207471E-9</v>
      </c>
    </row>
    <row r="34" spans="1:7">
      <c r="A34" s="1">
        <v>43741</v>
      </c>
      <c r="B34" s="2">
        <v>121.739998</v>
      </c>
      <c r="C34" s="4">
        <f t="shared" si="0"/>
        <v>5.4361059658018596E-3</v>
      </c>
      <c r="D34" s="5">
        <f t="shared" si="1"/>
        <v>2.9551248071426569E-5</v>
      </c>
      <c r="E34" s="2">
        <f t="shared" si="4"/>
        <v>221</v>
      </c>
      <c r="F34" s="6">
        <f t="shared" si="2"/>
        <v>1.2565887393090226E-5</v>
      </c>
      <c r="G34" s="7">
        <f t="shared" si="3"/>
        <v>3.7133765559082097E-10</v>
      </c>
    </row>
    <row r="35" spans="1:7">
      <c r="A35" s="1">
        <v>43742</v>
      </c>
      <c r="B35" s="2">
        <v>124</v>
      </c>
      <c r="C35" s="4">
        <f t="shared" si="0"/>
        <v>1.8393958967712752E-2</v>
      </c>
      <c r="D35" s="5">
        <f t="shared" si="1"/>
        <v>3.3833772650590038E-4</v>
      </c>
      <c r="E35" s="2">
        <f t="shared" si="4"/>
        <v>220</v>
      </c>
      <c r="F35" s="6">
        <f t="shared" si="2"/>
        <v>1.3227249887463397E-5</v>
      </c>
      <c r="G35" s="7">
        <f t="shared" si="3"/>
        <v>4.4752776548497926E-9</v>
      </c>
    </row>
    <row r="36" spans="1:7">
      <c r="A36" s="1">
        <v>43745</v>
      </c>
      <c r="B36" s="2">
        <v>122.839996</v>
      </c>
      <c r="C36" s="4">
        <f t="shared" si="0"/>
        <v>-9.3989025950989066E-3</v>
      </c>
      <c r="D36" s="5">
        <f t="shared" si="1"/>
        <v>8.8339369992156957E-5</v>
      </c>
      <c r="E36" s="2">
        <f t="shared" si="4"/>
        <v>219</v>
      </c>
      <c r="F36" s="6">
        <f t="shared" si="2"/>
        <v>1.3923420934171996E-5</v>
      </c>
      <c r="G36" s="7">
        <f t="shared" si="3"/>
        <v>1.2299862334603636E-9</v>
      </c>
    </row>
    <row r="37" spans="1:7">
      <c r="A37" s="1">
        <v>43746</v>
      </c>
      <c r="B37" s="2">
        <v>120.93</v>
      </c>
      <c r="C37" s="4">
        <f t="shared" si="0"/>
        <v>-1.5670797212753784E-2</v>
      </c>
      <c r="D37" s="5">
        <f t="shared" si="1"/>
        <v>2.4557388528325178E-4</v>
      </c>
      <c r="E37" s="2">
        <f t="shared" si="4"/>
        <v>218</v>
      </c>
      <c r="F37" s="6">
        <f t="shared" si="2"/>
        <v>1.4656232562286311E-5</v>
      </c>
      <c r="G37" s="7">
        <f t="shared" si="3"/>
        <v>3.599187973935558E-9</v>
      </c>
    </row>
    <row r="38" spans="1:7">
      <c r="A38" s="1">
        <v>43747</v>
      </c>
      <c r="B38" s="2">
        <v>121.980003</v>
      </c>
      <c r="C38" s="4">
        <f t="shared" si="0"/>
        <v>8.6452556653215801E-3</v>
      </c>
      <c r="D38" s="5">
        <f t="shared" si="1"/>
        <v>7.4740445518774873E-5</v>
      </c>
      <c r="E38" s="2">
        <f t="shared" si="4"/>
        <v>217</v>
      </c>
      <c r="F38" s="6">
        <f t="shared" si="2"/>
        <v>1.5427613223459279E-5</v>
      </c>
      <c r="G38" s="7">
        <f t="shared" si="3"/>
        <v>1.153066685612689E-9</v>
      </c>
    </row>
    <row r="39" spans="1:7">
      <c r="A39" s="1">
        <v>43748</v>
      </c>
      <c r="B39" s="2">
        <v>121.94000200000001</v>
      </c>
      <c r="C39" s="4">
        <f t="shared" si="0"/>
        <v>-3.2798458132678941E-4</v>
      </c>
      <c r="D39" s="5">
        <f t="shared" si="1"/>
        <v>1.0757388558810934E-7</v>
      </c>
      <c r="E39" s="2">
        <f t="shared" si="4"/>
        <v>216</v>
      </c>
      <c r="F39" s="6">
        <f t="shared" si="2"/>
        <v>1.6239592866799238E-5</v>
      </c>
      <c r="G39" s="7">
        <f t="shared" si="3"/>
        <v>1.7469561050505377E-12</v>
      </c>
    </row>
    <row r="40" spans="1:7">
      <c r="A40" s="1">
        <v>43749</v>
      </c>
      <c r="B40" s="2">
        <v>121.089996</v>
      </c>
      <c r="C40" s="4">
        <f t="shared" si="0"/>
        <v>-6.9950991481855301E-3</v>
      </c>
      <c r="D40" s="5">
        <f t="shared" si="1"/>
        <v>4.8931412092945932E-5</v>
      </c>
      <c r="E40" s="2">
        <f t="shared" si="4"/>
        <v>215</v>
      </c>
      <c r="F40" s="6">
        <f t="shared" si="2"/>
        <v>1.7094308280841301E-5</v>
      </c>
      <c r="G40" s="7">
        <f t="shared" si="3"/>
        <v>8.3644864293370376E-10</v>
      </c>
    </row>
    <row r="41" spans="1:7">
      <c r="A41" s="1">
        <v>43752</v>
      </c>
      <c r="B41" s="2">
        <v>120.050003</v>
      </c>
      <c r="C41" s="4">
        <f t="shared" si="0"/>
        <v>-8.6256900761437008E-3</v>
      </c>
      <c r="D41" s="5">
        <f t="shared" si="1"/>
        <v>7.4402529289683923E-5</v>
      </c>
      <c r="E41" s="2">
        <f t="shared" si="4"/>
        <v>214</v>
      </c>
      <c r="F41" s="6">
        <f t="shared" si="2"/>
        <v>1.7994008716675057E-5</v>
      </c>
      <c r="G41" s="7">
        <f t="shared" si="3"/>
        <v>1.3387997605812438E-9</v>
      </c>
    </row>
    <row r="42" spans="1:7">
      <c r="A42" s="1">
        <v>43753</v>
      </c>
      <c r="B42" s="2">
        <v>117.199997</v>
      </c>
      <c r="C42" s="4">
        <f t="shared" si="0"/>
        <v>-2.4026496111207309E-2</v>
      </c>
      <c r="D42" s="5">
        <f t="shared" si="1"/>
        <v>5.772725153818599E-4</v>
      </c>
      <c r="E42" s="2">
        <f t="shared" si="4"/>
        <v>213</v>
      </c>
      <c r="F42" s="6">
        <f t="shared" si="2"/>
        <v>1.8941061807026376E-5</v>
      </c>
      <c r="G42" s="7">
        <f t="shared" si="3"/>
        <v>1.0934154393345392E-8</v>
      </c>
    </row>
    <row r="43" spans="1:7">
      <c r="A43" s="1">
        <v>43754</v>
      </c>
      <c r="B43" s="2">
        <v>117.529999</v>
      </c>
      <c r="C43" s="4">
        <f t="shared" si="0"/>
        <v>2.8117600906545598E-3</v>
      </c>
      <c r="D43" s="5">
        <f t="shared" si="1"/>
        <v>7.9059948073977384E-6</v>
      </c>
      <c r="E43" s="2">
        <f t="shared" si="4"/>
        <v>212</v>
      </c>
      <c r="F43" s="6">
        <f t="shared" si="2"/>
        <v>1.993795979686987E-5</v>
      </c>
      <c r="G43" s="7">
        <f t="shared" si="3"/>
        <v>1.5762940662415806E-10</v>
      </c>
    </row>
    <row r="44" spans="1:7">
      <c r="A44" s="1">
        <v>43755</v>
      </c>
      <c r="B44" s="2">
        <v>116.629997</v>
      </c>
      <c r="C44" s="4">
        <f t="shared" si="0"/>
        <v>-7.6871066557085248E-3</v>
      </c>
      <c r="D44" s="5">
        <f t="shared" si="1"/>
        <v>5.9091608736238297E-5</v>
      </c>
      <c r="E44" s="2">
        <f t="shared" si="4"/>
        <v>211</v>
      </c>
      <c r="F44" s="6">
        <f t="shared" si="2"/>
        <v>2.0987326101968282E-5</v>
      </c>
      <c r="G44" s="7">
        <f t="shared" si="3"/>
        <v>1.240174862437351E-9</v>
      </c>
    </row>
    <row r="45" spans="1:7">
      <c r="A45" s="1">
        <v>43756</v>
      </c>
      <c r="B45" s="2">
        <v>117.470001</v>
      </c>
      <c r="C45" s="4">
        <f t="shared" si="0"/>
        <v>7.1764853680180724E-3</v>
      </c>
      <c r="D45" s="5">
        <f t="shared" si="1"/>
        <v>5.1501942237377491E-5</v>
      </c>
      <c r="E45" s="2">
        <f t="shared" si="4"/>
        <v>210</v>
      </c>
      <c r="F45" s="6">
        <f t="shared" si="2"/>
        <v>2.2091922212598193E-5</v>
      </c>
      <c r="G45" s="7">
        <f t="shared" si="3"/>
        <v>1.137776901705869E-9</v>
      </c>
    </row>
    <row r="46" spans="1:7">
      <c r="A46" s="1">
        <v>43759</v>
      </c>
      <c r="B46" s="2">
        <v>119.08000199999999</v>
      </c>
      <c r="C46" s="4">
        <f t="shared" si="0"/>
        <v>1.3612562594400791E-2</v>
      </c>
      <c r="D46" s="5">
        <f t="shared" si="1"/>
        <v>1.8530186038647958E-4</v>
      </c>
      <c r="E46" s="2">
        <f t="shared" si="4"/>
        <v>209</v>
      </c>
      <c r="F46" s="6">
        <f t="shared" si="2"/>
        <v>2.3254654960629675E-5</v>
      </c>
      <c r="G46" s="7">
        <f t="shared" si="3"/>
        <v>4.3091308268503549E-9</v>
      </c>
    </row>
    <row r="47" spans="1:7">
      <c r="A47" s="1">
        <v>43760</v>
      </c>
      <c r="B47" s="2">
        <v>122.18</v>
      </c>
      <c r="C47" s="4">
        <f t="shared" si="0"/>
        <v>2.5699814278613779E-2</v>
      </c>
      <c r="D47" s="5">
        <f t="shared" si="1"/>
        <v>6.6048045395524066E-4</v>
      </c>
      <c r="E47" s="2">
        <f t="shared" si="4"/>
        <v>208</v>
      </c>
      <c r="F47" s="6">
        <f t="shared" si="2"/>
        <v>2.4478584169083869E-5</v>
      </c>
      <c r="G47" s="7">
        <f t="shared" si="3"/>
        <v>1.6167626384178083E-8</v>
      </c>
    </row>
    <row r="48" spans="1:7">
      <c r="A48" s="1">
        <v>43761</v>
      </c>
      <c r="B48" s="2">
        <v>123</v>
      </c>
      <c r="C48" s="4">
        <f t="shared" si="0"/>
        <v>6.6889881507964889E-3</v>
      </c>
      <c r="D48" s="5">
        <f t="shared" si="1"/>
        <v>4.4742562481495835E-5</v>
      </c>
      <c r="E48" s="2">
        <f t="shared" si="4"/>
        <v>207</v>
      </c>
      <c r="F48" s="6">
        <f t="shared" si="2"/>
        <v>2.576693070429881E-5</v>
      </c>
      <c r="G48" s="7">
        <f t="shared" si="3"/>
        <v>1.152878506993463E-9</v>
      </c>
    </row>
    <row r="49" spans="1:7">
      <c r="A49" s="1">
        <v>43762</v>
      </c>
      <c r="B49" s="2">
        <v>124.790001</v>
      </c>
      <c r="C49" s="4">
        <f t="shared" si="0"/>
        <v>1.4447977160808107E-2</v>
      </c>
      <c r="D49" s="5">
        <f t="shared" si="1"/>
        <v>2.087440440392327E-4</v>
      </c>
      <c r="E49" s="2">
        <f t="shared" si="4"/>
        <v>206</v>
      </c>
      <c r="F49" s="6">
        <f t="shared" si="2"/>
        <v>2.7123084951893486E-5</v>
      </c>
      <c r="G49" s="7">
        <f t="shared" si="3"/>
        <v>5.6617824396779033E-9</v>
      </c>
    </row>
    <row r="50" spans="1:7">
      <c r="A50" s="1">
        <v>43763</v>
      </c>
      <c r="B50" s="2">
        <v>123.25</v>
      </c>
      <c r="C50" s="4">
        <f t="shared" si="0"/>
        <v>-1.2417519610426123E-2</v>
      </c>
      <c r="D50" s="5">
        <f t="shared" si="1"/>
        <v>1.5419479327531734E-4</v>
      </c>
      <c r="E50" s="2">
        <f t="shared" si="4"/>
        <v>205</v>
      </c>
      <c r="F50" s="6">
        <f t="shared" si="2"/>
        <v>2.8550615738835244E-5</v>
      </c>
      <c r="G50" s="7">
        <f t="shared" si="3"/>
        <v>4.4023562917327216E-9</v>
      </c>
    </row>
    <row r="51" spans="1:7">
      <c r="A51" s="1">
        <v>43766</v>
      </c>
      <c r="B51" s="2">
        <v>123.480003</v>
      </c>
      <c r="C51" s="4">
        <f t="shared" si="0"/>
        <v>1.8644110065912289E-3</v>
      </c>
      <c r="D51" s="5">
        <f t="shared" si="1"/>
        <v>3.4760284014985194E-6</v>
      </c>
      <c r="E51" s="2">
        <f t="shared" si="4"/>
        <v>204</v>
      </c>
      <c r="F51" s="6">
        <f t="shared" si="2"/>
        <v>3.0053279725089732E-5</v>
      </c>
      <c r="G51" s="7">
        <f t="shared" si="3"/>
        <v>1.0446605388259152E-10</v>
      </c>
    </row>
    <row r="52" spans="1:7">
      <c r="A52" s="1">
        <v>43767</v>
      </c>
      <c r="B52" s="2">
        <v>123.599998</v>
      </c>
      <c r="C52" s="4">
        <f t="shared" si="0"/>
        <v>9.7130491296975739E-4</v>
      </c>
      <c r="D52" s="5">
        <f t="shared" si="1"/>
        <v>9.4343323395918794E-7</v>
      </c>
      <c r="E52" s="2">
        <f t="shared" si="4"/>
        <v>203</v>
      </c>
      <c r="F52" s="6">
        <f t="shared" si="2"/>
        <v>3.1635031289568143E-5</v>
      </c>
      <c r="G52" s="7">
        <f t="shared" si="3"/>
        <v>2.9845539875917373E-11</v>
      </c>
    </row>
    <row r="53" spans="1:7">
      <c r="A53" s="1">
        <v>43768</v>
      </c>
      <c r="B53" s="2">
        <v>124.94000200000001</v>
      </c>
      <c r="C53" s="4">
        <f t="shared" si="0"/>
        <v>1.0783109230746886E-2</v>
      </c>
      <c r="D53" s="5">
        <f t="shared" si="1"/>
        <v>1.1627544468221869E-4</v>
      </c>
      <c r="E53" s="2">
        <f t="shared" si="4"/>
        <v>202</v>
      </c>
      <c r="F53" s="6">
        <f t="shared" si="2"/>
        <v>3.3300032936387521E-5</v>
      </c>
      <c r="G53" s="7">
        <f t="shared" si="3"/>
        <v>3.8719761376109881E-9</v>
      </c>
    </row>
    <row r="54" spans="1:7">
      <c r="A54" s="1">
        <v>43769</v>
      </c>
      <c r="B54" s="2">
        <v>124.510002</v>
      </c>
      <c r="C54" s="4">
        <f t="shared" si="0"/>
        <v>-3.4475880458196303E-3</v>
      </c>
      <c r="D54" s="5">
        <f t="shared" si="1"/>
        <v>1.1885863333678417E-5</v>
      </c>
      <c r="E54" s="2">
        <f t="shared" si="4"/>
        <v>201</v>
      </c>
      <c r="F54" s="6">
        <f t="shared" si="2"/>
        <v>3.505266624882897E-5</v>
      </c>
      <c r="G54" s="7">
        <f t="shared" si="3"/>
        <v>4.1663120051462324E-10</v>
      </c>
    </row>
    <row r="55" spans="1:7">
      <c r="A55" s="1">
        <v>43770</v>
      </c>
      <c r="B55" s="2">
        <v>123.870003</v>
      </c>
      <c r="C55" s="4">
        <f t="shared" si="0"/>
        <v>-5.1533972422403698E-3</v>
      </c>
      <c r="D55" s="5">
        <f t="shared" si="1"/>
        <v>2.655750313633065E-5</v>
      </c>
      <c r="E55" s="2">
        <f t="shared" si="4"/>
        <v>200</v>
      </c>
      <c r="F55" s="6">
        <f t="shared" si="2"/>
        <v>3.6897543419819962E-5</v>
      </c>
      <c r="G55" s="7">
        <f t="shared" si="3"/>
        <v>9.7990662509476506E-10</v>
      </c>
    </row>
    <row r="56" spans="1:7">
      <c r="A56" s="1">
        <v>43773</v>
      </c>
      <c r="B56" s="2">
        <v>119.07</v>
      </c>
      <c r="C56" s="4">
        <f t="shared" si="0"/>
        <v>-3.9521097321963752E-2</v>
      </c>
      <c r="D56" s="5">
        <f t="shared" si="1"/>
        <v>1.5619171335321306E-3</v>
      </c>
      <c r="E56" s="2">
        <f t="shared" si="4"/>
        <v>199</v>
      </c>
      <c r="F56" s="6">
        <f t="shared" si="2"/>
        <v>3.8839519389284171E-5</v>
      </c>
      <c r="G56" s="7">
        <f t="shared" si="3"/>
        <v>6.0664110792276339E-8</v>
      </c>
    </row>
    <row r="57" spans="1:7">
      <c r="A57" s="1">
        <v>43774</v>
      </c>
      <c r="B57" s="2">
        <v>118.900002</v>
      </c>
      <c r="C57" s="4">
        <f t="shared" si="0"/>
        <v>-1.4287349454897278E-3</v>
      </c>
      <c r="D57" s="5">
        <f t="shared" si="1"/>
        <v>2.0412835444635357E-6</v>
      </c>
      <c r="E57" s="2">
        <f t="shared" si="4"/>
        <v>198</v>
      </c>
      <c r="F57" s="6">
        <f t="shared" si="2"/>
        <v>4.0883704620299135E-5</v>
      </c>
      <c r="G57" s="7">
        <f t="shared" si="3"/>
        <v>8.3455233478124453E-11</v>
      </c>
    </row>
    <row r="58" spans="1:7">
      <c r="A58" s="1">
        <v>43775</v>
      </c>
      <c r="B58" s="2">
        <v>120.32</v>
      </c>
      <c r="C58" s="4">
        <f t="shared" si="0"/>
        <v>1.1872039683935832E-2</v>
      </c>
      <c r="D58" s="5">
        <f t="shared" si="1"/>
        <v>1.4094532625694723E-4</v>
      </c>
      <c r="E58" s="2">
        <f t="shared" si="4"/>
        <v>197</v>
      </c>
      <c r="F58" s="6">
        <f t="shared" si="2"/>
        <v>4.3035478547683296E-5</v>
      </c>
      <c r="G58" s="7">
        <f t="shared" si="3"/>
        <v>6.0656495645270753E-9</v>
      </c>
    </row>
    <row r="59" spans="1:7">
      <c r="A59" s="1">
        <v>43776</v>
      </c>
      <c r="B59" s="2">
        <v>119.620003</v>
      </c>
      <c r="C59" s="4">
        <f t="shared" si="0"/>
        <v>-5.8347835057008576E-3</v>
      </c>
      <c r="D59" s="5">
        <f t="shared" si="1"/>
        <v>3.404469855839879E-5</v>
      </c>
      <c r="E59" s="2">
        <f t="shared" si="4"/>
        <v>196</v>
      </c>
      <c r="F59" s="6">
        <f t="shared" si="2"/>
        <v>4.5300503734403463E-5</v>
      </c>
      <c r="G59" s="7">
        <f t="shared" si="3"/>
        <v>1.5422419941813846E-9</v>
      </c>
    </row>
    <row r="60" spans="1:7">
      <c r="A60" s="1">
        <v>43777</v>
      </c>
      <c r="B60" s="2">
        <v>119.699997</v>
      </c>
      <c r="C60" s="4">
        <f t="shared" si="0"/>
        <v>6.6851080544178844E-4</v>
      </c>
      <c r="D60" s="5">
        <f t="shared" si="1"/>
        <v>4.469066969924287E-7</v>
      </c>
      <c r="E60" s="2">
        <f t="shared" si="4"/>
        <v>195</v>
      </c>
      <c r="F60" s="6">
        <f t="shared" si="2"/>
        <v>4.7684740773056285E-5</v>
      </c>
      <c r="G60" s="7">
        <f t="shared" si="3"/>
        <v>2.1310629995826774E-11</v>
      </c>
    </row>
    <row r="61" spans="1:7">
      <c r="A61" s="1">
        <v>43780</v>
      </c>
      <c r="B61" s="2">
        <v>119.33000199999999</v>
      </c>
      <c r="C61" s="4">
        <f t="shared" si="0"/>
        <v>-3.0958063594616184E-3</v>
      </c>
      <c r="D61" s="5">
        <f t="shared" si="1"/>
        <v>9.5840170152830001E-6</v>
      </c>
      <c r="E61" s="2">
        <f t="shared" si="4"/>
        <v>194</v>
      </c>
      <c r="F61" s="6">
        <f t="shared" si="2"/>
        <v>5.0194463971638196E-5</v>
      </c>
      <c r="G61" s="7">
        <f t="shared" si="3"/>
        <v>4.8106459677718999E-10</v>
      </c>
    </row>
    <row r="62" spans="1:7">
      <c r="A62" s="1">
        <v>43781</v>
      </c>
      <c r="B62" s="2">
        <v>119.269997</v>
      </c>
      <c r="C62" s="4">
        <f t="shared" si="0"/>
        <v>-5.029757042456927E-4</v>
      </c>
      <c r="D62" s="5">
        <f t="shared" si="1"/>
        <v>2.5298455906145055E-7</v>
      </c>
      <c r="E62" s="2">
        <f t="shared" si="4"/>
        <v>193</v>
      </c>
      <c r="F62" s="6">
        <f t="shared" si="2"/>
        <v>5.2836277864882315E-5</v>
      </c>
      <c r="G62" s="7">
        <f t="shared" si="3"/>
        <v>1.3366762458095533E-11</v>
      </c>
    </row>
    <row r="63" spans="1:7">
      <c r="A63" s="1">
        <v>43782</v>
      </c>
      <c r="B63" s="2">
        <v>120.650002</v>
      </c>
      <c r="C63" s="4">
        <f t="shared" si="0"/>
        <v>1.1504003210352753E-2</v>
      </c>
      <c r="D63" s="5">
        <f t="shared" si="1"/>
        <v>1.3234208986380645E-4</v>
      </c>
      <c r="E63" s="2">
        <f t="shared" si="4"/>
        <v>192</v>
      </c>
      <c r="F63" s="6">
        <f t="shared" si="2"/>
        <v>5.5617134594612968E-5</v>
      </c>
      <c r="G63" s="7">
        <f t="shared" si="3"/>
        <v>7.360487824487688E-9</v>
      </c>
    </row>
    <row r="64" spans="1:7">
      <c r="A64" s="1">
        <v>43783</v>
      </c>
      <c r="B64" s="2">
        <v>120.5</v>
      </c>
      <c r="C64" s="4">
        <f t="shared" si="0"/>
        <v>-1.2440557172062111E-3</v>
      </c>
      <c r="D64" s="5">
        <f t="shared" si="1"/>
        <v>1.5476746275134601E-6</v>
      </c>
      <c r="E64" s="2">
        <f t="shared" si="4"/>
        <v>191</v>
      </c>
      <c r="F64" s="6">
        <f t="shared" si="2"/>
        <v>5.8544352204855748E-5</v>
      </c>
      <c r="G64" s="7">
        <f t="shared" si="3"/>
        <v>9.0607608491666941E-11</v>
      </c>
    </row>
    <row r="65" spans="1:7">
      <c r="A65" s="1">
        <v>43784</v>
      </c>
      <c r="B65" s="2">
        <v>120.540001</v>
      </c>
      <c r="C65" s="4">
        <f t="shared" si="0"/>
        <v>3.3190342018961562E-4</v>
      </c>
      <c r="D65" s="5">
        <f t="shared" si="1"/>
        <v>1.1015988033356454E-7</v>
      </c>
      <c r="E65" s="2">
        <f t="shared" si="4"/>
        <v>190</v>
      </c>
      <c r="F65" s="6">
        <f t="shared" si="2"/>
        <v>6.1625633899848161E-5</v>
      </c>
      <c r="G65" s="7">
        <f t="shared" si="3"/>
        <v>6.7886724558873314E-12</v>
      </c>
    </row>
    <row r="66" spans="1:7">
      <c r="A66" s="1">
        <v>43787</v>
      </c>
      <c r="B66" s="2">
        <v>121.889999</v>
      </c>
      <c r="C66" s="4">
        <f t="shared" si="0"/>
        <v>1.1137334112727274E-2</v>
      </c>
      <c r="D66" s="5">
        <f t="shared" si="1"/>
        <v>1.2404021113851863E-4</v>
      </c>
      <c r="E66" s="2">
        <f t="shared" si="4"/>
        <v>189</v>
      </c>
      <c r="F66" s="6">
        <f t="shared" si="2"/>
        <v>6.4869088315629636E-5</v>
      </c>
      <c r="G66" s="7">
        <f t="shared" si="3"/>
        <v>8.0463754110339114E-9</v>
      </c>
    </row>
    <row r="67" spans="1:7">
      <c r="A67" s="1">
        <v>43788</v>
      </c>
      <c r="B67" s="2">
        <v>121.41999800000001</v>
      </c>
      <c r="C67" s="4">
        <f t="shared" si="0"/>
        <v>-3.8633972330896485E-3</v>
      </c>
      <c r="D67" s="5">
        <f t="shared" si="1"/>
        <v>1.4925838180644751E-5</v>
      </c>
      <c r="E67" s="2">
        <f t="shared" si="4"/>
        <v>188</v>
      </c>
      <c r="F67" s="6">
        <f t="shared" si="2"/>
        <v>6.8283250858557529E-5</v>
      </c>
      <c r="G67" s="7">
        <f t="shared" si="3"/>
        <v>1.0191847527632014E-9</v>
      </c>
    </row>
    <row r="68" spans="1:7">
      <c r="A68" s="1">
        <v>43789</v>
      </c>
      <c r="B68" s="2">
        <v>122.290001</v>
      </c>
      <c r="C68" s="4">
        <f t="shared" ref="C68:C131" si="19">+LN(B68/B67)</f>
        <v>7.139688148024982E-3</v>
      </c>
      <c r="D68" s="5">
        <f t="shared" ref="D68:D131" si="20">+C68^2</f>
        <v>5.0975146851048397E-5</v>
      </c>
      <c r="E68" s="2">
        <f t="shared" si="4"/>
        <v>187</v>
      </c>
      <c r="F68" s="6">
        <f t="shared" ref="F68:F131" si="21">+$J$5^(E68-1)</f>
        <v>7.1877106166902651E-5</v>
      </c>
      <c r="G68" s="7">
        <f t="shared" ref="G68:G131" si="22">+F68*D68</f>
        <v>3.6639460420862592E-9</v>
      </c>
    </row>
    <row r="69" spans="1:7">
      <c r="A69" s="1">
        <v>43790</v>
      </c>
      <c r="B69" s="2">
        <v>120.339996</v>
      </c>
      <c r="C69" s="4">
        <f t="shared" si="19"/>
        <v>-1.607424482551258E-2</v>
      </c>
      <c r="D69" s="5">
        <f t="shared" si="20"/>
        <v>2.5838134671051795E-4</v>
      </c>
      <c r="E69" s="2">
        <f t="shared" ref="E69:E132" si="23">+E68-1</f>
        <v>186</v>
      </c>
      <c r="F69" s="6">
        <f t="shared" si="21"/>
        <v>7.5660111754634359E-5</v>
      </c>
      <c r="G69" s="7">
        <f t="shared" si="22"/>
        <v>1.9549161567430717E-8</v>
      </c>
    </row>
    <row r="70" spans="1:7">
      <c r="A70" s="1">
        <v>43791</v>
      </c>
      <c r="B70" s="2">
        <v>120.290001</v>
      </c>
      <c r="C70" s="4">
        <f t="shared" si="19"/>
        <v>-4.1553423382524368E-4</v>
      </c>
      <c r="D70" s="5">
        <f t="shared" si="20"/>
        <v>1.7266869948073229E-7</v>
      </c>
      <c r="E70" s="2">
        <f t="shared" si="23"/>
        <v>185</v>
      </c>
      <c r="F70" s="6">
        <f t="shared" si="21"/>
        <v>7.9642222899615128E-5</v>
      </c>
      <c r="G70" s="7">
        <f t="shared" si="22"/>
        <v>1.375171905183114E-11</v>
      </c>
    </row>
    <row r="71" spans="1:7">
      <c r="A71" s="1">
        <v>43794</v>
      </c>
      <c r="B71" s="2">
        <v>120.510002</v>
      </c>
      <c r="C71" s="4">
        <f t="shared" si="19"/>
        <v>1.8272513162093554E-3</v>
      </c>
      <c r="D71" s="5">
        <f t="shared" si="20"/>
        <v>3.3388473725888217E-6</v>
      </c>
      <c r="E71" s="2">
        <f t="shared" si="23"/>
        <v>184</v>
      </c>
      <c r="F71" s="6">
        <f t="shared" si="21"/>
        <v>8.3833918841700136E-5</v>
      </c>
      <c r="G71" s="7">
        <f t="shared" si="22"/>
        <v>2.7990865965843499E-10</v>
      </c>
    </row>
    <row r="72" spans="1:7">
      <c r="A72" s="1">
        <v>43795</v>
      </c>
      <c r="B72" s="2">
        <v>122.260002</v>
      </c>
      <c r="C72" s="4">
        <f t="shared" si="19"/>
        <v>1.4417187323725805E-2</v>
      </c>
      <c r="D72" s="5">
        <f t="shared" si="20"/>
        <v>2.0785529032740001E-4</v>
      </c>
      <c r="E72" s="2">
        <f t="shared" si="23"/>
        <v>183</v>
      </c>
      <c r="F72" s="6">
        <f t="shared" si="21"/>
        <v>8.8246230359684339E-5</v>
      </c>
      <c r="G72" s="7">
        <f t="shared" si="22"/>
        <v>1.8342445831710809E-8</v>
      </c>
    </row>
    <row r="73" spans="1:7">
      <c r="A73" s="1">
        <v>43796</v>
      </c>
      <c r="B73" s="2">
        <v>121.760002</v>
      </c>
      <c r="C73" s="4">
        <f t="shared" si="19"/>
        <v>-4.0980304200280973E-3</v>
      </c>
      <c r="D73" s="5">
        <f t="shared" si="20"/>
        <v>1.6793853323475662E-5</v>
      </c>
      <c r="E73" s="2">
        <f t="shared" si="23"/>
        <v>182</v>
      </c>
      <c r="F73" s="6">
        <f t="shared" si="21"/>
        <v>9.2890768799667753E-5</v>
      </c>
      <c r="G73" s="7">
        <f t="shared" si="22"/>
        <v>1.5599939463265096E-9</v>
      </c>
    </row>
    <row r="74" spans="1:7">
      <c r="A74" s="1">
        <v>43798</v>
      </c>
      <c r="B74" s="2">
        <v>122.05999799999999</v>
      </c>
      <c r="C74" s="4">
        <f t="shared" si="19"/>
        <v>2.4608001918333413E-3</v>
      </c>
      <c r="D74" s="5">
        <f t="shared" si="20"/>
        <v>6.055537584127009E-6</v>
      </c>
      <c r="E74" s="2">
        <f t="shared" si="23"/>
        <v>181</v>
      </c>
      <c r="F74" s="6">
        <f t="shared" si="21"/>
        <v>9.7779756631229188E-5</v>
      </c>
      <c r="G74" s="7">
        <f t="shared" si="22"/>
        <v>5.9210899124720047E-10</v>
      </c>
    </row>
    <row r="75" spans="1:7">
      <c r="A75" s="1">
        <v>43801</v>
      </c>
      <c r="B75" s="2">
        <v>122.720001</v>
      </c>
      <c r="C75" s="4">
        <f t="shared" si="19"/>
        <v>5.3926350366124923E-3</v>
      </c>
      <c r="D75" s="5">
        <f t="shared" si="20"/>
        <v>2.9080512638100616E-5</v>
      </c>
      <c r="E75" s="2">
        <f t="shared" si="23"/>
        <v>180</v>
      </c>
      <c r="F75" s="6">
        <f t="shared" si="21"/>
        <v>1.029260596118202E-4</v>
      </c>
      <c r="G75" s="7">
        <f t="shared" si="22"/>
        <v>2.9931425773314345E-9</v>
      </c>
    </row>
    <row r="76" spans="1:7">
      <c r="A76" s="1">
        <v>43802</v>
      </c>
      <c r="B76" s="2">
        <v>122.949997</v>
      </c>
      <c r="C76" s="4">
        <f t="shared" si="19"/>
        <v>1.8723984944615526E-3</v>
      </c>
      <c r="D76" s="5">
        <f t="shared" si="20"/>
        <v>3.5058761220618886E-6</v>
      </c>
      <c r="E76" s="2">
        <f t="shared" si="23"/>
        <v>179</v>
      </c>
      <c r="F76" s="6">
        <f t="shared" si="21"/>
        <v>1.0834322064402127E-4</v>
      </c>
      <c r="G76" s="7">
        <f t="shared" si="22"/>
        <v>3.7983791024315687E-10</v>
      </c>
    </row>
    <row r="77" spans="1:7">
      <c r="A77" s="1">
        <v>43803</v>
      </c>
      <c r="B77" s="2">
        <v>124.529999</v>
      </c>
      <c r="C77" s="4">
        <f t="shared" si="19"/>
        <v>1.2768898440825001E-2</v>
      </c>
      <c r="D77" s="5">
        <f t="shared" si="20"/>
        <v>1.6304476739210312E-4</v>
      </c>
      <c r="E77" s="2">
        <f t="shared" si="23"/>
        <v>178</v>
      </c>
      <c r="F77" s="6">
        <f t="shared" si="21"/>
        <v>1.1404549541475923E-4</v>
      </c>
      <c r="G77" s="7">
        <f t="shared" si="22"/>
        <v>1.8594521272016582E-8</v>
      </c>
    </row>
    <row r="78" spans="1:7">
      <c r="A78" s="1">
        <v>43804</v>
      </c>
      <c r="B78" s="2">
        <v>124.620003</v>
      </c>
      <c r="C78" s="4">
        <f t="shared" si="19"/>
        <v>7.2248848639450277E-4</v>
      </c>
      <c r="D78" s="5">
        <f t="shared" si="20"/>
        <v>5.2198961297261961E-7</v>
      </c>
      <c r="E78" s="2">
        <f t="shared" si="23"/>
        <v>177</v>
      </c>
      <c r="F78" s="6">
        <f t="shared" si="21"/>
        <v>1.2004788991027288E-4</v>
      </c>
      <c r="G78" s="7">
        <f t="shared" si="22"/>
        <v>6.2663751592442995E-11</v>
      </c>
    </row>
    <row r="79" spans="1:7">
      <c r="A79" s="1">
        <v>43805</v>
      </c>
      <c r="B79" s="2">
        <v>124.19000200000001</v>
      </c>
      <c r="C79" s="4">
        <f t="shared" si="19"/>
        <v>-3.4564641249607859E-3</v>
      </c>
      <c r="D79" s="5">
        <f t="shared" si="20"/>
        <v>1.1947144247140931E-5</v>
      </c>
      <c r="E79" s="2">
        <f t="shared" si="23"/>
        <v>176</v>
      </c>
      <c r="F79" s="6">
        <f t="shared" si="21"/>
        <v>1.2636619990555041E-4</v>
      </c>
      <c r="G79" s="7">
        <f t="shared" si="22"/>
        <v>1.5097152182346574E-9</v>
      </c>
    </row>
    <row r="80" spans="1:7">
      <c r="A80" s="1">
        <v>43808</v>
      </c>
      <c r="B80" s="2">
        <v>124.870003</v>
      </c>
      <c r="C80" s="4">
        <f t="shared" si="19"/>
        <v>5.460553087742028E-3</v>
      </c>
      <c r="D80" s="5">
        <f t="shared" si="20"/>
        <v>2.9817640024048997E-5</v>
      </c>
      <c r="E80" s="2">
        <f t="shared" si="23"/>
        <v>175</v>
      </c>
      <c r="F80" s="6">
        <f t="shared" si="21"/>
        <v>1.3301705253215831E-4</v>
      </c>
      <c r="G80" s="7">
        <f t="shared" si="22"/>
        <v>3.9662545894639117E-9</v>
      </c>
    </row>
    <row r="81" spans="1:7">
      <c r="A81" s="1">
        <v>43809</v>
      </c>
      <c r="B81" s="2">
        <v>124.269997</v>
      </c>
      <c r="C81" s="4">
        <f t="shared" si="19"/>
        <v>-4.8166264751197925E-3</v>
      </c>
      <c r="D81" s="5">
        <f t="shared" si="20"/>
        <v>2.3199890600824919E-5</v>
      </c>
      <c r="E81" s="2">
        <f t="shared" si="23"/>
        <v>174</v>
      </c>
      <c r="F81" s="6">
        <f t="shared" si="21"/>
        <v>1.4001795003385086E-4</v>
      </c>
      <c r="G81" s="7">
        <f t="shared" si="22"/>
        <v>3.2484011229371096E-9</v>
      </c>
    </row>
    <row r="82" spans="1:7">
      <c r="A82" s="1">
        <v>43810</v>
      </c>
      <c r="B82" s="2">
        <v>124.660004</v>
      </c>
      <c r="C82" s="4">
        <f t="shared" si="19"/>
        <v>3.1334697910617017E-3</v>
      </c>
      <c r="D82" s="5">
        <f t="shared" si="20"/>
        <v>9.8186329314962643E-6</v>
      </c>
      <c r="E82" s="2">
        <f t="shared" si="23"/>
        <v>173</v>
      </c>
      <c r="F82" s="6">
        <f t="shared" si="21"/>
        <v>1.4738731582510616E-4</v>
      </c>
      <c r="G82" s="7">
        <f t="shared" si="22"/>
        <v>1.4471419528452277E-9</v>
      </c>
    </row>
    <row r="83" spans="1:7">
      <c r="A83" s="1">
        <v>43811</v>
      </c>
      <c r="B83" s="2">
        <v>124.57</v>
      </c>
      <c r="C83" s="4">
        <f t="shared" si="19"/>
        <v>-7.2225656998019087E-4</v>
      </c>
      <c r="D83" s="5">
        <f t="shared" si="20"/>
        <v>5.2165455287955034E-7</v>
      </c>
      <c r="E83" s="2">
        <f t="shared" si="23"/>
        <v>172</v>
      </c>
      <c r="F83" s="6">
        <f t="shared" si="21"/>
        <v>1.5514454297379596E-4</v>
      </c>
      <c r="G83" s="7">
        <f t="shared" si="22"/>
        <v>8.0931857196697712E-11</v>
      </c>
    </row>
    <row r="84" spans="1:7">
      <c r="A84" s="1">
        <v>43812</v>
      </c>
      <c r="B84" s="2">
        <v>125.470001</v>
      </c>
      <c r="C84" s="4">
        <f t="shared" si="19"/>
        <v>7.1988872436397969E-3</v>
      </c>
      <c r="D84" s="5">
        <f t="shared" si="20"/>
        <v>5.1823977546639795E-5</v>
      </c>
      <c r="E84" s="2">
        <f t="shared" si="23"/>
        <v>171</v>
      </c>
      <c r="F84" s="6">
        <f t="shared" si="21"/>
        <v>1.6331004523557473E-4</v>
      </c>
      <c r="G84" s="7">
        <f t="shared" si="22"/>
        <v>8.463376117429154E-9</v>
      </c>
    </row>
    <row r="85" spans="1:7">
      <c r="A85" s="1">
        <v>43815</v>
      </c>
      <c r="B85" s="2">
        <v>125.55999799999999</v>
      </c>
      <c r="C85" s="4">
        <f t="shared" si="19"/>
        <v>7.1702190347199424E-4</v>
      </c>
      <c r="D85" s="5">
        <f t="shared" si="20"/>
        <v>5.1412041005860187E-7</v>
      </c>
      <c r="E85" s="2">
        <f t="shared" si="23"/>
        <v>170</v>
      </c>
      <c r="F85" s="6">
        <f t="shared" si="21"/>
        <v>1.7190531077428917E-4</v>
      </c>
      <c r="G85" s="7">
        <f t="shared" si="22"/>
        <v>8.8380028866528935E-11</v>
      </c>
    </row>
    <row r="86" spans="1:7">
      <c r="A86" s="1">
        <v>43816</v>
      </c>
      <c r="B86" s="2">
        <v>125.30999799999999</v>
      </c>
      <c r="C86" s="4">
        <f t="shared" si="19"/>
        <v>-1.9930648283376195E-3</v>
      </c>
      <c r="D86" s="5">
        <f t="shared" si="20"/>
        <v>3.9723074099564647E-6</v>
      </c>
      <c r="E86" s="2">
        <f t="shared" si="23"/>
        <v>169</v>
      </c>
      <c r="F86" s="6">
        <f t="shared" si="21"/>
        <v>1.8095295870977811E-4</v>
      </c>
      <c r="G86" s="7">
        <f t="shared" si="22"/>
        <v>7.1880077873639776E-10</v>
      </c>
    </row>
    <row r="87" spans="1:7">
      <c r="A87" s="1">
        <v>43817</v>
      </c>
      <c r="B87" s="2">
        <v>124.010002</v>
      </c>
      <c r="C87" s="4">
        <f t="shared" si="19"/>
        <v>-1.0428427574362799E-2</v>
      </c>
      <c r="D87" s="5">
        <f t="shared" si="20"/>
        <v>1.0875210167373038E-4</v>
      </c>
      <c r="E87" s="2">
        <f t="shared" si="23"/>
        <v>168</v>
      </c>
      <c r="F87" s="6">
        <f t="shared" si="21"/>
        <v>1.9047679864187168E-4</v>
      </c>
      <c r="G87" s="7">
        <f t="shared" si="22"/>
        <v>2.0714752172387498E-8</v>
      </c>
    </row>
    <row r="88" spans="1:7">
      <c r="A88" s="1">
        <v>43818</v>
      </c>
      <c r="B88" s="2">
        <v>124.91999800000001</v>
      </c>
      <c r="C88" s="4">
        <f t="shared" si="19"/>
        <v>7.3112927622186767E-3</v>
      </c>
      <c r="D88" s="5">
        <f t="shared" si="20"/>
        <v>5.3455001854871206E-5</v>
      </c>
      <c r="E88" s="2">
        <f t="shared" si="23"/>
        <v>167</v>
      </c>
      <c r="F88" s="6">
        <f t="shared" si="21"/>
        <v>2.0050189330723332E-4</v>
      </c>
      <c r="G88" s="7">
        <f t="shared" si="22"/>
        <v>1.0717829078643345E-8</v>
      </c>
    </row>
    <row r="89" spans="1:7">
      <c r="A89" s="1">
        <v>43819</v>
      </c>
      <c r="B89" s="2">
        <v>125.360001</v>
      </c>
      <c r="C89" s="4">
        <f t="shared" si="19"/>
        <v>3.5160896201603736E-3</v>
      </c>
      <c r="D89" s="5">
        <f t="shared" si="20"/>
        <v>1.2362886216999521E-5</v>
      </c>
      <c r="E89" s="2">
        <f t="shared" si="23"/>
        <v>166</v>
      </c>
      <c r="F89" s="6">
        <f t="shared" si="21"/>
        <v>2.1105462453392982E-4</v>
      </c>
      <c r="G89" s="7">
        <f t="shared" si="22"/>
        <v>2.6092443086845301E-9</v>
      </c>
    </row>
    <row r="90" spans="1:7">
      <c r="A90" s="1">
        <v>43822</v>
      </c>
      <c r="B90" s="2">
        <v>124.900002</v>
      </c>
      <c r="C90" s="4">
        <f t="shared" si="19"/>
        <v>-3.6761728804494045E-3</v>
      </c>
      <c r="D90" s="5">
        <f t="shared" si="20"/>
        <v>1.3514247046951672E-5</v>
      </c>
      <c r="E90" s="2">
        <f t="shared" si="23"/>
        <v>165</v>
      </c>
      <c r="F90" s="6">
        <f t="shared" si="21"/>
        <v>2.2216276266729456E-4</v>
      </c>
      <c r="G90" s="7">
        <f t="shared" si="22"/>
        <v>3.0023624593191106E-9</v>
      </c>
    </row>
    <row r="91" spans="1:7">
      <c r="A91" s="1">
        <v>43823</v>
      </c>
      <c r="B91" s="2">
        <v>125.220001</v>
      </c>
      <c r="C91" s="4">
        <f t="shared" si="19"/>
        <v>2.5587651587669438E-3</v>
      </c>
      <c r="D91" s="5">
        <f t="shared" si="20"/>
        <v>6.5472791377196231E-6</v>
      </c>
      <c r="E91" s="2">
        <f t="shared" si="23"/>
        <v>164</v>
      </c>
      <c r="F91" s="6">
        <f t="shared" si="21"/>
        <v>2.338555396497837E-4</v>
      </c>
      <c r="G91" s="7">
        <f t="shared" si="22"/>
        <v>1.5311174959891929E-9</v>
      </c>
    </row>
    <row r="92" spans="1:7">
      <c r="A92" s="1">
        <v>43825</v>
      </c>
      <c r="B92" s="2">
        <v>125.220001</v>
      </c>
      <c r="C92" s="4">
        <f t="shared" si="19"/>
        <v>0</v>
      </c>
      <c r="D92" s="5">
        <f t="shared" si="20"/>
        <v>0</v>
      </c>
      <c r="E92" s="2">
        <f t="shared" si="23"/>
        <v>163</v>
      </c>
      <c r="F92" s="6">
        <f t="shared" si="21"/>
        <v>2.4616372594714081E-4</v>
      </c>
      <c r="G92" s="7">
        <f t="shared" si="22"/>
        <v>0</v>
      </c>
    </row>
    <row r="93" spans="1:7">
      <c r="A93" s="1">
        <v>43826</v>
      </c>
      <c r="B93" s="2">
        <v>126.089996</v>
      </c>
      <c r="C93" s="4">
        <f t="shared" si="19"/>
        <v>6.9237076586531636E-3</v>
      </c>
      <c r="D93" s="5">
        <f t="shared" si="20"/>
        <v>4.7937727742492474E-5</v>
      </c>
      <c r="E93" s="2">
        <f t="shared" si="23"/>
        <v>162</v>
      </c>
      <c r="F93" s="6">
        <f t="shared" si="21"/>
        <v>2.5911971152330608E-4</v>
      </c>
      <c r="G93" s="7">
        <f t="shared" si="22"/>
        <v>1.2421610183717436E-8</v>
      </c>
    </row>
    <row r="94" spans="1:7">
      <c r="A94" s="1">
        <v>43829</v>
      </c>
      <c r="B94" s="2">
        <v>124.470001</v>
      </c>
      <c r="C94" s="4">
        <f t="shared" si="19"/>
        <v>-1.2931174914811763E-2</v>
      </c>
      <c r="D94" s="5">
        <f t="shared" si="20"/>
        <v>1.67215284677457E-4</v>
      </c>
      <c r="E94" s="2">
        <f t="shared" si="23"/>
        <v>161</v>
      </c>
      <c r="F94" s="6">
        <f t="shared" si="21"/>
        <v>2.7275759107716431E-4</v>
      </c>
      <c r="G94" s="7">
        <f t="shared" si="22"/>
        <v>4.5609238239905438E-8</v>
      </c>
    </row>
    <row r="95" spans="1:7">
      <c r="A95" s="1">
        <v>43830</v>
      </c>
      <c r="B95" s="2">
        <v>124.900002</v>
      </c>
      <c r="C95" s="4">
        <f t="shared" si="19"/>
        <v>3.4487020973914513E-3</v>
      </c>
      <c r="D95" s="5">
        <f t="shared" si="20"/>
        <v>1.1893546156552195E-5</v>
      </c>
      <c r="E95" s="2">
        <f t="shared" si="23"/>
        <v>160</v>
      </c>
      <c r="F95" s="6">
        <f t="shared" si="21"/>
        <v>2.871132537654361E-4</v>
      </c>
      <c r="G95" s="7">
        <f t="shared" si="22"/>
        <v>3.4147947358170977E-9</v>
      </c>
    </row>
    <row r="96" spans="1:7">
      <c r="A96" s="1">
        <v>43832</v>
      </c>
      <c r="B96" s="2">
        <v>123.410004</v>
      </c>
      <c r="C96" s="4">
        <f t="shared" si="19"/>
        <v>-1.2001255266966248E-2</v>
      </c>
      <c r="D96" s="5">
        <f t="shared" si="20"/>
        <v>1.4403012798288513E-4</v>
      </c>
      <c r="E96" s="2">
        <f t="shared" si="23"/>
        <v>159</v>
      </c>
      <c r="F96" s="6">
        <f t="shared" si="21"/>
        <v>3.0222447764782746E-4</v>
      </c>
      <c r="G96" s="7">
        <f t="shared" si="22"/>
        <v>4.3529430195177193E-8</v>
      </c>
    </row>
    <row r="97" spans="1:7">
      <c r="A97" s="1">
        <v>43833</v>
      </c>
      <c r="B97" s="2">
        <v>122.58000199999999</v>
      </c>
      <c r="C97" s="4">
        <f t="shared" si="19"/>
        <v>-6.7482835039149964E-3</v>
      </c>
      <c r="D97" s="5">
        <f t="shared" si="20"/>
        <v>4.5539330249211264E-5</v>
      </c>
      <c r="E97" s="2">
        <f t="shared" si="23"/>
        <v>158</v>
      </c>
      <c r="F97" s="6">
        <f t="shared" si="21"/>
        <v>3.181310291029763E-4</v>
      </c>
      <c r="G97" s="7">
        <f t="shared" si="22"/>
        <v>1.4487473996841877E-8</v>
      </c>
    </row>
    <row r="98" spans="1:7">
      <c r="A98" s="1">
        <v>43836</v>
      </c>
      <c r="B98" s="2">
        <v>122.75</v>
      </c>
      <c r="C98" s="4">
        <f t="shared" si="19"/>
        <v>1.385872301169122E-3</v>
      </c>
      <c r="D98" s="5">
        <f t="shared" si="20"/>
        <v>1.9206420351477975E-6</v>
      </c>
      <c r="E98" s="2">
        <f t="shared" si="23"/>
        <v>157</v>
      </c>
      <c r="F98" s="6">
        <f t="shared" si="21"/>
        <v>3.348747674768171E-4</v>
      </c>
      <c r="G98" s="7">
        <f t="shared" si="22"/>
        <v>6.4317455492631949E-10</v>
      </c>
    </row>
    <row r="99" spans="1:7">
      <c r="A99" s="1">
        <v>43837</v>
      </c>
      <c r="B99" s="2">
        <v>121.989998</v>
      </c>
      <c r="C99" s="4">
        <f t="shared" si="19"/>
        <v>-6.2107089087703208E-3</v>
      </c>
      <c r="D99" s="5">
        <f t="shared" si="20"/>
        <v>3.8572905149479026E-5</v>
      </c>
      <c r="E99" s="2">
        <f t="shared" si="23"/>
        <v>156</v>
      </c>
      <c r="F99" s="6">
        <f t="shared" si="21"/>
        <v>3.5249975523875493E-4</v>
      </c>
      <c r="G99" s="7">
        <f t="shared" si="22"/>
        <v>1.3596939624039066E-8</v>
      </c>
    </row>
    <row r="100" spans="1:7">
      <c r="A100" s="1">
        <v>43838</v>
      </c>
      <c r="B100" s="2">
        <v>122.510002</v>
      </c>
      <c r="C100" s="4">
        <f t="shared" si="19"/>
        <v>4.2536178654172807E-3</v>
      </c>
      <c r="D100" s="5">
        <f t="shared" si="20"/>
        <v>1.8093264944997064E-5</v>
      </c>
      <c r="E100" s="2">
        <f t="shared" si="23"/>
        <v>155</v>
      </c>
      <c r="F100" s="6">
        <f t="shared" si="21"/>
        <v>3.7105237393553149E-4</v>
      </c>
      <c r="G100" s="7">
        <f t="shared" si="22"/>
        <v>6.713548910085694E-9</v>
      </c>
    </row>
    <row r="101" spans="1:7">
      <c r="A101" s="1">
        <v>43839</v>
      </c>
      <c r="B101" s="2">
        <v>123.849998</v>
      </c>
      <c r="C101" s="4">
        <f t="shared" si="19"/>
        <v>1.0878464155524544E-2</v>
      </c>
      <c r="D101" s="5">
        <f t="shared" si="20"/>
        <v>1.1834098238303233E-4</v>
      </c>
      <c r="E101" s="2">
        <f t="shared" si="23"/>
        <v>154</v>
      </c>
      <c r="F101" s="6">
        <f t="shared" si="21"/>
        <v>3.9058144624792786E-4</v>
      </c>
      <c r="G101" s="7">
        <f t="shared" si="22"/>
        <v>4.6221792049565319E-8</v>
      </c>
    </row>
    <row r="102" spans="1:7">
      <c r="A102" s="1">
        <v>43840</v>
      </c>
      <c r="B102" s="2">
        <v>123.970001</v>
      </c>
      <c r="C102" s="4">
        <f t="shared" si="19"/>
        <v>9.6846912972160229E-4</v>
      </c>
      <c r="D102" s="5">
        <f t="shared" si="20"/>
        <v>9.3793245522371775E-7</v>
      </c>
      <c r="E102" s="2">
        <f t="shared" si="23"/>
        <v>153</v>
      </c>
      <c r="F102" s="6">
        <f t="shared" si="21"/>
        <v>4.1113836447150307E-4</v>
      </c>
      <c r="G102" s="7">
        <f t="shared" si="22"/>
        <v>3.8562001562542058E-10</v>
      </c>
    </row>
    <row r="103" spans="1:7">
      <c r="A103" s="1">
        <v>43843</v>
      </c>
      <c r="B103" s="2">
        <v>124.879997</v>
      </c>
      <c r="C103" s="4">
        <f t="shared" si="19"/>
        <v>7.3136432675910577E-3</v>
      </c>
      <c r="D103" s="5">
        <f t="shared" si="20"/>
        <v>5.3489377845580001E-5</v>
      </c>
      <c r="E103" s="2">
        <f t="shared" si="23"/>
        <v>152</v>
      </c>
      <c r="F103" s="6">
        <f t="shared" si="21"/>
        <v>4.3277722575947689E-4</v>
      </c>
      <c r="G103" s="7">
        <f t="shared" si="22"/>
        <v>2.3148984551610539E-8</v>
      </c>
    </row>
    <row r="104" spans="1:7">
      <c r="A104" s="1">
        <v>43844</v>
      </c>
      <c r="B104" s="2">
        <v>124.69000200000001</v>
      </c>
      <c r="C104" s="4">
        <f t="shared" si="19"/>
        <v>-1.5225791358408679E-3</v>
      </c>
      <c r="D104" s="5">
        <f t="shared" si="20"/>
        <v>2.3182472248979238E-6</v>
      </c>
      <c r="E104" s="2">
        <f t="shared" si="23"/>
        <v>151</v>
      </c>
      <c r="F104" s="6">
        <f t="shared" si="21"/>
        <v>4.5555497448365983E-4</v>
      </c>
      <c r="G104" s="7">
        <f t="shared" si="22"/>
        <v>1.0560890553851889E-9</v>
      </c>
    </row>
    <row r="105" spans="1:7">
      <c r="A105" s="1">
        <v>43845</v>
      </c>
      <c r="B105" s="2">
        <v>125.959999</v>
      </c>
      <c r="C105" s="4">
        <f t="shared" si="19"/>
        <v>1.0133715245522111E-2</v>
      </c>
      <c r="D105" s="5">
        <f t="shared" si="20"/>
        <v>1.0269218467732726E-4</v>
      </c>
      <c r="E105" s="2">
        <f t="shared" si="23"/>
        <v>150</v>
      </c>
      <c r="F105" s="6">
        <f t="shared" si="21"/>
        <v>4.7953155208806309E-4</v>
      </c>
      <c r="G105" s="7">
        <f t="shared" si="22"/>
        <v>4.9244142705632754E-8</v>
      </c>
    </row>
    <row r="106" spans="1:7">
      <c r="A106" s="1">
        <v>43846</v>
      </c>
      <c r="B106" s="2">
        <v>126.07</v>
      </c>
      <c r="C106" s="4">
        <f t="shared" si="19"/>
        <v>8.729199493824431E-4</v>
      </c>
      <c r="D106" s="5">
        <f t="shared" si="20"/>
        <v>7.61989238029847E-7</v>
      </c>
      <c r="E106" s="2">
        <f t="shared" si="23"/>
        <v>149</v>
      </c>
      <c r="F106" s="6">
        <f t="shared" si="21"/>
        <v>5.0477005482953998E-4</v>
      </c>
      <c r="G106" s="7">
        <f t="shared" si="22"/>
        <v>3.8462934945984526E-10</v>
      </c>
    </row>
    <row r="107" spans="1:7">
      <c r="A107" s="1">
        <v>43847</v>
      </c>
      <c r="B107" s="2">
        <v>126.410004</v>
      </c>
      <c r="C107" s="4">
        <f t="shared" si="19"/>
        <v>2.6933159073540625E-3</v>
      </c>
      <c r="D107" s="5">
        <f t="shared" si="20"/>
        <v>7.253950576806437E-6</v>
      </c>
      <c r="E107" s="2">
        <f t="shared" si="23"/>
        <v>148</v>
      </c>
      <c r="F107" s="6">
        <f t="shared" si="21"/>
        <v>5.3133689982056841E-4</v>
      </c>
      <c r="G107" s="7">
        <f t="shared" si="22"/>
        <v>3.8542916109319566E-9</v>
      </c>
    </row>
    <row r="108" spans="1:7">
      <c r="A108" s="1">
        <v>43851</v>
      </c>
      <c r="B108" s="2">
        <v>126.089996</v>
      </c>
      <c r="C108" s="4">
        <f t="shared" si="19"/>
        <v>-2.5347181887696536E-3</v>
      </c>
      <c r="D108" s="5">
        <f t="shared" si="20"/>
        <v>6.4247962964797129E-6</v>
      </c>
      <c r="E108" s="2">
        <f t="shared" si="23"/>
        <v>147</v>
      </c>
      <c r="F108" s="6">
        <f t="shared" si="21"/>
        <v>5.5930199981112474E-4</v>
      </c>
      <c r="G108" s="7">
        <f t="shared" si="22"/>
        <v>3.5934014170002115E-9</v>
      </c>
    </row>
    <row r="109" spans="1:7">
      <c r="A109" s="1">
        <v>43852</v>
      </c>
      <c r="B109" s="2">
        <v>126.30999799999999</v>
      </c>
      <c r="C109" s="4">
        <f t="shared" si="19"/>
        <v>1.743280990062341E-3</v>
      </c>
      <c r="D109" s="5">
        <f t="shared" si="20"/>
        <v>3.0390286103127358E-6</v>
      </c>
      <c r="E109" s="2">
        <f t="shared" si="23"/>
        <v>146</v>
      </c>
      <c r="F109" s="6">
        <f t="shared" si="21"/>
        <v>5.887389471696049E-4</v>
      </c>
      <c r="G109" s="7">
        <f t="shared" si="22"/>
        <v>1.7891945044538275E-9</v>
      </c>
    </row>
    <row r="110" spans="1:7">
      <c r="A110" s="1">
        <v>43853</v>
      </c>
      <c r="B110" s="2">
        <v>124.989998</v>
      </c>
      <c r="C110" s="4">
        <f t="shared" si="19"/>
        <v>-1.0505468850974401E-2</v>
      </c>
      <c r="D110" s="5">
        <f t="shared" si="20"/>
        <v>1.103648757787934E-4</v>
      </c>
      <c r="E110" s="2">
        <f t="shared" si="23"/>
        <v>145</v>
      </c>
      <c r="F110" s="6">
        <f t="shared" si="21"/>
        <v>6.1972520754695261E-4</v>
      </c>
      <c r="G110" s="7">
        <f t="shared" si="22"/>
        <v>6.8395895547906387E-8</v>
      </c>
    </row>
    <row r="111" spans="1:7">
      <c r="A111" s="1">
        <v>43854</v>
      </c>
      <c r="B111" s="2">
        <v>125.139999</v>
      </c>
      <c r="C111" s="4">
        <f t="shared" si="19"/>
        <v>1.1993844783170871E-3</v>
      </c>
      <c r="D111" s="5">
        <f t="shared" si="20"/>
        <v>1.4385231268279511E-6</v>
      </c>
      <c r="E111" s="2">
        <f t="shared" si="23"/>
        <v>144</v>
      </c>
      <c r="F111" s="6">
        <f t="shared" si="21"/>
        <v>6.5234232373363428E-4</v>
      </c>
      <c r="G111" s="7">
        <f t="shared" si="22"/>
        <v>9.3840951929951906E-10</v>
      </c>
    </row>
    <row r="112" spans="1:7">
      <c r="A112" s="1">
        <v>43857</v>
      </c>
      <c r="B112" s="2">
        <v>125.69000200000001</v>
      </c>
      <c r="C112" s="4">
        <f t="shared" si="19"/>
        <v>4.3854712697434083E-3</v>
      </c>
      <c r="D112" s="5">
        <f t="shared" si="20"/>
        <v>1.9232358257744863E-5</v>
      </c>
      <c r="E112" s="2">
        <f t="shared" si="23"/>
        <v>143</v>
      </c>
      <c r="F112" s="6">
        <f t="shared" si="21"/>
        <v>6.8667613024593079E-4</v>
      </c>
      <c r="G112" s="7">
        <f t="shared" si="22"/>
        <v>1.3206401343931613E-8</v>
      </c>
    </row>
    <row r="113" spans="1:7">
      <c r="A113" s="1">
        <v>43858</v>
      </c>
      <c r="B113" s="2">
        <v>126.029999</v>
      </c>
      <c r="C113" s="4">
        <f t="shared" si="19"/>
        <v>2.7013920658707936E-3</v>
      </c>
      <c r="D113" s="5">
        <f t="shared" si="20"/>
        <v>7.2975190935496741E-6</v>
      </c>
      <c r="E113" s="2">
        <f t="shared" si="23"/>
        <v>142</v>
      </c>
      <c r="F113" s="6">
        <f t="shared" si="21"/>
        <v>7.2281697920624293E-4</v>
      </c>
      <c r="G113" s="7">
        <f t="shared" si="22"/>
        <v>5.2747707068994554E-9</v>
      </c>
    </row>
    <row r="114" spans="1:7">
      <c r="A114" s="1">
        <v>43859</v>
      </c>
      <c r="B114" s="2">
        <v>125.05999799999999</v>
      </c>
      <c r="C114" s="4">
        <f t="shared" si="19"/>
        <v>-7.726359767953681E-3</v>
      </c>
      <c r="D114" s="5">
        <f t="shared" si="20"/>
        <v>5.969663526385326E-5</v>
      </c>
      <c r="E114" s="2">
        <f t="shared" si="23"/>
        <v>141</v>
      </c>
      <c r="F114" s="6">
        <f t="shared" si="21"/>
        <v>7.608599781118347E-4</v>
      </c>
      <c r="G114" s="7">
        <f t="shared" si="22"/>
        <v>4.5420780600205571E-8</v>
      </c>
    </row>
    <row r="115" spans="1:7">
      <c r="A115" s="1">
        <v>43860</v>
      </c>
      <c r="B115" s="2">
        <v>125.949997</v>
      </c>
      <c r="C115" s="4">
        <f t="shared" si="19"/>
        <v>7.0913728328151375E-3</v>
      </c>
      <c r="D115" s="5">
        <f t="shared" si="20"/>
        <v>5.0287568653988591E-5</v>
      </c>
      <c r="E115" s="2">
        <f t="shared" si="23"/>
        <v>140</v>
      </c>
      <c r="F115" s="6">
        <f t="shared" si="21"/>
        <v>8.0090524011772082E-4</v>
      </c>
      <c r="G115" s="7">
        <f t="shared" si="22"/>
        <v>4.0275577247759106E-8</v>
      </c>
    </row>
    <row r="116" spans="1:7">
      <c r="A116" s="1">
        <v>43861</v>
      </c>
      <c r="B116" s="2">
        <v>124.620003</v>
      </c>
      <c r="C116" s="4">
        <f t="shared" si="19"/>
        <v>-1.0615847790384969E-2</v>
      </c>
      <c r="D116" s="5">
        <f t="shared" si="20"/>
        <v>1.1269622430862142E-4</v>
      </c>
      <c r="E116" s="2">
        <f t="shared" si="23"/>
        <v>139</v>
      </c>
      <c r="F116" s="6">
        <f t="shared" si="21"/>
        <v>8.4305814749233772E-4</v>
      </c>
      <c r="G116" s="7">
        <f t="shared" si="22"/>
        <v>9.500947009500733E-8</v>
      </c>
    </row>
    <row r="117" spans="1:7">
      <c r="A117" s="1">
        <v>43864</v>
      </c>
      <c r="B117" s="2">
        <v>125.110001</v>
      </c>
      <c r="C117" s="4">
        <f t="shared" si="19"/>
        <v>3.9242271330166634E-3</v>
      </c>
      <c r="D117" s="5">
        <f t="shared" si="20"/>
        <v>1.539955859150418E-5</v>
      </c>
      <c r="E117" s="2">
        <f t="shared" si="23"/>
        <v>138</v>
      </c>
      <c r="F117" s="6">
        <f t="shared" si="21"/>
        <v>8.8742962893930278E-4</v>
      </c>
      <c r="G117" s="7">
        <f t="shared" si="22"/>
        <v>1.3666024566687606E-8</v>
      </c>
    </row>
    <row r="118" spans="1:7">
      <c r="A118" s="1">
        <v>43865</v>
      </c>
      <c r="B118" s="2">
        <v>125.660004</v>
      </c>
      <c r="C118" s="4">
        <f t="shared" si="19"/>
        <v>4.386520484453104E-3</v>
      </c>
      <c r="D118" s="5">
        <f t="shared" si="20"/>
        <v>1.9241561960526694E-5</v>
      </c>
      <c r="E118" s="2">
        <f t="shared" si="23"/>
        <v>137</v>
      </c>
      <c r="F118" s="6">
        <f t="shared" si="21"/>
        <v>9.3413645151505561E-4</v>
      </c>
      <c r="G118" s="7">
        <f t="shared" si="22"/>
        <v>1.7974244411413482E-8</v>
      </c>
    </row>
    <row r="119" spans="1:7">
      <c r="A119" s="1">
        <v>43866</v>
      </c>
      <c r="B119" s="2">
        <v>126.80999799999999</v>
      </c>
      <c r="C119" s="4">
        <f t="shared" si="19"/>
        <v>9.1100086684534204E-3</v>
      </c>
      <c r="D119" s="5">
        <f t="shared" si="20"/>
        <v>8.2992257939296462E-5</v>
      </c>
      <c r="E119" s="2">
        <f t="shared" si="23"/>
        <v>136</v>
      </c>
      <c r="F119" s="6">
        <f t="shared" si="21"/>
        <v>9.8330152791058483E-4</v>
      </c>
      <c r="G119" s="7">
        <f t="shared" si="22"/>
        <v>8.160641403645957E-8</v>
      </c>
    </row>
    <row r="120" spans="1:7">
      <c r="A120" s="1">
        <v>43867</v>
      </c>
      <c r="B120" s="2">
        <v>127.139999</v>
      </c>
      <c r="C120" s="4">
        <f t="shared" si="19"/>
        <v>2.5989461677362485E-3</v>
      </c>
      <c r="D120" s="5">
        <f t="shared" si="20"/>
        <v>6.7545211827909325E-6</v>
      </c>
      <c r="E120" s="2">
        <f t="shared" si="23"/>
        <v>135</v>
      </c>
      <c r="F120" s="6">
        <f t="shared" si="21"/>
        <v>1.0350542399058787E-3</v>
      </c>
      <c r="G120" s="7">
        <f t="shared" si="22"/>
        <v>6.9912957887818257E-9</v>
      </c>
    </row>
    <row r="121" spans="1:7">
      <c r="A121" s="1">
        <v>43868</v>
      </c>
      <c r="B121" s="2">
        <v>126.08000199999999</v>
      </c>
      <c r="C121" s="4">
        <f t="shared" si="19"/>
        <v>-8.3721916704044136E-3</v>
      </c>
      <c r="D121" s="5">
        <f t="shared" si="20"/>
        <v>7.0093593365989042E-5</v>
      </c>
      <c r="E121" s="2">
        <f t="shared" si="23"/>
        <v>134</v>
      </c>
      <c r="F121" s="6">
        <f t="shared" si="21"/>
        <v>1.0895307788482936E-3</v>
      </c>
      <c r="G121" s="7">
        <f t="shared" si="22"/>
        <v>7.6369127372321628E-8</v>
      </c>
    </row>
    <row r="122" spans="1:7">
      <c r="A122" s="1">
        <v>43871</v>
      </c>
      <c r="B122" s="2">
        <v>126.16999800000001</v>
      </c>
      <c r="C122" s="4">
        <f t="shared" si="19"/>
        <v>7.1354611550803002E-4</v>
      </c>
      <c r="D122" s="5">
        <f t="shared" si="20"/>
        <v>5.0914805895659896E-7</v>
      </c>
      <c r="E122" s="2">
        <f t="shared" si="23"/>
        <v>133</v>
      </c>
      <c r="F122" s="6">
        <f t="shared" si="21"/>
        <v>1.1468745040508353E-3</v>
      </c>
      <c r="G122" s="7">
        <f t="shared" si="22"/>
        <v>5.8392892760429486E-10</v>
      </c>
    </row>
    <row r="123" spans="1:7">
      <c r="A123" s="1">
        <v>43872</v>
      </c>
      <c r="B123" s="2">
        <v>124.160004</v>
      </c>
      <c r="C123" s="4">
        <f t="shared" si="19"/>
        <v>-1.605909943661811E-2</v>
      </c>
      <c r="D123" s="5">
        <f t="shared" si="20"/>
        <v>2.5789467471518812E-4</v>
      </c>
      <c r="E123" s="2">
        <f t="shared" si="23"/>
        <v>132</v>
      </c>
      <c r="F123" s="6">
        <f t="shared" si="21"/>
        <v>1.2072363200535108E-3</v>
      </c>
      <c r="G123" s="7">
        <f t="shared" si="22"/>
        <v>3.1133981806456091E-7</v>
      </c>
    </row>
    <row r="124" spans="1:7">
      <c r="A124" s="1">
        <v>43873</v>
      </c>
      <c r="B124" s="2">
        <v>123.449997</v>
      </c>
      <c r="C124" s="4">
        <f t="shared" si="19"/>
        <v>-5.7348971615512889E-3</v>
      </c>
      <c r="D124" s="5">
        <f t="shared" si="20"/>
        <v>3.2889045453569033E-5</v>
      </c>
      <c r="E124" s="2">
        <f t="shared" si="23"/>
        <v>131</v>
      </c>
      <c r="F124" s="6">
        <f t="shared" si="21"/>
        <v>1.2707750737405378E-3</v>
      </c>
      <c r="G124" s="7">
        <f t="shared" si="22"/>
        <v>4.1794579161515087E-8</v>
      </c>
    </row>
    <row r="125" spans="1:7">
      <c r="A125" s="1">
        <v>43874</v>
      </c>
      <c r="B125" s="2">
        <v>124.959999</v>
      </c>
      <c r="C125" s="4">
        <f t="shared" si="19"/>
        <v>1.2157486598963265E-2</v>
      </c>
      <c r="D125" s="5">
        <f t="shared" si="20"/>
        <v>1.4780448040397137E-4</v>
      </c>
      <c r="E125" s="2">
        <f t="shared" si="23"/>
        <v>130</v>
      </c>
      <c r="F125" s="6">
        <f t="shared" si="21"/>
        <v>1.3376579723584608E-3</v>
      </c>
      <c r="G125" s="7">
        <f t="shared" si="22"/>
        <v>1.977118415626722E-7</v>
      </c>
    </row>
    <row r="126" spans="1:7">
      <c r="A126" s="1">
        <v>43875</v>
      </c>
      <c r="B126" s="2">
        <v>126.139999</v>
      </c>
      <c r="C126" s="4">
        <f t="shared" si="19"/>
        <v>9.39871521899085E-3</v>
      </c>
      <c r="D126" s="5">
        <f t="shared" si="20"/>
        <v>8.8335847767690223E-5</v>
      </c>
      <c r="E126" s="2">
        <f t="shared" si="23"/>
        <v>129</v>
      </c>
      <c r="F126" s="6">
        <f t="shared" si="21"/>
        <v>1.4080610235352219E-3</v>
      </c>
      <c r="G126" s="7">
        <f t="shared" si="22"/>
        <v>1.2438226422262544E-7</v>
      </c>
    </row>
    <row r="127" spans="1:7">
      <c r="A127" s="1">
        <v>43879</v>
      </c>
      <c r="B127" s="2">
        <v>124.870003</v>
      </c>
      <c r="C127" s="4">
        <f t="shared" si="19"/>
        <v>-1.01191731557663E-2</v>
      </c>
      <c r="D127" s="5">
        <f t="shared" si="20"/>
        <v>1.0239766535638129E-4</v>
      </c>
      <c r="E127" s="2">
        <f t="shared" si="23"/>
        <v>128</v>
      </c>
      <c r="F127" s="6">
        <f t="shared" si="21"/>
        <v>1.4821694984581285E-3</v>
      </c>
      <c r="G127" s="7">
        <f t="shared" si="22"/>
        <v>1.5177069630455093E-7</v>
      </c>
    </row>
    <row r="128" spans="1:7">
      <c r="A128" s="1">
        <v>43880</v>
      </c>
      <c r="B128" s="2">
        <v>125.44000200000001</v>
      </c>
      <c r="C128" s="4">
        <f t="shared" si="19"/>
        <v>4.554352393935715E-3</v>
      </c>
      <c r="D128" s="5">
        <f t="shared" si="20"/>
        <v>2.0742125728147978E-5</v>
      </c>
      <c r="E128" s="2">
        <f t="shared" si="23"/>
        <v>127</v>
      </c>
      <c r="F128" s="6">
        <f t="shared" si="21"/>
        <v>1.5601784194296088E-3</v>
      </c>
      <c r="G128" s="7">
        <f t="shared" si="22"/>
        <v>3.2361416934152133E-8</v>
      </c>
    </row>
    <row r="129" spans="1:7">
      <c r="A129" s="1">
        <v>43881</v>
      </c>
      <c r="B129" s="2">
        <v>126.58000199999999</v>
      </c>
      <c r="C129" s="4">
        <f t="shared" si="19"/>
        <v>9.0469626014683946E-3</v>
      </c>
      <c r="D129" s="5">
        <f t="shared" si="20"/>
        <v>8.1847532312367787E-5</v>
      </c>
      <c r="E129" s="2">
        <f t="shared" si="23"/>
        <v>126</v>
      </c>
      <c r="F129" s="6">
        <f t="shared" si="21"/>
        <v>1.6422930730837987E-3</v>
      </c>
      <c r="G129" s="7">
        <f t="shared" si="22"/>
        <v>1.3441763536560402E-7</v>
      </c>
    </row>
    <row r="130" spans="1:7">
      <c r="A130" s="1">
        <v>43882</v>
      </c>
      <c r="B130" s="2">
        <v>126.699997</v>
      </c>
      <c r="C130" s="4">
        <f t="shared" si="19"/>
        <v>9.4752850167006259E-4</v>
      </c>
      <c r="D130" s="5">
        <f t="shared" si="20"/>
        <v>8.9781026147711382E-7</v>
      </c>
      <c r="E130" s="2">
        <f t="shared" si="23"/>
        <v>125</v>
      </c>
      <c r="F130" s="6">
        <f t="shared" si="21"/>
        <v>1.7287295506145249E-3</v>
      </c>
      <c r="G130" s="7">
        <f t="shared" si="22"/>
        <v>1.55207112986044E-9</v>
      </c>
    </row>
    <row r="131" spans="1:7">
      <c r="A131" s="1">
        <v>43885</v>
      </c>
      <c r="B131" s="2">
        <v>123.300003</v>
      </c>
      <c r="C131" s="4">
        <f t="shared" si="19"/>
        <v>-2.720162914791498E-2</v>
      </c>
      <c r="D131" s="5">
        <f t="shared" si="20"/>
        <v>7.3992862830069787E-4</v>
      </c>
      <c r="E131" s="2">
        <f t="shared" si="23"/>
        <v>124</v>
      </c>
      <c r="F131" s="6">
        <f t="shared" si="21"/>
        <v>1.8197153164363424E-3</v>
      </c>
      <c r="G131" s="7">
        <f t="shared" si="22"/>
        <v>1.3464594579885132E-6</v>
      </c>
    </row>
    <row r="132" spans="1:7">
      <c r="A132" s="1">
        <v>43886</v>
      </c>
      <c r="B132" s="2">
        <v>121.43</v>
      </c>
      <c r="C132" s="4">
        <f t="shared" ref="C132:C195" si="24">+LN(B132/B131)</f>
        <v>-1.5282469435470946E-2</v>
      </c>
      <c r="D132" s="5">
        <f t="shared" ref="D132:D195" si="25">+C132^2</f>
        <v>2.3355387204610365E-4</v>
      </c>
      <c r="E132" s="2">
        <f t="shared" si="23"/>
        <v>123</v>
      </c>
      <c r="F132" s="6">
        <f t="shared" ref="F132:F195" si="26">+$J$5^(E132-1)</f>
        <v>1.9154898067750973E-3</v>
      </c>
      <c r="G132" s="7">
        <f t="shared" ref="G132:G195" si="27">+F132*D132</f>
        <v>4.4737006123716687E-7</v>
      </c>
    </row>
    <row r="133" spans="1:7">
      <c r="A133" s="1">
        <v>43887</v>
      </c>
      <c r="B133" s="2">
        <v>120.160004</v>
      </c>
      <c r="C133" s="4">
        <f t="shared" si="24"/>
        <v>-1.0513743760955473E-2</v>
      </c>
      <c r="D133" s="5">
        <f t="shared" si="25"/>
        <v>1.1053880787103013E-4</v>
      </c>
      <c r="E133" s="2">
        <f t="shared" ref="E133:E196" si="28">+E132-1</f>
        <v>122</v>
      </c>
      <c r="F133" s="6">
        <f t="shared" si="26"/>
        <v>2.0163050597632598E-3</v>
      </c>
      <c r="G133" s="7">
        <f t="shared" si="27"/>
        <v>2.2287995761055688E-7</v>
      </c>
    </row>
    <row r="134" spans="1:7">
      <c r="A134" s="1">
        <v>43888</v>
      </c>
      <c r="B134" s="2">
        <v>113.5</v>
      </c>
      <c r="C134" s="4">
        <f t="shared" si="24"/>
        <v>-5.7021384383314715E-2</v>
      </c>
      <c r="D134" s="5">
        <f t="shared" si="25"/>
        <v>3.2514382769897273E-3</v>
      </c>
      <c r="E134" s="2">
        <f t="shared" si="28"/>
        <v>121</v>
      </c>
      <c r="F134" s="6">
        <f t="shared" si="26"/>
        <v>2.1224263786981689E-3</v>
      </c>
      <c r="G134" s="7">
        <f t="shared" si="27"/>
        <v>6.900938367791921E-6</v>
      </c>
    </row>
    <row r="135" spans="1:7">
      <c r="A135" s="1">
        <v>43889</v>
      </c>
      <c r="B135" s="2">
        <v>113.230003</v>
      </c>
      <c r="C135" s="4">
        <f t="shared" si="24"/>
        <v>-2.3816621007643609E-3</v>
      </c>
      <c r="D135" s="5">
        <f t="shared" si="25"/>
        <v>5.6723143622173089E-6</v>
      </c>
      <c r="E135" s="2">
        <f t="shared" si="28"/>
        <v>120</v>
      </c>
      <c r="F135" s="6">
        <f t="shared" si="26"/>
        <v>2.2341330302085988E-3</v>
      </c>
      <c r="G135" s="7">
        <f t="shared" si="27"/>
        <v>1.2672704874356311E-8</v>
      </c>
    </row>
    <row r="136" spans="1:7">
      <c r="A136" s="1">
        <v>43892</v>
      </c>
      <c r="B136" s="2">
        <v>119.55999799999999</v>
      </c>
      <c r="C136" s="4">
        <f t="shared" si="24"/>
        <v>5.4397145867041308E-2</v>
      </c>
      <c r="D136" s="5">
        <f t="shared" si="25"/>
        <v>2.9590494784801692E-3</v>
      </c>
      <c r="E136" s="2">
        <f t="shared" si="28"/>
        <v>119</v>
      </c>
      <c r="F136" s="6">
        <f t="shared" si="26"/>
        <v>2.3517189791669455E-3</v>
      </c>
      <c r="G136" s="7">
        <f t="shared" si="27"/>
        <v>6.9588528188358658E-6</v>
      </c>
    </row>
    <row r="137" spans="1:7">
      <c r="A137" s="1">
        <v>43893</v>
      </c>
      <c r="B137" s="2">
        <v>118.16999800000001</v>
      </c>
      <c r="C137" s="4">
        <f t="shared" si="24"/>
        <v>-1.1694071961579566E-2</v>
      </c>
      <c r="D137" s="5">
        <f t="shared" si="25"/>
        <v>1.3675131904260137E-4</v>
      </c>
      <c r="E137" s="2">
        <f t="shared" si="28"/>
        <v>118</v>
      </c>
      <c r="F137" s="6">
        <f t="shared" si="26"/>
        <v>2.4754936622809957E-3</v>
      </c>
      <c r="G137" s="7">
        <f t="shared" si="27"/>
        <v>3.3852702359852613E-7</v>
      </c>
    </row>
    <row r="138" spans="1:7">
      <c r="A138" s="1">
        <v>43894</v>
      </c>
      <c r="B138" s="2">
        <v>124.5</v>
      </c>
      <c r="C138" s="4">
        <f t="shared" si="24"/>
        <v>5.2181467178607582E-2</v>
      </c>
      <c r="D138" s="5">
        <f t="shared" si="25"/>
        <v>2.7229055169121002E-3</v>
      </c>
      <c r="E138" s="2">
        <f t="shared" si="28"/>
        <v>117</v>
      </c>
      <c r="F138" s="6">
        <f t="shared" si="26"/>
        <v>2.605782802401048E-3</v>
      </c>
      <c r="G138" s="7">
        <f t="shared" si="27"/>
        <v>7.0953003685324865E-6</v>
      </c>
    </row>
    <row r="139" spans="1:7">
      <c r="A139" s="1">
        <v>43895</v>
      </c>
      <c r="B139" s="2">
        <v>121.629997</v>
      </c>
      <c r="C139" s="4">
        <f t="shared" si="24"/>
        <v>-2.332209093938506E-2</v>
      </c>
      <c r="D139" s="5">
        <f t="shared" si="25"/>
        <v>5.4391992578494666E-4</v>
      </c>
      <c r="E139" s="2">
        <f t="shared" si="28"/>
        <v>116</v>
      </c>
      <c r="F139" s="6">
        <f t="shared" si="26"/>
        <v>2.7429292656853134E-3</v>
      </c>
      <c r="G139" s="7">
        <f t="shared" si="27"/>
        <v>1.491933882624914E-6</v>
      </c>
    </row>
    <row r="140" spans="1:7">
      <c r="A140" s="1">
        <v>43896</v>
      </c>
      <c r="B140" s="2">
        <v>121.660004</v>
      </c>
      <c r="C140" s="4">
        <f t="shared" si="24"/>
        <v>2.4667680569533833E-4</v>
      </c>
      <c r="D140" s="5">
        <f t="shared" si="25"/>
        <v>6.0849446468055697E-8</v>
      </c>
      <c r="E140" s="2">
        <f t="shared" si="28"/>
        <v>115</v>
      </c>
      <c r="F140" s="6">
        <f t="shared" si="26"/>
        <v>2.8872939638792776E-3</v>
      </c>
      <c r="G140" s="7">
        <f t="shared" si="27"/>
        <v>1.7569023949261245E-10</v>
      </c>
    </row>
    <row r="141" spans="1:7">
      <c r="A141" s="1">
        <v>43899</v>
      </c>
      <c r="B141" s="2">
        <v>116.05999799999999</v>
      </c>
      <c r="C141" s="4">
        <f t="shared" si="24"/>
        <v>-4.7123020241076556E-2</v>
      </c>
      <c r="D141" s="5">
        <f t="shared" si="25"/>
        <v>2.2205790366409107E-3</v>
      </c>
      <c r="E141" s="2">
        <f t="shared" si="28"/>
        <v>114</v>
      </c>
      <c r="F141" s="6">
        <f t="shared" si="26"/>
        <v>3.0392568040834502E-3</v>
      </c>
      <c r="G141" s="7">
        <f t="shared" si="27"/>
        <v>6.7489099461159607E-6</v>
      </c>
    </row>
    <row r="142" spans="1:7">
      <c r="A142" s="1">
        <v>43900</v>
      </c>
      <c r="B142" s="2">
        <v>120.550003</v>
      </c>
      <c r="C142" s="4">
        <f t="shared" si="24"/>
        <v>3.7957347983123224E-2</v>
      </c>
      <c r="D142" s="5">
        <f t="shared" si="25"/>
        <v>1.4407602659119087E-3</v>
      </c>
      <c r="E142" s="2">
        <f t="shared" si="28"/>
        <v>113</v>
      </c>
      <c r="F142" s="6">
        <f t="shared" si="26"/>
        <v>3.1992176885088947E-3</v>
      </c>
      <c r="G142" s="7">
        <f t="shared" si="27"/>
        <v>4.6093057276061573E-6</v>
      </c>
    </row>
    <row r="143" spans="1:7">
      <c r="A143" s="1">
        <v>43901</v>
      </c>
      <c r="B143" s="2">
        <v>111.589996</v>
      </c>
      <c r="C143" s="4">
        <f t="shared" si="24"/>
        <v>-7.7233225161015912E-2</v>
      </c>
      <c r="D143" s="5">
        <f t="shared" si="25"/>
        <v>5.964971068772181E-3</v>
      </c>
      <c r="E143" s="2">
        <f t="shared" si="28"/>
        <v>112</v>
      </c>
      <c r="F143" s="6">
        <f t="shared" si="26"/>
        <v>3.3675975668514685E-3</v>
      </c>
      <c r="G143" s="7">
        <f t="shared" si="27"/>
        <v>2.0087622057536601E-5</v>
      </c>
    </row>
    <row r="144" spans="1:7">
      <c r="A144" s="1">
        <v>43902</v>
      </c>
      <c r="B144" s="2">
        <v>101.839996</v>
      </c>
      <c r="C144" s="4">
        <f t="shared" si="24"/>
        <v>-9.1428489380250763E-2</v>
      </c>
      <c r="D144" s="5">
        <f t="shared" si="25"/>
        <v>8.3591686703546261E-3</v>
      </c>
      <c r="E144" s="2">
        <f t="shared" si="28"/>
        <v>111</v>
      </c>
      <c r="F144" s="6">
        <f t="shared" si="26"/>
        <v>3.5448395440541773E-3</v>
      </c>
      <c r="G144" s="7">
        <f t="shared" si="27"/>
        <v>2.9631911658091857E-5</v>
      </c>
    </row>
    <row r="145" spans="1:7">
      <c r="A145" s="1">
        <v>43903</v>
      </c>
      <c r="B145" s="2">
        <v>114.07</v>
      </c>
      <c r="C145" s="4">
        <f t="shared" si="24"/>
        <v>0.11340938006795377</v>
      </c>
      <c r="D145" s="5">
        <f t="shared" si="25"/>
        <v>1.2861687487397589E-2</v>
      </c>
      <c r="E145" s="2">
        <f t="shared" si="28"/>
        <v>110</v>
      </c>
      <c r="F145" s="6">
        <f t="shared" si="26"/>
        <v>3.731410046372818E-3</v>
      </c>
      <c r="G145" s="7">
        <f t="shared" si="27"/>
        <v>4.7992229903782932E-5</v>
      </c>
    </row>
    <row r="146" spans="1:7">
      <c r="A146" s="1">
        <v>43906</v>
      </c>
      <c r="B146" s="2">
        <v>108.5</v>
      </c>
      <c r="C146" s="4">
        <f t="shared" si="24"/>
        <v>-5.0062122059292252E-2</v>
      </c>
      <c r="D146" s="5">
        <f t="shared" si="25"/>
        <v>2.506216065079476E-3</v>
      </c>
      <c r="E146" s="2">
        <f t="shared" si="28"/>
        <v>109</v>
      </c>
      <c r="F146" s="6">
        <f t="shared" si="26"/>
        <v>3.9278000488134927E-3</v>
      </c>
      <c r="G146" s="7">
        <f t="shared" si="27"/>
        <v>9.8439155827563249E-6</v>
      </c>
    </row>
    <row r="147" spans="1:7">
      <c r="A147" s="1">
        <v>43907</v>
      </c>
      <c r="B147" s="2">
        <v>118.239998</v>
      </c>
      <c r="C147" s="4">
        <f t="shared" si="24"/>
        <v>8.5966267304627586E-2</v>
      </c>
      <c r="D147" s="5">
        <f t="shared" si="25"/>
        <v>7.390199114290682E-3</v>
      </c>
      <c r="E147" s="2">
        <f t="shared" si="28"/>
        <v>108</v>
      </c>
      <c r="F147" s="6">
        <f t="shared" si="26"/>
        <v>4.1345263671720978E-3</v>
      </c>
      <c r="G147" s="7">
        <f t="shared" si="27"/>
        <v>3.0554973096686711E-5</v>
      </c>
    </row>
    <row r="148" spans="1:7">
      <c r="A148" s="1">
        <v>43908</v>
      </c>
      <c r="B148" s="2">
        <v>117.449997</v>
      </c>
      <c r="C148" s="4">
        <f t="shared" si="24"/>
        <v>-6.7037547230045817E-3</v>
      </c>
      <c r="D148" s="5">
        <f t="shared" si="25"/>
        <v>4.4940327386206239E-5</v>
      </c>
      <c r="E148" s="2">
        <f t="shared" si="28"/>
        <v>107</v>
      </c>
      <c r="F148" s="6">
        <f t="shared" si="26"/>
        <v>4.3521330180758934E-3</v>
      </c>
      <c r="G148" s="7">
        <f t="shared" si="27"/>
        <v>1.9558628266064849E-7</v>
      </c>
    </row>
    <row r="149" spans="1:7">
      <c r="A149" s="1">
        <v>43909</v>
      </c>
      <c r="B149" s="2">
        <v>110.83000199999999</v>
      </c>
      <c r="C149" s="4">
        <f t="shared" si="24"/>
        <v>-5.8015171728920324E-2</v>
      </c>
      <c r="D149" s="5">
        <f t="shared" si="25"/>
        <v>3.3657601507361161E-3</v>
      </c>
      <c r="E149" s="2">
        <f t="shared" si="28"/>
        <v>106</v>
      </c>
      <c r="F149" s="6">
        <f t="shared" si="26"/>
        <v>4.5811926506062021E-3</v>
      </c>
      <c r="G149" s="7">
        <f t="shared" si="27"/>
        <v>1.5419195666255519E-5</v>
      </c>
    </row>
    <row r="150" spans="1:7">
      <c r="A150" s="1">
        <v>43910</v>
      </c>
      <c r="B150" s="2">
        <v>102.43</v>
      </c>
      <c r="C150" s="4">
        <f t="shared" si="24"/>
        <v>-7.8817875384773681E-2</v>
      </c>
      <c r="D150" s="5">
        <f t="shared" si="25"/>
        <v>6.2122574801697127E-3</v>
      </c>
      <c r="E150" s="2">
        <f t="shared" si="28"/>
        <v>105</v>
      </c>
      <c r="F150" s="6">
        <f t="shared" si="26"/>
        <v>4.8223080532696872E-3</v>
      </c>
      <c r="G150" s="7">
        <f t="shared" si="27"/>
        <v>2.9957419275607259E-5</v>
      </c>
    </row>
    <row r="151" spans="1:7">
      <c r="A151" s="1">
        <v>43913</v>
      </c>
      <c r="B151" s="2">
        <v>97.699996999999996</v>
      </c>
      <c r="C151" s="4">
        <f t="shared" si="24"/>
        <v>-4.7278110105950351E-2</v>
      </c>
      <c r="D151" s="5">
        <f t="shared" si="25"/>
        <v>2.2352196951903646E-3</v>
      </c>
      <c r="E151" s="2">
        <f t="shared" si="28"/>
        <v>104</v>
      </c>
      <c r="F151" s="6">
        <f t="shared" si="26"/>
        <v>5.0761137402838812E-3</v>
      </c>
      <c r="G151" s="7">
        <f t="shared" si="27"/>
        <v>1.1346229407308958E-5</v>
      </c>
    </row>
    <row r="152" spans="1:7">
      <c r="A152" s="1">
        <v>43914</v>
      </c>
      <c r="B152" s="2">
        <v>103.269997</v>
      </c>
      <c r="C152" s="4">
        <f t="shared" si="24"/>
        <v>5.5445360290756245E-2</v>
      </c>
      <c r="D152" s="5">
        <f t="shared" si="25"/>
        <v>3.0741879777717693E-3</v>
      </c>
      <c r="E152" s="2">
        <f t="shared" si="28"/>
        <v>103</v>
      </c>
      <c r="F152" s="6">
        <f t="shared" si="26"/>
        <v>5.3432776213514534E-3</v>
      </c>
      <c r="G152" s="7">
        <f t="shared" si="27"/>
        <v>1.6426239825455574E-5</v>
      </c>
    </row>
    <row r="153" spans="1:7">
      <c r="A153" s="1">
        <v>43915</v>
      </c>
      <c r="B153" s="2">
        <v>100.91999800000001</v>
      </c>
      <c r="C153" s="4">
        <f t="shared" si="24"/>
        <v>-2.3018784678069809E-2</v>
      </c>
      <c r="D153" s="5">
        <f t="shared" si="25"/>
        <v>5.2986444805534143E-4</v>
      </c>
      <c r="E153" s="2">
        <f t="shared" si="28"/>
        <v>102</v>
      </c>
      <c r="F153" s="6">
        <f t="shared" si="26"/>
        <v>5.6245027593173199E-3</v>
      </c>
      <c r="G153" s="7">
        <f t="shared" si="27"/>
        <v>2.9802240501514165E-6</v>
      </c>
    </row>
    <row r="154" spans="1:7">
      <c r="A154" s="1">
        <v>43916</v>
      </c>
      <c r="B154" s="2">
        <v>107.379997</v>
      </c>
      <c r="C154" s="4">
        <f t="shared" si="24"/>
        <v>6.2045813101080094E-2</v>
      </c>
      <c r="D154" s="5">
        <f t="shared" si="25"/>
        <v>3.8496829233741624E-3</v>
      </c>
      <c r="E154" s="2">
        <f t="shared" si="28"/>
        <v>101</v>
      </c>
      <c r="F154" s="6">
        <f t="shared" si="26"/>
        <v>5.9205292203340209E-3</v>
      </c>
      <c r="G154" s="7">
        <f t="shared" si="27"/>
        <v>2.2792160236857624E-5</v>
      </c>
    </row>
    <row r="155" spans="1:7">
      <c r="A155" s="1">
        <v>43917</v>
      </c>
      <c r="B155" s="2">
        <v>110.16999800000001</v>
      </c>
      <c r="C155" s="4">
        <f t="shared" si="24"/>
        <v>2.5650692141951446E-2</v>
      </c>
      <c r="D155" s="5">
        <f t="shared" si="25"/>
        <v>6.5795800736116966E-4</v>
      </c>
      <c r="E155" s="2">
        <f t="shared" si="28"/>
        <v>100</v>
      </c>
      <c r="F155" s="6">
        <f t="shared" si="26"/>
        <v>6.2321360214042318E-3</v>
      </c>
      <c r="G155" s="7">
        <f t="shared" si="27"/>
        <v>4.1004837982468964E-6</v>
      </c>
    </row>
    <row r="156" spans="1:7">
      <c r="A156" s="1">
        <v>43920</v>
      </c>
      <c r="B156" s="2">
        <v>115</v>
      </c>
      <c r="C156" s="4">
        <f t="shared" si="24"/>
        <v>4.2907519165039071E-2</v>
      </c>
      <c r="D156" s="5">
        <f t="shared" si="25"/>
        <v>1.8410552008981951E-3</v>
      </c>
      <c r="E156" s="2">
        <f t="shared" si="28"/>
        <v>99</v>
      </c>
      <c r="F156" s="6">
        <f t="shared" si="26"/>
        <v>6.5601431804255088E-3</v>
      </c>
      <c r="G156" s="7">
        <f t="shared" si="27"/>
        <v>1.207758572095921E-5</v>
      </c>
    </row>
    <row r="157" spans="1:7">
      <c r="A157" s="1">
        <v>43921</v>
      </c>
      <c r="B157" s="2">
        <v>110</v>
      </c>
      <c r="C157" s="4">
        <f t="shared" si="24"/>
        <v>-4.445176257083381E-2</v>
      </c>
      <c r="D157" s="5">
        <f t="shared" si="25"/>
        <v>1.9759591956537816E-3</v>
      </c>
      <c r="E157" s="2">
        <f t="shared" si="28"/>
        <v>98</v>
      </c>
      <c r="F157" s="6">
        <f t="shared" si="26"/>
        <v>6.9054138741321139E-3</v>
      </c>
      <c r="G157" s="7">
        <f t="shared" si="27"/>
        <v>1.3644816044386555E-5</v>
      </c>
    </row>
    <row r="158" spans="1:7">
      <c r="A158" s="1">
        <v>43922</v>
      </c>
      <c r="B158" s="2">
        <v>109.33000199999999</v>
      </c>
      <c r="C158" s="4">
        <f t="shared" si="24"/>
        <v>-6.1095160527824014E-3</v>
      </c>
      <c r="D158" s="5">
        <f t="shared" si="25"/>
        <v>3.7326186399205852E-5</v>
      </c>
      <c r="E158" s="2">
        <f t="shared" si="28"/>
        <v>97</v>
      </c>
      <c r="F158" s="6">
        <f t="shared" si="26"/>
        <v>7.268856709612752E-3</v>
      </c>
      <c r="G158" s="7">
        <f t="shared" si="27"/>
        <v>2.7131870045212371E-7</v>
      </c>
    </row>
    <row r="159" spans="1:7">
      <c r="A159" s="1">
        <v>43923</v>
      </c>
      <c r="B159" s="2">
        <v>114.400002</v>
      </c>
      <c r="C159" s="4">
        <f t="shared" si="24"/>
        <v>4.5330246688581113E-2</v>
      </c>
      <c r="D159" s="5">
        <f t="shared" si="25"/>
        <v>2.0548312648476191E-3</v>
      </c>
      <c r="E159" s="2">
        <f t="shared" si="28"/>
        <v>96</v>
      </c>
      <c r="F159" s="6">
        <f t="shared" si="26"/>
        <v>7.6514281153818439E-3</v>
      </c>
      <c r="G159" s="7">
        <f t="shared" si="27"/>
        <v>1.5722393712220709E-5</v>
      </c>
    </row>
    <row r="160" spans="1:7">
      <c r="A160" s="1">
        <v>43924</v>
      </c>
      <c r="B160" s="2">
        <v>115.08000199999999</v>
      </c>
      <c r="C160" s="4">
        <f t="shared" si="24"/>
        <v>5.9264596343466397E-3</v>
      </c>
      <c r="D160" s="5">
        <f t="shared" si="25"/>
        <v>3.5122923797540106E-5</v>
      </c>
      <c r="E160" s="2">
        <f t="shared" si="28"/>
        <v>95</v>
      </c>
      <c r="F160" s="6">
        <f t="shared" si="26"/>
        <v>8.054134858296676E-3</v>
      </c>
      <c r="G160" s="7">
        <f t="shared" si="27"/>
        <v>2.8288476488306565E-7</v>
      </c>
    </row>
    <row r="161" spans="1:7">
      <c r="A161" s="1">
        <v>43927</v>
      </c>
      <c r="B161" s="2">
        <v>117.80999799999999</v>
      </c>
      <c r="C161" s="4">
        <f t="shared" si="24"/>
        <v>2.3445584218978858E-2</v>
      </c>
      <c r="D161" s="5">
        <f t="shared" si="25"/>
        <v>5.4969541936923042E-4</v>
      </c>
      <c r="E161" s="2">
        <f t="shared" si="28"/>
        <v>94</v>
      </c>
      <c r="F161" s="6">
        <f t="shared" si="26"/>
        <v>8.4780366929438702E-3</v>
      </c>
      <c r="G161" s="7">
        <f t="shared" si="27"/>
        <v>4.6603379353555041E-6</v>
      </c>
    </row>
    <row r="162" spans="1:7">
      <c r="A162" s="1">
        <v>43928</v>
      </c>
      <c r="B162" s="2">
        <v>112.769997</v>
      </c>
      <c r="C162" s="4">
        <f t="shared" si="24"/>
        <v>-4.3722820640164035E-2</v>
      </c>
      <c r="D162" s="5">
        <f t="shared" si="25"/>
        <v>1.9116850447319542E-3</v>
      </c>
      <c r="E162" s="2">
        <f t="shared" si="28"/>
        <v>93</v>
      </c>
      <c r="F162" s="6">
        <f t="shared" si="26"/>
        <v>8.9242491504672328E-3</v>
      </c>
      <c r="G162" s="7">
        <f t="shared" si="27"/>
        <v>1.7060353636410058E-5</v>
      </c>
    </row>
    <row r="163" spans="1:7">
      <c r="A163" s="1">
        <v>43929</v>
      </c>
      <c r="B163" s="2">
        <v>115.099998</v>
      </c>
      <c r="C163" s="4">
        <f t="shared" si="24"/>
        <v>2.0450978710266087E-2</v>
      </c>
      <c r="D163" s="5">
        <f t="shared" si="25"/>
        <v>4.1824253020775675E-4</v>
      </c>
      <c r="E163" s="2">
        <f t="shared" si="28"/>
        <v>92</v>
      </c>
      <c r="F163" s="6">
        <f t="shared" si="26"/>
        <v>9.3939464741760355E-3</v>
      </c>
      <c r="G163" s="7">
        <f t="shared" si="27"/>
        <v>3.9289479419956202E-6</v>
      </c>
    </row>
    <row r="164" spans="1:7">
      <c r="A164" s="1">
        <v>43930</v>
      </c>
      <c r="B164" s="2">
        <v>114.660004</v>
      </c>
      <c r="C164" s="4">
        <f t="shared" si="24"/>
        <v>-3.8300359856569509E-3</v>
      </c>
      <c r="D164" s="5">
        <f t="shared" si="25"/>
        <v>1.4669175651427212E-5</v>
      </c>
      <c r="E164" s="2">
        <f t="shared" si="28"/>
        <v>91</v>
      </c>
      <c r="F164" s="6">
        <f t="shared" si="26"/>
        <v>9.8883647096589845E-3</v>
      </c>
      <c r="G164" s="7">
        <f t="shared" si="27"/>
        <v>1.4505415883136169E-7</v>
      </c>
    </row>
    <row r="165" spans="1:7">
      <c r="A165" s="1">
        <v>43934</v>
      </c>
      <c r="B165" s="2">
        <v>115.949997</v>
      </c>
      <c r="C165" s="4">
        <f t="shared" si="24"/>
        <v>1.1187775462333729E-2</v>
      </c>
      <c r="D165" s="5">
        <f t="shared" si="25"/>
        <v>1.2516631979559667E-4</v>
      </c>
      <c r="E165" s="2">
        <f t="shared" si="28"/>
        <v>90</v>
      </c>
      <c r="F165" s="6">
        <f t="shared" si="26"/>
        <v>1.0408804957535772E-2</v>
      </c>
      <c r="G165" s="7">
        <f t="shared" si="27"/>
        <v>1.3028318100049145E-6</v>
      </c>
    </row>
    <row r="166" spans="1:7">
      <c r="A166" s="1">
        <v>43935</v>
      </c>
      <c r="B166" s="2">
        <v>120.959999</v>
      </c>
      <c r="C166" s="4">
        <f t="shared" si="24"/>
        <v>4.2300866335708037E-2</v>
      </c>
      <c r="D166" s="5">
        <f t="shared" si="25"/>
        <v>1.7893632927514374E-3</v>
      </c>
      <c r="E166" s="2">
        <f t="shared" si="28"/>
        <v>89</v>
      </c>
      <c r="F166" s="6">
        <f t="shared" si="26"/>
        <v>1.0956636797406077E-2</v>
      </c>
      <c r="G166" s="7">
        <f t="shared" si="27"/>
        <v>1.9605403697288102E-5</v>
      </c>
    </row>
    <row r="167" spans="1:7">
      <c r="A167" s="1">
        <v>43936</v>
      </c>
      <c r="B167" s="2">
        <v>121.220001</v>
      </c>
      <c r="C167" s="4">
        <f t="shared" si="24"/>
        <v>2.14718060857556E-3</v>
      </c>
      <c r="D167" s="5">
        <f t="shared" si="25"/>
        <v>4.6103845658429119E-6</v>
      </c>
      <c r="E167" s="2">
        <f t="shared" si="28"/>
        <v>88</v>
      </c>
      <c r="F167" s="6">
        <f t="shared" si="26"/>
        <v>1.1533301892006397E-2</v>
      </c>
      <c r="G167" s="7">
        <f t="shared" si="27"/>
        <v>5.3172957036113149E-8</v>
      </c>
    </row>
    <row r="168" spans="1:7">
      <c r="A168" s="1">
        <v>43937</v>
      </c>
      <c r="B168" s="2">
        <v>121.5</v>
      </c>
      <c r="C168" s="4">
        <f t="shared" si="24"/>
        <v>2.3071780080004172E-3</v>
      </c>
      <c r="D168" s="5">
        <f t="shared" si="25"/>
        <v>5.3230703606007733E-6</v>
      </c>
      <c r="E168" s="2">
        <f t="shared" si="28"/>
        <v>87</v>
      </c>
      <c r="F168" s="6">
        <f t="shared" si="26"/>
        <v>1.2140317781059364E-2</v>
      </c>
      <c r="G168" s="7">
        <f t="shared" si="27"/>
        <v>6.4623765748631652E-8</v>
      </c>
    </row>
    <row r="169" spans="1:7">
      <c r="A169" s="1">
        <v>43938</v>
      </c>
      <c r="B169" s="2">
        <v>124.69000200000001</v>
      </c>
      <c r="C169" s="4">
        <f t="shared" si="24"/>
        <v>2.5916410267670269E-2</v>
      </c>
      <c r="D169" s="5">
        <f t="shared" si="25"/>
        <v>6.7166032116220493E-4</v>
      </c>
      <c r="E169" s="2">
        <f t="shared" si="28"/>
        <v>86</v>
      </c>
      <c r="F169" s="6">
        <f t="shared" si="26"/>
        <v>1.2779281874799332E-2</v>
      </c>
      <c r="G169" s="7">
        <f t="shared" si="27"/>
        <v>8.5833365682500637E-6</v>
      </c>
    </row>
    <row r="170" spans="1:7">
      <c r="A170" s="1">
        <v>43941</v>
      </c>
      <c r="B170" s="2">
        <v>120.599998</v>
      </c>
      <c r="C170" s="4">
        <f t="shared" si="24"/>
        <v>-3.3351405338936324E-2</v>
      </c>
      <c r="D170" s="5">
        <f t="shared" si="25"/>
        <v>1.1123162380820303E-3</v>
      </c>
      <c r="E170" s="2">
        <f t="shared" si="28"/>
        <v>85</v>
      </c>
      <c r="F170" s="6">
        <f t="shared" si="26"/>
        <v>1.3451875657683507E-2</v>
      </c>
      <c r="G170" s="7">
        <f t="shared" si="27"/>
        <v>1.4962739726701756E-5</v>
      </c>
    </row>
    <row r="171" spans="1:7">
      <c r="A171" s="1">
        <v>43942</v>
      </c>
      <c r="B171" s="2">
        <v>119.68</v>
      </c>
      <c r="C171" s="4">
        <f t="shared" si="24"/>
        <v>-7.6577534831698303E-3</v>
      </c>
      <c r="D171" s="5">
        <f t="shared" si="25"/>
        <v>5.8641188408999668E-5</v>
      </c>
      <c r="E171" s="2">
        <f t="shared" si="28"/>
        <v>84</v>
      </c>
      <c r="F171" s="6">
        <f t="shared" si="26"/>
        <v>1.415986911335106E-2</v>
      </c>
      <c r="G171" s="7">
        <f t="shared" si="27"/>
        <v>8.303515525227946E-7</v>
      </c>
    </row>
    <row r="172" spans="1:7">
      <c r="A172" s="1">
        <v>43943</v>
      </c>
      <c r="B172" s="2">
        <v>119.400002</v>
      </c>
      <c r="C172" s="4">
        <f t="shared" si="24"/>
        <v>-2.3422965172468645E-3</v>
      </c>
      <c r="D172" s="5">
        <f t="shared" si="25"/>
        <v>5.486352974706791E-6</v>
      </c>
      <c r="E172" s="2">
        <f t="shared" si="28"/>
        <v>83</v>
      </c>
      <c r="F172" s="6">
        <f t="shared" si="26"/>
        <v>1.49051253824748E-2</v>
      </c>
      <c r="G172" s="7">
        <f t="shared" si="27"/>
        <v>8.1774778980518317E-8</v>
      </c>
    </row>
    <row r="173" spans="1:7">
      <c r="A173" s="1">
        <v>43944</v>
      </c>
      <c r="B173" s="2">
        <v>119.400002</v>
      </c>
      <c r="C173" s="4">
        <f t="shared" si="24"/>
        <v>0</v>
      </c>
      <c r="D173" s="5">
        <f t="shared" si="25"/>
        <v>0</v>
      </c>
      <c r="E173" s="2">
        <f t="shared" si="28"/>
        <v>82</v>
      </c>
      <c r="F173" s="6">
        <f t="shared" si="26"/>
        <v>1.5689605665762947E-2</v>
      </c>
      <c r="G173" s="7">
        <f t="shared" si="27"/>
        <v>0</v>
      </c>
    </row>
    <row r="174" spans="1:7">
      <c r="A174" s="1">
        <v>43945</v>
      </c>
      <c r="B174" s="2">
        <v>118.779999</v>
      </c>
      <c r="C174" s="4">
        <f t="shared" si="24"/>
        <v>-5.2061835401319293E-3</v>
      </c>
      <c r="D174" s="5">
        <f t="shared" si="25"/>
        <v>2.7104347053540627E-5</v>
      </c>
      <c r="E174" s="2">
        <f t="shared" si="28"/>
        <v>81</v>
      </c>
      <c r="F174" s="6">
        <f t="shared" si="26"/>
        <v>1.6515374385013628E-2</v>
      </c>
      <c r="G174" s="7">
        <f t="shared" si="27"/>
        <v>4.4763843905056448E-7</v>
      </c>
    </row>
    <row r="175" spans="1:7">
      <c r="A175" s="1">
        <v>43948</v>
      </c>
      <c r="B175" s="2">
        <v>117.449997</v>
      </c>
      <c r="C175" s="4">
        <f t="shared" si="24"/>
        <v>-1.1260348606651085E-2</v>
      </c>
      <c r="D175" s="5">
        <f t="shared" si="25"/>
        <v>1.2679545074330905E-4</v>
      </c>
      <c r="E175" s="2">
        <f t="shared" si="28"/>
        <v>80</v>
      </c>
      <c r="F175" s="6">
        <f t="shared" si="26"/>
        <v>1.7384604615803819E-2</v>
      </c>
      <c r="G175" s="7">
        <f t="shared" si="27"/>
        <v>2.2042887782550564E-6</v>
      </c>
    </row>
    <row r="176" spans="1:7">
      <c r="A176" s="1">
        <v>43949</v>
      </c>
      <c r="B176" s="2">
        <v>116.889999</v>
      </c>
      <c r="C176" s="4">
        <f t="shared" si="24"/>
        <v>-4.7793724975100666E-3</v>
      </c>
      <c r="D176" s="5">
        <f t="shared" si="25"/>
        <v>2.284240146995561E-5</v>
      </c>
      <c r="E176" s="2">
        <f t="shared" si="28"/>
        <v>79</v>
      </c>
      <c r="F176" s="6">
        <f t="shared" si="26"/>
        <v>1.8299583806109285E-2</v>
      </c>
      <c r="G176" s="7">
        <f t="shared" si="27"/>
        <v>4.1800644003224662E-7</v>
      </c>
    </row>
    <row r="177" spans="1:7">
      <c r="A177" s="1">
        <v>43950</v>
      </c>
      <c r="B177" s="2">
        <v>117.08000199999999</v>
      </c>
      <c r="C177" s="4">
        <f t="shared" si="24"/>
        <v>1.6241658413945739E-3</v>
      </c>
      <c r="D177" s="5">
        <f t="shared" si="25"/>
        <v>2.6379146803529443E-6</v>
      </c>
      <c r="E177" s="2">
        <f t="shared" si="28"/>
        <v>78</v>
      </c>
      <c r="F177" s="6">
        <f t="shared" si="26"/>
        <v>1.926271979590451E-2</v>
      </c>
      <c r="G177" s="7">
        <f t="shared" si="27"/>
        <v>5.0813411333141779E-8</v>
      </c>
    </row>
    <row r="178" spans="1:7">
      <c r="A178" s="1">
        <v>43951</v>
      </c>
      <c r="B178" s="2">
        <v>117.870003</v>
      </c>
      <c r="C178" s="4">
        <f t="shared" si="24"/>
        <v>6.7248687842247851E-3</v>
      </c>
      <c r="D178" s="5">
        <f t="shared" si="25"/>
        <v>4.5223860165040937E-5</v>
      </c>
      <c r="E178" s="2">
        <f t="shared" si="28"/>
        <v>77</v>
      </c>
      <c r="F178" s="6">
        <f t="shared" si="26"/>
        <v>2.0276547153583693E-2</v>
      </c>
      <c r="G178" s="7">
        <f t="shared" si="27"/>
        <v>9.1698373310352779E-7</v>
      </c>
    </row>
    <row r="179" spans="1:7">
      <c r="A179" s="1">
        <v>43952</v>
      </c>
      <c r="B179" s="2">
        <v>116.82</v>
      </c>
      <c r="C179" s="4">
        <f t="shared" si="24"/>
        <v>-8.9480590780833345E-3</v>
      </c>
      <c r="D179" s="5">
        <f t="shared" si="25"/>
        <v>8.0067761264869574E-5</v>
      </c>
      <c r="E179" s="2">
        <f t="shared" si="28"/>
        <v>76</v>
      </c>
      <c r="F179" s="6">
        <f t="shared" si="26"/>
        <v>2.1343733845877573E-2</v>
      </c>
      <c r="G179" s="7">
        <f t="shared" si="27"/>
        <v>1.708944986072642E-6</v>
      </c>
    </row>
    <row r="180" spans="1:7">
      <c r="A180" s="1">
        <v>43955</v>
      </c>
      <c r="B180" s="2">
        <v>115.769997</v>
      </c>
      <c r="C180" s="4">
        <f t="shared" si="24"/>
        <v>-9.0288503079755961E-3</v>
      </c>
      <c r="D180" s="5">
        <f t="shared" si="25"/>
        <v>8.1520137883831013E-5</v>
      </c>
      <c r="E180" s="2">
        <f t="shared" si="28"/>
        <v>75</v>
      </c>
      <c r="F180" s="6">
        <f t="shared" si="26"/>
        <v>2.2467088258818501E-2</v>
      </c>
      <c r="G180" s="7">
        <f t="shared" si="27"/>
        <v>1.831520132707085E-6</v>
      </c>
    </row>
    <row r="181" spans="1:7">
      <c r="A181" s="1">
        <v>43956</v>
      </c>
      <c r="B181" s="2">
        <v>116.010002</v>
      </c>
      <c r="C181" s="4">
        <f t="shared" si="24"/>
        <v>2.0709732230205901E-3</v>
      </c>
      <c r="D181" s="5">
        <f t="shared" si="25"/>
        <v>4.2889300904682909E-6</v>
      </c>
      <c r="E181" s="2">
        <f t="shared" si="28"/>
        <v>74</v>
      </c>
      <c r="F181" s="6">
        <f t="shared" si="26"/>
        <v>2.364956658823E-2</v>
      </c>
      <c r="G181" s="7">
        <f t="shared" si="27"/>
        <v>1.0143133776679317E-7</v>
      </c>
    </row>
    <row r="182" spans="1:7">
      <c r="A182" s="1">
        <v>43957</v>
      </c>
      <c r="B182" s="2">
        <v>113.099998</v>
      </c>
      <c r="C182" s="4">
        <f t="shared" si="24"/>
        <v>-2.5404046088599686E-2</v>
      </c>
      <c r="D182" s="5">
        <f t="shared" si="25"/>
        <v>6.4536555767169697E-4</v>
      </c>
      <c r="E182" s="2">
        <f t="shared" si="28"/>
        <v>73</v>
      </c>
      <c r="F182" s="6">
        <f t="shared" si="26"/>
        <v>2.4894280619189475E-2</v>
      </c>
      <c r="G182" s="7">
        <f t="shared" si="27"/>
        <v>1.6065911294638935E-5</v>
      </c>
    </row>
    <row r="183" spans="1:7">
      <c r="A183" s="1">
        <v>43958</v>
      </c>
      <c r="B183" s="2">
        <v>112.16999800000001</v>
      </c>
      <c r="C183" s="4">
        <f t="shared" si="24"/>
        <v>-8.2568056115560826E-3</v>
      </c>
      <c r="D183" s="5">
        <f t="shared" si="25"/>
        <v>6.8174838907024009E-5</v>
      </c>
      <c r="E183" s="2">
        <f t="shared" si="28"/>
        <v>72</v>
      </c>
      <c r="F183" s="6">
        <f t="shared" si="26"/>
        <v>2.6204505914936286E-2</v>
      </c>
      <c r="G183" s="7">
        <f t="shared" si="27"/>
        <v>1.7864879693889392E-6</v>
      </c>
    </row>
    <row r="184" spans="1:7">
      <c r="A184" s="1">
        <v>43959</v>
      </c>
      <c r="B184" s="2">
        <v>115.949997</v>
      </c>
      <c r="C184" s="4">
        <f t="shared" si="24"/>
        <v>3.3143478001266491E-2</v>
      </c>
      <c r="D184" s="5">
        <f t="shared" si="25"/>
        <v>1.0984901340204357E-3</v>
      </c>
      <c r="E184" s="2">
        <f t="shared" si="28"/>
        <v>71</v>
      </c>
      <c r="F184" s="6">
        <f t="shared" si="26"/>
        <v>2.7583690436775037E-2</v>
      </c>
      <c r="G184" s="7">
        <f t="shared" si="27"/>
        <v>3.0300411804671222E-5</v>
      </c>
    </row>
    <row r="185" spans="1:7">
      <c r="A185" s="1">
        <v>43962</v>
      </c>
      <c r="B185" s="2">
        <v>115.30999799999999</v>
      </c>
      <c r="C185" s="4">
        <f t="shared" si="24"/>
        <v>-5.5349013898438907E-3</v>
      </c>
      <c r="D185" s="5">
        <f t="shared" si="25"/>
        <v>3.0635133395295834E-5</v>
      </c>
      <c r="E185" s="2">
        <f t="shared" si="28"/>
        <v>70</v>
      </c>
      <c r="F185" s="6">
        <f t="shared" si="26"/>
        <v>2.903546361765794E-2</v>
      </c>
      <c r="G185" s="7">
        <f t="shared" si="27"/>
        <v>8.8950530112120997E-7</v>
      </c>
    </row>
    <row r="186" spans="1:7">
      <c r="A186" s="1">
        <v>43963</v>
      </c>
      <c r="B186" s="2">
        <v>114.550003</v>
      </c>
      <c r="C186" s="4">
        <f t="shared" si="24"/>
        <v>-6.6127013495340366E-3</v>
      </c>
      <c r="D186" s="5">
        <f t="shared" si="25"/>
        <v>4.3727819138129271E-5</v>
      </c>
      <c r="E186" s="2">
        <f t="shared" si="28"/>
        <v>69</v>
      </c>
      <c r="F186" s="6">
        <f t="shared" si="26"/>
        <v>3.0563645913324146E-2</v>
      </c>
      <c r="G186" s="7">
        <f t="shared" si="27"/>
        <v>1.3364815806996621E-6</v>
      </c>
    </row>
    <row r="187" spans="1:7">
      <c r="A187" s="1">
        <v>43964</v>
      </c>
      <c r="B187" s="2">
        <v>113.91999800000001</v>
      </c>
      <c r="C187" s="4">
        <f t="shared" si="24"/>
        <v>-5.5150049814553966E-3</v>
      </c>
      <c r="D187" s="5">
        <f t="shared" si="25"/>
        <v>3.041527994547784E-5</v>
      </c>
      <c r="E187" s="2">
        <f t="shared" si="28"/>
        <v>68</v>
      </c>
      <c r="F187" s="6">
        <f t="shared" si="26"/>
        <v>3.2172258856130675E-2</v>
      </c>
      <c r="G187" s="7">
        <f t="shared" si="27"/>
        <v>9.7852825958759305E-7</v>
      </c>
    </row>
    <row r="188" spans="1:7">
      <c r="A188" s="1">
        <v>43965</v>
      </c>
      <c r="B188" s="2">
        <v>113.80999799999999</v>
      </c>
      <c r="C188" s="4">
        <f t="shared" si="24"/>
        <v>-9.6605638683574255E-4</v>
      </c>
      <c r="D188" s="5">
        <f t="shared" si="25"/>
        <v>9.3326494254612991E-7</v>
      </c>
      <c r="E188" s="2">
        <f t="shared" si="28"/>
        <v>67</v>
      </c>
      <c r="F188" s="6">
        <f t="shared" si="26"/>
        <v>3.3865535638032296E-2</v>
      </c>
      <c r="G188" s="7">
        <f t="shared" si="27"/>
        <v>3.1605517171522127E-8</v>
      </c>
    </row>
    <row r="189" spans="1:7">
      <c r="A189" s="1">
        <v>43966</v>
      </c>
      <c r="B189" s="2">
        <v>114.610001</v>
      </c>
      <c r="C189" s="4">
        <f t="shared" si="24"/>
        <v>7.0046955131998281E-3</v>
      </c>
      <c r="D189" s="5">
        <f t="shared" si="25"/>
        <v>4.9065759232641802E-5</v>
      </c>
      <c r="E189" s="2">
        <f t="shared" si="28"/>
        <v>66</v>
      </c>
      <c r="F189" s="6">
        <f t="shared" si="26"/>
        <v>3.5647932250560309E-2</v>
      </c>
      <c r="G189" s="7">
        <f t="shared" si="27"/>
        <v>1.7490928609475188E-6</v>
      </c>
    </row>
    <row r="190" spans="1:7">
      <c r="A190" s="1">
        <v>43969</v>
      </c>
      <c r="B190" s="2">
        <v>116.209999</v>
      </c>
      <c r="C190" s="4">
        <f t="shared" si="24"/>
        <v>1.3863821395820942E-2</v>
      </c>
      <c r="D190" s="5">
        <f t="shared" si="25"/>
        <v>1.9220554369522253E-4</v>
      </c>
      <c r="E190" s="2">
        <f t="shared" si="28"/>
        <v>65</v>
      </c>
      <c r="F190" s="6">
        <f t="shared" si="26"/>
        <v>3.7524139211116116E-2</v>
      </c>
      <c r="G190" s="7">
        <f t="shared" si="27"/>
        <v>7.2123475787677913E-6</v>
      </c>
    </row>
    <row r="191" spans="1:7">
      <c r="A191" s="1">
        <v>43970</v>
      </c>
      <c r="B191" s="2">
        <v>112.44000200000001</v>
      </c>
      <c r="C191" s="4">
        <f t="shared" si="24"/>
        <v>-3.2979126804075505E-2</v>
      </c>
      <c r="D191" s="5">
        <f t="shared" si="25"/>
        <v>1.0876228047592914E-3</v>
      </c>
      <c r="E191" s="2">
        <f t="shared" si="28"/>
        <v>64</v>
      </c>
      <c r="F191" s="6">
        <f t="shared" si="26"/>
        <v>3.9499093906438021E-2</v>
      </c>
      <c r="G191" s="7">
        <f t="shared" si="27"/>
        <v>4.2960115299970758E-5</v>
      </c>
    </row>
    <row r="192" spans="1:7">
      <c r="A192" s="1">
        <v>43971</v>
      </c>
      <c r="B192" s="2">
        <v>113.279999</v>
      </c>
      <c r="C192" s="4">
        <f t="shared" si="24"/>
        <v>7.4428572921307629E-3</v>
      </c>
      <c r="D192" s="5">
        <f t="shared" si="25"/>
        <v>5.539612467102407E-5</v>
      </c>
      <c r="E192" s="2">
        <f t="shared" si="28"/>
        <v>63</v>
      </c>
      <c r="F192" s="6">
        <f t="shared" si="26"/>
        <v>4.1577993585724227E-2</v>
      </c>
      <c r="G192" s="7">
        <f t="shared" si="27"/>
        <v>2.3032597162458183E-6</v>
      </c>
    </row>
    <row r="193" spans="1:7">
      <c r="A193" s="1">
        <v>43972</v>
      </c>
      <c r="B193" s="2">
        <v>111.620003</v>
      </c>
      <c r="C193" s="4">
        <f t="shared" si="24"/>
        <v>-1.4762348880535146E-2</v>
      </c>
      <c r="D193" s="5">
        <f t="shared" si="25"/>
        <v>2.1792694447063729E-4</v>
      </c>
      <c r="E193" s="2">
        <f t="shared" si="28"/>
        <v>62</v>
      </c>
      <c r="F193" s="6">
        <f t="shared" si="26"/>
        <v>4.3766309037604451E-2</v>
      </c>
      <c r="G193" s="7">
        <f t="shared" si="27"/>
        <v>9.5378579993227759E-6</v>
      </c>
    </row>
    <row r="194" spans="1:7">
      <c r="A194" s="1">
        <v>43973</v>
      </c>
      <c r="B194" s="2">
        <v>112.599998</v>
      </c>
      <c r="C194" s="4">
        <f t="shared" si="24"/>
        <v>8.7414257064095651E-3</v>
      </c>
      <c r="D194" s="5">
        <f t="shared" si="25"/>
        <v>7.6412523380677962E-5</v>
      </c>
      <c r="E194" s="2">
        <f t="shared" si="28"/>
        <v>61</v>
      </c>
      <c r="F194" s="6">
        <f t="shared" si="26"/>
        <v>4.606979898695205E-2</v>
      </c>
      <c r="G194" s="7">
        <f t="shared" si="27"/>
        <v>3.5203095922336075E-6</v>
      </c>
    </row>
    <row r="195" spans="1:7">
      <c r="A195" s="1">
        <v>43977</v>
      </c>
      <c r="B195" s="2">
        <v>112.029999</v>
      </c>
      <c r="C195" s="4">
        <f t="shared" si="24"/>
        <v>-5.0750142991490988E-3</v>
      </c>
      <c r="D195" s="5">
        <f t="shared" si="25"/>
        <v>2.575577013656782E-5</v>
      </c>
      <c r="E195" s="2">
        <f t="shared" si="28"/>
        <v>60</v>
      </c>
      <c r="F195" s="6">
        <f t="shared" si="26"/>
        <v>4.8494525249423222E-2</v>
      </c>
      <c r="G195" s="7">
        <f t="shared" si="27"/>
        <v>1.2490138452061288E-6</v>
      </c>
    </row>
    <row r="196" spans="1:7">
      <c r="A196" s="1">
        <v>43978</v>
      </c>
      <c r="B196" s="2">
        <v>113.889999</v>
      </c>
      <c r="C196" s="4">
        <f t="shared" ref="C196:C254" si="29">+LN(B196/B195)</f>
        <v>1.6466377861406166E-2</v>
      </c>
      <c r="D196" s="5">
        <f t="shared" ref="D196:D254" si="30">+C196^2</f>
        <v>2.711415998746071E-4</v>
      </c>
      <c r="E196" s="2">
        <f t="shared" si="28"/>
        <v>59</v>
      </c>
      <c r="F196" s="6">
        <f t="shared" ref="F196:F254" si="31">+$J$5^(E196-1)</f>
        <v>5.1046868683603391E-2</v>
      </c>
      <c r="G196" s="7">
        <f t="shared" ref="G196:G254" si="32">+F196*D196</f>
        <v>1.3840929643461202E-5</v>
      </c>
    </row>
    <row r="197" spans="1:7">
      <c r="A197" s="1">
        <v>43979</v>
      </c>
      <c r="B197" s="2">
        <v>116.05999799999999</v>
      </c>
      <c r="C197" s="4">
        <f t="shared" si="29"/>
        <v>1.8874220024138397E-2</v>
      </c>
      <c r="D197" s="5">
        <f t="shared" si="30"/>
        <v>3.5623618151958681E-4</v>
      </c>
      <c r="E197" s="2">
        <f t="shared" ref="E197:E254" si="33">+E196-1</f>
        <v>58</v>
      </c>
      <c r="F197" s="6">
        <f t="shared" si="31"/>
        <v>5.3733545982740404E-2</v>
      </c>
      <c r="G197" s="7">
        <f t="shared" si="32"/>
        <v>1.9141833240398576E-5</v>
      </c>
    </row>
    <row r="198" spans="1:7">
      <c r="A198" s="1">
        <v>43980</v>
      </c>
      <c r="B198" s="2">
        <v>115.91999800000001</v>
      </c>
      <c r="C198" s="4">
        <f t="shared" si="29"/>
        <v>-1.2070007708473716E-3</v>
      </c>
      <c r="D198" s="5">
        <f t="shared" si="30"/>
        <v>1.4568508608261492E-6</v>
      </c>
      <c r="E198" s="2">
        <f t="shared" si="33"/>
        <v>57</v>
      </c>
      <c r="F198" s="6">
        <f t="shared" si="31"/>
        <v>5.6561627350253066E-2</v>
      </c>
      <c r="G198" s="7">
        <f t="shared" si="32"/>
        <v>8.2401855494944038E-8</v>
      </c>
    </row>
    <row r="199" spans="1:7">
      <c r="A199" s="1">
        <v>43983</v>
      </c>
      <c r="B199" s="2">
        <v>117.25</v>
      </c>
      <c r="C199" s="4">
        <f t="shared" si="29"/>
        <v>1.1408126567239999E-2</v>
      </c>
      <c r="D199" s="5">
        <f t="shared" si="30"/>
        <v>1.3014535177416708E-4</v>
      </c>
      <c r="E199" s="2">
        <f t="shared" si="33"/>
        <v>56</v>
      </c>
      <c r="F199" s="6">
        <f t="shared" si="31"/>
        <v>5.9538555105529543E-2</v>
      </c>
      <c r="G199" s="7">
        <f t="shared" si="32"/>
        <v>7.7486661983347733E-6</v>
      </c>
    </row>
    <row r="200" spans="1:7">
      <c r="A200" s="1">
        <v>43984</v>
      </c>
      <c r="B200" s="2">
        <v>118.05999799999999</v>
      </c>
      <c r="C200" s="4">
        <f t="shared" si="29"/>
        <v>6.8845455456156852E-3</v>
      </c>
      <c r="D200" s="5">
        <f t="shared" si="30"/>
        <v>4.7396967369656769E-5</v>
      </c>
      <c r="E200" s="2">
        <f t="shared" si="33"/>
        <v>55</v>
      </c>
      <c r="F200" s="6">
        <f t="shared" si="31"/>
        <v>6.2672163268978454E-2</v>
      </c>
      <c r="G200" s="7">
        <f t="shared" si="32"/>
        <v>2.9704704774455733E-6</v>
      </c>
    </row>
    <row r="201" spans="1:7">
      <c r="A201" s="1">
        <v>43985</v>
      </c>
      <c r="B201" s="2">
        <v>118.529999</v>
      </c>
      <c r="C201" s="4">
        <f t="shared" si="29"/>
        <v>3.9731317827219649E-3</v>
      </c>
      <c r="D201" s="5">
        <f t="shared" si="30"/>
        <v>1.5785776162875418E-5</v>
      </c>
      <c r="E201" s="2">
        <f t="shared" si="33"/>
        <v>54</v>
      </c>
      <c r="F201" s="6">
        <f t="shared" si="31"/>
        <v>6.5970698177872072E-2</v>
      </c>
      <c r="G201" s="7">
        <f t="shared" si="32"/>
        <v>1.0413986747445017E-6</v>
      </c>
    </row>
    <row r="202" spans="1:7">
      <c r="A202" s="1">
        <v>43986</v>
      </c>
      <c r="B202" s="2">
        <v>116.050003</v>
      </c>
      <c r="C202" s="4">
        <f t="shared" si="29"/>
        <v>-2.1144926083354273E-2</v>
      </c>
      <c r="D202" s="5">
        <f t="shared" si="30"/>
        <v>4.4710789907051587E-4</v>
      </c>
      <c r="E202" s="2">
        <f t="shared" si="33"/>
        <v>53</v>
      </c>
      <c r="F202" s="6">
        <f t="shared" si="31"/>
        <v>6.9442840187233748E-2</v>
      </c>
      <c r="G202" s="7">
        <f t="shared" si="32"/>
        <v>3.1048442381603671E-5</v>
      </c>
    </row>
    <row r="203" spans="1:7">
      <c r="A203" s="1">
        <v>43987</v>
      </c>
      <c r="B203" s="2">
        <v>118.33000199999999</v>
      </c>
      <c r="C203" s="4">
        <f t="shared" si="29"/>
        <v>1.9456189726979829E-2</v>
      </c>
      <c r="D203" s="5">
        <f t="shared" si="30"/>
        <v>3.7854331869223543E-4</v>
      </c>
      <c r="E203" s="2">
        <f t="shared" si="33"/>
        <v>52</v>
      </c>
      <c r="F203" s="6">
        <f t="shared" si="31"/>
        <v>7.3097726512877631E-2</v>
      </c>
      <c r="G203" s="7">
        <f t="shared" si="32"/>
        <v>2.7670655983042104E-5</v>
      </c>
    </row>
    <row r="204" spans="1:7">
      <c r="A204" s="1">
        <v>43990</v>
      </c>
      <c r="B204" s="2">
        <v>119.050003</v>
      </c>
      <c r="C204" s="4">
        <f t="shared" si="29"/>
        <v>6.0662498340156839E-3</v>
      </c>
      <c r="D204" s="5">
        <f t="shared" si="30"/>
        <v>3.6799387048695311E-5</v>
      </c>
      <c r="E204" s="2">
        <f t="shared" si="33"/>
        <v>51</v>
      </c>
      <c r="F204" s="6">
        <f t="shared" si="31"/>
        <v>7.6944975276713304E-2</v>
      </c>
      <c r="G204" s="7">
        <f t="shared" si="32"/>
        <v>2.8315279266600646E-6</v>
      </c>
    </row>
    <row r="205" spans="1:7">
      <c r="A205" s="1">
        <v>43991</v>
      </c>
      <c r="B205" s="2">
        <v>118.339996</v>
      </c>
      <c r="C205" s="4">
        <f t="shared" si="29"/>
        <v>-5.9817946847326772E-3</v>
      </c>
      <c r="D205" s="5">
        <f t="shared" si="30"/>
        <v>3.5781867650296108E-5</v>
      </c>
      <c r="E205" s="2">
        <f t="shared" si="33"/>
        <v>50</v>
      </c>
      <c r="F205" s="6">
        <f t="shared" si="31"/>
        <v>8.0994710817592949E-2</v>
      </c>
      <c r="G205" s="7">
        <f t="shared" si="32"/>
        <v>2.8981420228491175E-6</v>
      </c>
    </row>
    <row r="206" spans="1:7">
      <c r="A206" s="1">
        <v>43992</v>
      </c>
      <c r="B206" s="2">
        <v>119.230003</v>
      </c>
      <c r="C206" s="4">
        <f t="shared" si="29"/>
        <v>7.4926225318581877E-3</v>
      </c>
      <c r="D206" s="5">
        <f t="shared" si="30"/>
        <v>5.6139392404909001E-5</v>
      </c>
      <c r="E206" s="2">
        <f t="shared" si="33"/>
        <v>49</v>
      </c>
      <c r="F206" s="6">
        <f t="shared" si="31"/>
        <v>8.5257590334308367E-2</v>
      </c>
      <c r="G206" s="7">
        <f t="shared" si="32"/>
        <v>4.7863093192747138E-6</v>
      </c>
    </row>
    <row r="207" spans="1:7">
      <c r="A207" s="1">
        <v>43993</v>
      </c>
      <c r="B207" s="2">
        <v>116.260002</v>
      </c>
      <c r="C207" s="4">
        <f t="shared" si="29"/>
        <v>-2.5225346503467277E-2</v>
      </c>
      <c r="D207" s="5">
        <f t="shared" si="30"/>
        <v>6.3631810621998883E-4</v>
      </c>
      <c r="E207" s="2">
        <f t="shared" si="33"/>
        <v>48</v>
      </c>
      <c r="F207" s="6">
        <f t="shared" si="31"/>
        <v>8.9744831930850921E-2</v>
      </c>
      <c r="G207" s="7">
        <f t="shared" si="32"/>
        <v>5.710626149727024E-5</v>
      </c>
    </row>
    <row r="208" spans="1:7">
      <c r="A208" s="1">
        <v>43994</v>
      </c>
      <c r="B208" s="2">
        <v>115.620003</v>
      </c>
      <c r="C208" s="4">
        <f t="shared" si="29"/>
        <v>-5.5201018746279494E-3</v>
      </c>
      <c r="D208" s="5">
        <f t="shared" si="30"/>
        <v>3.0471524706271E-5</v>
      </c>
      <c r="E208" s="2">
        <f t="shared" si="33"/>
        <v>47</v>
      </c>
      <c r="F208" s="6">
        <f t="shared" si="31"/>
        <v>9.44682441377378E-2</v>
      </c>
      <c r="G208" s="7">
        <f t="shared" si="32"/>
        <v>2.878591435201118E-6</v>
      </c>
    </row>
    <row r="209" spans="1:7">
      <c r="A209" s="1">
        <v>43997</v>
      </c>
      <c r="B209" s="2">
        <v>116.69000200000001</v>
      </c>
      <c r="C209" s="4">
        <f t="shared" si="29"/>
        <v>9.2118853560474827E-3</v>
      </c>
      <c r="D209" s="5">
        <f t="shared" si="30"/>
        <v>8.4858831812962063E-5</v>
      </c>
      <c r="E209" s="2">
        <f t="shared" si="33"/>
        <v>46</v>
      </c>
      <c r="F209" s="6">
        <f t="shared" si="31"/>
        <v>9.9440256987092426E-2</v>
      </c>
      <c r="G209" s="7">
        <f t="shared" si="32"/>
        <v>8.4383840431054016E-6</v>
      </c>
    </row>
    <row r="210" spans="1:7">
      <c r="A210" s="1">
        <v>43998</v>
      </c>
      <c r="B210" s="2">
        <v>118.129997</v>
      </c>
      <c r="C210" s="4">
        <f t="shared" si="29"/>
        <v>1.2264824607232718E-2</v>
      </c>
      <c r="D210" s="5">
        <f t="shared" si="30"/>
        <v>1.504259226461812E-4</v>
      </c>
      <c r="E210" s="2">
        <f t="shared" si="33"/>
        <v>45</v>
      </c>
      <c r="F210" s="6">
        <f t="shared" si="31"/>
        <v>0.10467395472325518</v>
      </c>
      <c r="G210" s="7">
        <f t="shared" si="32"/>
        <v>1.5745676216270258E-5</v>
      </c>
    </row>
    <row r="211" spans="1:7">
      <c r="A211" s="1">
        <v>43999</v>
      </c>
      <c r="B211" s="2">
        <v>117.93</v>
      </c>
      <c r="C211" s="4">
        <f t="shared" si="29"/>
        <v>-1.6944594627990753E-3</v>
      </c>
      <c r="D211" s="5">
        <f t="shared" si="30"/>
        <v>2.8711928710693307E-6</v>
      </c>
      <c r="E211" s="2">
        <f t="shared" si="33"/>
        <v>44</v>
      </c>
      <c r="F211" s="6">
        <f t="shared" si="31"/>
        <v>0.11018311023500546</v>
      </c>
      <c r="G211" s="7">
        <f t="shared" si="32"/>
        <v>3.1635696061899388E-7</v>
      </c>
    </row>
    <row r="212" spans="1:7">
      <c r="A212" s="1">
        <v>44000</v>
      </c>
      <c r="B212" s="2">
        <v>119.279999</v>
      </c>
      <c r="C212" s="4">
        <f t="shared" si="29"/>
        <v>1.1382433970969146E-2</v>
      </c>
      <c r="D212" s="5">
        <f t="shared" si="30"/>
        <v>1.2955980310347243E-4</v>
      </c>
      <c r="E212" s="2">
        <f t="shared" si="33"/>
        <v>43</v>
      </c>
      <c r="F212" s="6">
        <f t="shared" si="31"/>
        <v>0.11598222130000577</v>
      </c>
      <c r="G212" s="7">
        <f t="shared" si="32"/>
        <v>1.5026633755132113E-5</v>
      </c>
    </row>
    <row r="213" spans="1:7">
      <c r="A213" s="1">
        <v>44001</v>
      </c>
      <c r="B213" s="2">
        <v>118.91999800000001</v>
      </c>
      <c r="C213" s="4">
        <f t="shared" si="29"/>
        <v>-3.0226807609799533E-3</v>
      </c>
      <c r="D213" s="5">
        <f t="shared" si="30"/>
        <v>9.1365989827983504E-6</v>
      </c>
      <c r="E213" s="2">
        <f t="shared" si="33"/>
        <v>42</v>
      </c>
      <c r="F213" s="6">
        <f t="shared" si="31"/>
        <v>0.12208654873684816</v>
      </c>
      <c r="G213" s="7">
        <f t="shared" si="32"/>
        <v>1.1154558370024481E-6</v>
      </c>
    </row>
    <row r="214" spans="1:7">
      <c r="A214" s="1">
        <v>44004</v>
      </c>
      <c r="B214" s="2">
        <v>117.75</v>
      </c>
      <c r="C214" s="4">
        <f t="shared" si="29"/>
        <v>-9.8872484153407353E-3</v>
      </c>
      <c r="D214" s="5">
        <f t="shared" si="30"/>
        <v>9.7757681226657881E-5</v>
      </c>
      <c r="E214" s="2">
        <f t="shared" si="33"/>
        <v>41</v>
      </c>
      <c r="F214" s="6">
        <f t="shared" si="31"/>
        <v>0.12851215656510334</v>
      </c>
      <c r="G214" s="7">
        <f t="shared" si="32"/>
        <v>1.2563050435241722E-5</v>
      </c>
    </row>
    <row r="215" spans="1:7">
      <c r="A215" s="1">
        <v>44005</v>
      </c>
      <c r="B215" s="2">
        <v>117.730003</v>
      </c>
      <c r="C215" s="4">
        <f t="shared" si="29"/>
        <v>-1.6984032438689683E-4</v>
      </c>
      <c r="D215" s="5">
        <f t="shared" si="30"/>
        <v>2.8845735787846342E-8</v>
      </c>
      <c r="E215" s="2">
        <f t="shared" si="33"/>
        <v>40</v>
      </c>
      <c r="F215" s="6">
        <f t="shared" si="31"/>
        <v>0.13527595427905614</v>
      </c>
      <c r="G215" s="7">
        <f t="shared" si="32"/>
        <v>3.9021344355824353E-9</v>
      </c>
    </row>
    <row r="216" spans="1:7">
      <c r="A216" s="1">
        <v>44006</v>
      </c>
      <c r="B216" s="2">
        <v>116.41999800000001</v>
      </c>
      <c r="C216" s="4">
        <f t="shared" si="29"/>
        <v>-1.1189567907729762E-2</v>
      </c>
      <c r="D216" s="5">
        <f t="shared" si="30"/>
        <v>1.252064299616958E-4</v>
      </c>
      <c r="E216" s="2">
        <f t="shared" si="33"/>
        <v>39</v>
      </c>
      <c r="F216" s="6">
        <f t="shared" si="31"/>
        <v>0.14239574134637487</v>
      </c>
      <c r="G216" s="7">
        <f t="shared" si="32"/>
        <v>1.7828862415728637E-5</v>
      </c>
    </row>
    <row r="217" spans="1:7">
      <c r="A217" s="1">
        <v>44007</v>
      </c>
      <c r="B217" s="2">
        <v>117.889999</v>
      </c>
      <c r="C217" s="4">
        <f t="shared" si="29"/>
        <v>1.2547653157141949E-2</v>
      </c>
      <c r="D217" s="5">
        <f t="shared" si="30"/>
        <v>1.5744359975193432E-4</v>
      </c>
      <c r="E217" s="2">
        <f t="shared" si="33"/>
        <v>38</v>
      </c>
      <c r="F217" s="6">
        <f t="shared" si="31"/>
        <v>0.14989025404881567</v>
      </c>
      <c r="G217" s="7">
        <f t="shared" si="32"/>
        <v>2.3599261165177489E-5</v>
      </c>
    </row>
    <row r="218" spans="1:7">
      <c r="A218" s="1">
        <v>44008</v>
      </c>
      <c r="B218" s="2">
        <v>115.230003</v>
      </c>
      <c r="C218" s="4">
        <f t="shared" si="29"/>
        <v>-2.2821820760742857E-2</v>
      </c>
      <c r="D218" s="5">
        <f t="shared" si="30"/>
        <v>5.2083550283547365E-4</v>
      </c>
      <c r="E218" s="2">
        <f t="shared" si="33"/>
        <v>37</v>
      </c>
      <c r="F218" s="6">
        <f t="shared" si="31"/>
        <v>0.15777921478822701</v>
      </c>
      <c r="G218" s="7">
        <f t="shared" si="32"/>
        <v>8.2177016671212421E-5</v>
      </c>
    </row>
    <row r="219" spans="1:7">
      <c r="A219" s="1">
        <v>44011</v>
      </c>
      <c r="B219" s="2">
        <v>117.660004</v>
      </c>
      <c r="C219" s="4">
        <f t="shared" si="29"/>
        <v>2.0868986371760274E-2</v>
      </c>
      <c r="D219" s="5">
        <f t="shared" si="30"/>
        <v>4.3551459218471605E-4</v>
      </c>
      <c r="E219" s="2">
        <f t="shared" si="33"/>
        <v>36</v>
      </c>
      <c r="F219" s="6">
        <f t="shared" si="31"/>
        <v>0.16608338398760736</v>
      </c>
      <c r="G219" s="7">
        <f t="shared" si="32"/>
        <v>7.2331737246020413E-5</v>
      </c>
    </row>
    <row r="220" spans="1:7">
      <c r="A220" s="1">
        <v>44012</v>
      </c>
      <c r="B220" s="2">
        <v>119.57</v>
      </c>
      <c r="C220" s="4">
        <f t="shared" si="29"/>
        <v>1.6102830498918773E-2</v>
      </c>
      <c r="D220" s="5">
        <f t="shared" si="30"/>
        <v>2.5930115007690861E-4</v>
      </c>
      <c r="E220" s="2">
        <f t="shared" si="33"/>
        <v>35</v>
      </c>
      <c r="F220" s="6">
        <f t="shared" si="31"/>
        <v>0.17482461472379726</v>
      </c>
      <c r="G220" s="7">
        <f t="shared" si="32"/>
        <v>4.5332223659633083E-5</v>
      </c>
    </row>
    <row r="221" spans="1:7">
      <c r="A221" s="1">
        <v>44013</v>
      </c>
      <c r="B221" s="2">
        <v>119.980003</v>
      </c>
      <c r="C221" s="4">
        <f t="shared" si="29"/>
        <v>3.4231132976254631E-3</v>
      </c>
      <c r="D221" s="5">
        <f t="shared" si="30"/>
        <v>1.1717704648380272E-5</v>
      </c>
      <c r="E221" s="2">
        <f t="shared" si="33"/>
        <v>34</v>
      </c>
      <c r="F221" s="6">
        <f t="shared" si="31"/>
        <v>0.18402591023557605</v>
      </c>
      <c r="G221" s="7">
        <f t="shared" si="32"/>
        <v>2.1563612637898201E-6</v>
      </c>
    </row>
    <row r="222" spans="1:7">
      <c r="A222" s="1">
        <v>44014</v>
      </c>
      <c r="B222" s="2">
        <v>120.879997</v>
      </c>
      <c r="C222" s="4">
        <f t="shared" si="29"/>
        <v>7.4732059173684548E-3</v>
      </c>
      <c r="D222" s="5">
        <f t="shared" si="30"/>
        <v>5.5848806683390887E-5</v>
      </c>
      <c r="E222" s="2">
        <f t="shared" si="33"/>
        <v>33</v>
      </c>
      <c r="F222" s="6">
        <f t="shared" si="31"/>
        <v>0.19371148445850112</v>
      </c>
      <c r="G222" s="7">
        <f t="shared" si="32"/>
        <v>1.0818555247875507E-5</v>
      </c>
    </row>
    <row r="223" spans="1:7">
      <c r="A223" s="1">
        <v>44018</v>
      </c>
      <c r="B223" s="2">
        <v>121.629997</v>
      </c>
      <c r="C223" s="4">
        <f t="shared" si="29"/>
        <v>6.1853318188947945E-3</v>
      </c>
      <c r="D223" s="5">
        <f t="shared" si="30"/>
        <v>3.8258329709832385E-5</v>
      </c>
      <c r="E223" s="2">
        <f t="shared" si="33"/>
        <v>32</v>
      </c>
      <c r="F223" s="6">
        <f t="shared" si="31"/>
        <v>0.20390682574579064</v>
      </c>
      <c r="G223" s="7">
        <f t="shared" si="32"/>
        <v>7.8011345694677977E-6</v>
      </c>
    </row>
    <row r="224" spans="1:7">
      <c r="A224" s="1">
        <v>44019</v>
      </c>
      <c r="B224" s="2">
        <v>122.220001</v>
      </c>
      <c r="C224" s="4">
        <f t="shared" si="29"/>
        <v>4.839082683359041E-3</v>
      </c>
      <c r="D224" s="5">
        <f t="shared" si="30"/>
        <v>2.3416721216385337E-5</v>
      </c>
      <c r="E224" s="2">
        <f t="shared" si="33"/>
        <v>31</v>
      </c>
      <c r="F224" s="6">
        <f t="shared" si="31"/>
        <v>0.21463876394293749</v>
      </c>
      <c r="G224" s="7">
        <f t="shared" si="32"/>
        <v>5.0261360974813087E-6</v>
      </c>
    </row>
    <row r="225" spans="1:7">
      <c r="A225" s="1">
        <v>44020</v>
      </c>
      <c r="B225" s="2">
        <v>122.889999</v>
      </c>
      <c r="C225" s="4">
        <f t="shared" si="29"/>
        <v>5.4669305104109028E-3</v>
      </c>
      <c r="D225" s="5">
        <f t="shared" si="30"/>
        <v>2.9887329205661616E-5</v>
      </c>
      <c r="E225" s="2">
        <f t="shared" si="33"/>
        <v>30</v>
      </c>
      <c r="F225" s="6">
        <f t="shared" si="31"/>
        <v>0.2259355409925658</v>
      </c>
      <c r="G225" s="7">
        <f t="shared" si="32"/>
        <v>6.752609892904069E-6</v>
      </c>
    </row>
    <row r="226" spans="1:7">
      <c r="A226" s="1">
        <v>44021</v>
      </c>
      <c r="B226" s="2">
        <v>122.480003</v>
      </c>
      <c r="C226" s="4">
        <f t="shared" si="29"/>
        <v>-3.3418623159243801E-3</v>
      </c>
      <c r="D226" s="5">
        <f t="shared" si="30"/>
        <v>1.116804373859546E-5</v>
      </c>
      <c r="E226" s="2">
        <f t="shared" si="33"/>
        <v>29</v>
      </c>
      <c r="F226" s="6">
        <f t="shared" si="31"/>
        <v>0.23782688525533241</v>
      </c>
      <c r="G226" s="7">
        <f t="shared" si="32"/>
        <v>2.6560610567454763E-6</v>
      </c>
    </row>
    <row r="227" spans="1:7">
      <c r="A227" s="1">
        <v>44022</v>
      </c>
      <c r="B227" s="2">
        <v>123.889999</v>
      </c>
      <c r="C227" s="4">
        <f t="shared" si="29"/>
        <v>1.1446291212748068E-2</v>
      </c>
      <c r="D227" s="5">
        <f t="shared" si="30"/>
        <v>1.3101758252703365E-4</v>
      </c>
      <c r="E227" s="2">
        <f t="shared" si="33"/>
        <v>28</v>
      </c>
      <c r="F227" s="6">
        <f t="shared" si="31"/>
        <v>0.2503440897424552</v>
      </c>
      <c r="G227" s="7">
        <f t="shared" si="32"/>
        <v>3.2799477437987239E-5</v>
      </c>
    </row>
    <row r="228" spans="1:7">
      <c r="A228" s="1">
        <v>44025</v>
      </c>
      <c r="B228" s="2">
        <v>124.050003</v>
      </c>
      <c r="C228" s="4">
        <f t="shared" si="29"/>
        <v>1.2906672656356035E-3</v>
      </c>
      <c r="D228" s="5">
        <f t="shared" si="30"/>
        <v>1.6658219905832855E-6</v>
      </c>
      <c r="E228" s="2">
        <f t="shared" si="33"/>
        <v>27</v>
      </c>
      <c r="F228" s="6">
        <f t="shared" si="31"/>
        <v>0.26352009446574232</v>
      </c>
      <c r="G228" s="7">
        <f t="shared" si="32"/>
        <v>4.389775683216183E-7</v>
      </c>
    </row>
    <row r="229" spans="1:7">
      <c r="A229" s="1">
        <v>44026</v>
      </c>
      <c r="B229" s="2">
        <v>125.089996</v>
      </c>
      <c r="C229" s="4">
        <f t="shared" si="29"/>
        <v>8.3487119280662089E-3</v>
      </c>
      <c r="D229" s="5">
        <f t="shared" si="30"/>
        <v>6.9700990857834991E-5</v>
      </c>
      <c r="E229" s="2">
        <f t="shared" si="33"/>
        <v>26</v>
      </c>
      <c r="F229" s="6">
        <f t="shared" si="31"/>
        <v>0.27738957312183399</v>
      </c>
      <c r="G229" s="7">
        <f t="shared" si="32"/>
        <v>1.9334328100223702E-5</v>
      </c>
    </row>
    <row r="230" spans="1:7">
      <c r="A230" s="1">
        <v>44027</v>
      </c>
      <c r="B230" s="2">
        <v>124.5</v>
      </c>
      <c r="C230" s="4">
        <f t="shared" si="29"/>
        <v>-4.7277303449105284E-3</v>
      </c>
      <c r="D230" s="5">
        <f t="shared" si="30"/>
        <v>2.2351434214187823E-5</v>
      </c>
      <c r="E230" s="2">
        <f t="shared" si="33"/>
        <v>25</v>
      </c>
      <c r="F230" s="6">
        <f t="shared" si="31"/>
        <v>0.29198902433877266</v>
      </c>
      <c r="G230" s="7">
        <f t="shared" si="32"/>
        <v>6.5263734687729639E-6</v>
      </c>
    </row>
    <row r="231" spans="1:7">
      <c r="A231" s="1">
        <v>44028</v>
      </c>
      <c r="B231" s="2">
        <v>124.760002</v>
      </c>
      <c r="C231" s="4">
        <f t="shared" si="29"/>
        <v>2.086191865619215E-3</v>
      </c>
      <c r="D231" s="5">
        <f t="shared" si="30"/>
        <v>4.3521965001757805E-6</v>
      </c>
      <c r="E231" s="2">
        <f t="shared" si="33"/>
        <v>24</v>
      </c>
      <c r="F231" s="6">
        <f t="shared" si="31"/>
        <v>0.30735686772502385</v>
      </c>
      <c r="G231" s="7">
        <f t="shared" si="32"/>
        <v>1.3376774840178391E-6</v>
      </c>
    </row>
    <row r="232" spans="1:7">
      <c r="A232" s="1">
        <v>44029</v>
      </c>
      <c r="B232" s="2">
        <v>125.629997</v>
      </c>
      <c r="C232" s="4">
        <f t="shared" si="29"/>
        <v>6.9491473662980736E-3</v>
      </c>
      <c r="D232" s="5">
        <f t="shared" si="30"/>
        <v>4.829064911852745E-5</v>
      </c>
      <c r="E232" s="2">
        <f t="shared" si="33"/>
        <v>23</v>
      </c>
      <c r="F232" s="6">
        <f t="shared" si="31"/>
        <v>0.32353354497370929</v>
      </c>
      <c r="G232" s="7">
        <f t="shared" si="32"/>
        <v>1.5623644898398717E-5</v>
      </c>
    </row>
    <row r="233" spans="1:7">
      <c r="A233" s="1">
        <v>44032</v>
      </c>
      <c r="B233" s="2">
        <v>125.239998</v>
      </c>
      <c r="C233" s="4">
        <f t="shared" si="29"/>
        <v>-3.1091746478136765E-3</v>
      </c>
      <c r="D233" s="5">
        <f t="shared" si="30"/>
        <v>9.6669669906072996E-6</v>
      </c>
      <c r="E233" s="2">
        <f t="shared" si="33"/>
        <v>22</v>
      </c>
      <c r="F233" s="6">
        <f t="shared" si="31"/>
        <v>0.34056162628811509</v>
      </c>
      <c r="G233" s="7">
        <f t="shared" si="32"/>
        <v>3.2921979995947476E-6</v>
      </c>
    </row>
    <row r="234" spans="1:7">
      <c r="A234" s="1">
        <v>44033</v>
      </c>
      <c r="B234" s="2">
        <v>125.07</v>
      </c>
      <c r="C234" s="4">
        <f t="shared" si="29"/>
        <v>-1.3582999280507915E-3</v>
      </c>
      <c r="D234" s="5">
        <f t="shared" si="30"/>
        <v>1.8449786945427854E-6</v>
      </c>
      <c r="E234" s="2">
        <f t="shared" si="33"/>
        <v>21</v>
      </c>
      <c r="F234" s="6">
        <f t="shared" si="31"/>
        <v>0.35848592240854216</v>
      </c>
      <c r="G234" s="7">
        <f t="shared" si="32"/>
        <v>6.6139888913727834E-7</v>
      </c>
    </row>
    <row r="235" spans="1:7">
      <c r="A235" s="1">
        <v>44034</v>
      </c>
      <c r="B235" s="2">
        <v>126.139999</v>
      </c>
      <c r="C235" s="4">
        <f t="shared" si="29"/>
        <v>8.5188127469905221E-3</v>
      </c>
      <c r="D235" s="5">
        <f t="shared" si="30"/>
        <v>7.2570170618288206E-5</v>
      </c>
      <c r="E235" s="2">
        <f t="shared" si="33"/>
        <v>20</v>
      </c>
      <c r="F235" s="6">
        <f t="shared" si="31"/>
        <v>0.37735360253530753</v>
      </c>
      <c r="G235" s="7">
        <f t="shared" si="32"/>
        <v>2.738461531941298E-5</v>
      </c>
    </row>
    <row r="236" spans="1:7">
      <c r="A236" s="1">
        <v>44035</v>
      </c>
      <c r="B236" s="2">
        <v>126.160004</v>
      </c>
      <c r="C236" s="4">
        <f t="shared" si="29"/>
        <v>1.5858105274706857E-4</v>
      </c>
      <c r="D236" s="5">
        <f t="shared" si="30"/>
        <v>2.5147950290368544E-8</v>
      </c>
      <c r="E236" s="2">
        <f t="shared" si="33"/>
        <v>19</v>
      </c>
      <c r="F236" s="6">
        <f t="shared" si="31"/>
        <v>0.39721431845821847</v>
      </c>
      <c r="G236" s="7">
        <f t="shared" si="32"/>
        <v>9.9891259352098987E-9</v>
      </c>
    </row>
    <row r="237" spans="1:7">
      <c r="A237" s="1">
        <v>44036</v>
      </c>
      <c r="B237" s="2">
        <v>125.959999</v>
      </c>
      <c r="C237" s="4">
        <f t="shared" si="29"/>
        <v>-1.5865860667572818E-3</v>
      </c>
      <c r="D237" s="5">
        <f t="shared" si="30"/>
        <v>2.5172553472283422E-6</v>
      </c>
      <c r="E237" s="2">
        <f t="shared" si="33"/>
        <v>18</v>
      </c>
      <c r="F237" s="6">
        <f t="shared" si="31"/>
        <v>0.41812033521917735</v>
      </c>
      <c r="G237" s="7">
        <f t="shared" si="32"/>
        <v>1.0525156496153811E-6</v>
      </c>
    </row>
    <row r="238" spans="1:7">
      <c r="A238" s="1">
        <v>44039</v>
      </c>
      <c r="B238" s="2">
        <v>126.32</v>
      </c>
      <c r="C238" s="4">
        <f t="shared" si="29"/>
        <v>2.8539816535910318E-3</v>
      </c>
      <c r="D238" s="5">
        <f t="shared" si="30"/>
        <v>8.145211279034201E-6</v>
      </c>
      <c r="E238" s="2">
        <f t="shared" si="33"/>
        <v>17</v>
      </c>
      <c r="F238" s="6">
        <f t="shared" si="31"/>
        <v>0.44012666865176564</v>
      </c>
      <c r="G238" s="7">
        <f t="shared" si="32"/>
        <v>3.5849247057061099E-6</v>
      </c>
    </row>
    <row r="239" spans="1:7">
      <c r="A239" s="1">
        <v>44040</v>
      </c>
      <c r="B239" s="2">
        <v>127.879997</v>
      </c>
      <c r="C239" s="4">
        <f t="shared" si="29"/>
        <v>1.227393078476062E-2</v>
      </c>
      <c r="D239" s="5">
        <f t="shared" si="30"/>
        <v>1.5064937690909444E-4</v>
      </c>
      <c r="E239" s="2">
        <f t="shared" si="33"/>
        <v>16</v>
      </c>
      <c r="F239" s="6">
        <f t="shared" si="31"/>
        <v>0.46329123015975332</v>
      </c>
      <c r="G239" s="7">
        <f t="shared" si="32"/>
        <v>6.9794535151014705E-5</v>
      </c>
    </row>
    <row r="240" spans="1:7">
      <c r="A240" s="1">
        <v>44041</v>
      </c>
      <c r="B240" s="2">
        <v>128.30999800000001</v>
      </c>
      <c r="C240" s="4">
        <f t="shared" si="29"/>
        <v>3.3568945875300112E-3</v>
      </c>
      <c r="D240" s="5">
        <f t="shared" si="30"/>
        <v>1.1268741271788283E-5</v>
      </c>
      <c r="E240" s="2">
        <f t="shared" si="33"/>
        <v>15</v>
      </c>
      <c r="F240" s="6">
        <f t="shared" si="31"/>
        <v>0.48767497911552976</v>
      </c>
      <c r="G240" s="7">
        <f t="shared" si="32"/>
        <v>5.4954831643776594E-6</v>
      </c>
    </row>
    <row r="241" spans="1:7">
      <c r="A241" s="1">
        <v>44042</v>
      </c>
      <c r="B241" s="2">
        <v>131.41999799999999</v>
      </c>
      <c r="C241" s="4">
        <f t="shared" si="29"/>
        <v>2.3949090931660585E-2</v>
      </c>
      <c r="D241" s="5">
        <f t="shared" si="30"/>
        <v>5.7355895645294728E-4</v>
      </c>
      <c r="E241" s="2">
        <f t="shared" si="33"/>
        <v>14</v>
      </c>
      <c r="F241" s="6">
        <f t="shared" si="31"/>
        <v>0.51334208327950503</v>
      </c>
      <c r="G241" s="7">
        <f t="shared" si="32"/>
        <v>2.9443194958917487E-4</v>
      </c>
    </row>
    <row r="242" spans="1:7">
      <c r="A242" s="1">
        <v>44043</v>
      </c>
      <c r="B242" s="2">
        <v>131.11999499999999</v>
      </c>
      <c r="C242" s="4">
        <f t="shared" si="29"/>
        <v>-2.2853899487722761E-3</v>
      </c>
      <c r="D242" s="5">
        <f t="shared" si="30"/>
        <v>5.2230072179493469E-6</v>
      </c>
      <c r="E242" s="2">
        <f t="shared" si="33"/>
        <v>13</v>
      </c>
      <c r="F242" s="6">
        <f t="shared" si="31"/>
        <v>0.54036008766263688</v>
      </c>
      <c r="G242" s="7">
        <f t="shared" si="32"/>
        <v>2.8223046381536943E-6</v>
      </c>
    </row>
    <row r="243" spans="1:7">
      <c r="A243" s="1">
        <v>44046</v>
      </c>
      <c r="B243" s="2">
        <v>131.28999300000001</v>
      </c>
      <c r="C243" s="4">
        <f t="shared" si="29"/>
        <v>1.2956673263679332E-3</v>
      </c>
      <c r="D243" s="5">
        <f t="shared" si="30"/>
        <v>1.6787538206174285E-6</v>
      </c>
      <c r="E243" s="2">
        <f t="shared" si="33"/>
        <v>12</v>
      </c>
      <c r="F243" s="6">
        <f t="shared" si="31"/>
        <v>0.56880009227645989</v>
      </c>
      <c r="G243" s="7">
        <f t="shared" si="32"/>
        <v>9.5487532807665291E-7</v>
      </c>
    </row>
    <row r="244" spans="1:7">
      <c r="A244" s="1">
        <v>44047</v>
      </c>
      <c r="B244" s="2">
        <v>133.78999300000001</v>
      </c>
      <c r="C244" s="4">
        <f t="shared" si="29"/>
        <v>1.8862790535792071E-2</v>
      </c>
      <c r="D244" s="5">
        <f t="shared" si="30"/>
        <v>3.5580486679716696E-4</v>
      </c>
      <c r="E244" s="2">
        <f t="shared" si="33"/>
        <v>11</v>
      </c>
      <c r="F244" s="6">
        <f t="shared" si="31"/>
        <v>0.5987369392383789</v>
      </c>
      <c r="G244" s="7">
        <f t="shared" si="32"/>
        <v>2.1303351691225484E-4</v>
      </c>
    </row>
    <row r="245" spans="1:7">
      <c r="A245" s="1">
        <v>44048</v>
      </c>
      <c r="B245" s="2">
        <v>133.44000199999999</v>
      </c>
      <c r="C245" s="4">
        <f t="shared" si="29"/>
        <v>-2.6194005662792839E-3</v>
      </c>
      <c r="D245" s="5">
        <f t="shared" si="30"/>
        <v>6.8612593266242335E-6</v>
      </c>
      <c r="E245" s="2">
        <f t="shared" si="33"/>
        <v>10</v>
      </c>
      <c r="F245" s="6">
        <f t="shared" si="31"/>
        <v>0.6302494097246093</v>
      </c>
      <c r="G245" s="7">
        <f t="shared" si="32"/>
        <v>4.3243046405723937E-6</v>
      </c>
    </row>
    <row r="246" spans="1:7">
      <c r="A246" s="1">
        <v>44049</v>
      </c>
      <c r="B246" s="2">
        <v>132.71000699999999</v>
      </c>
      <c r="C246" s="4">
        <f t="shared" si="29"/>
        <v>-5.4856044026993676E-3</v>
      </c>
      <c r="D246" s="5">
        <f t="shared" si="30"/>
        <v>3.0091855662914686E-5</v>
      </c>
      <c r="E246" s="2">
        <f t="shared" si="33"/>
        <v>9</v>
      </c>
      <c r="F246" s="6">
        <f t="shared" si="31"/>
        <v>0.66342043128906247</v>
      </c>
      <c r="G246" s="7">
        <f t="shared" si="32"/>
        <v>1.9963551862179078E-5</v>
      </c>
    </row>
    <row r="247" spans="1:7">
      <c r="A247" s="1">
        <v>44050</v>
      </c>
      <c r="B247" s="2">
        <v>133.550003</v>
      </c>
      <c r="C247" s="4">
        <f t="shared" si="29"/>
        <v>6.3096128237196672E-3</v>
      </c>
      <c r="D247" s="5">
        <f t="shared" si="30"/>
        <v>3.9811213985247669E-5</v>
      </c>
      <c r="E247" s="2">
        <f t="shared" si="33"/>
        <v>8</v>
      </c>
      <c r="F247" s="6">
        <f t="shared" si="31"/>
        <v>0.69833729609374995</v>
      </c>
      <c r="G247" s="7">
        <f t="shared" si="32"/>
        <v>2.7801655528667539E-5</v>
      </c>
    </row>
    <row r="248" spans="1:7">
      <c r="A248" s="1">
        <v>44053</v>
      </c>
      <c r="B248" s="2">
        <v>134.10000600000001</v>
      </c>
      <c r="C248" s="4">
        <f t="shared" si="29"/>
        <v>4.1098730108947139E-3</v>
      </c>
      <c r="D248" s="5">
        <f t="shared" si="30"/>
        <v>1.6891056165680781E-5</v>
      </c>
      <c r="E248" s="2">
        <f t="shared" si="33"/>
        <v>7</v>
      </c>
      <c r="F248" s="6">
        <f t="shared" si="31"/>
        <v>0.73509189062499991</v>
      </c>
      <c r="G248" s="7">
        <f t="shared" si="32"/>
        <v>1.2416478411483348E-5</v>
      </c>
    </row>
    <row r="249" spans="1:7">
      <c r="A249" s="1">
        <v>44054</v>
      </c>
      <c r="B249" s="2">
        <v>133.229996</v>
      </c>
      <c r="C249" s="4">
        <f t="shared" si="29"/>
        <v>-6.5089070815090525E-3</v>
      </c>
      <c r="D249" s="5">
        <f t="shared" si="30"/>
        <v>4.236587139571869E-5</v>
      </c>
      <c r="E249" s="2">
        <f t="shared" si="33"/>
        <v>6</v>
      </c>
      <c r="F249" s="6">
        <f t="shared" si="31"/>
        <v>0.77378093749999999</v>
      </c>
      <c r="G249" s="7">
        <f t="shared" si="32"/>
        <v>3.2781903686583643E-5</v>
      </c>
    </row>
    <row r="250" spans="1:7">
      <c r="A250" s="1">
        <v>44055</v>
      </c>
      <c r="B250" s="2">
        <v>135.46000699999999</v>
      </c>
      <c r="C250" s="4">
        <f t="shared" si="29"/>
        <v>1.6599517513675447E-2</v>
      </c>
      <c r="D250" s="5">
        <f t="shared" si="30"/>
        <v>2.7554398168681788E-4</v>
      </c>
      <c r="E250" s="2">
        <f t="shared" si="33"/>
        <v>5</v>
      </c>
      <c r="F250" s="6">
        <f t="shared" si="31"/>
        <v>0.81450624999999999</v>
      </c>
      <c r="G250" s="7">
        <f t="shared" si="32"/>
        <v>2.2443229523379869E-4</v>
      </c>
    </row>
    <row r="251" spans="1:7">
      <c r="A251" s="1">
        <v>44056</v>
      </c>
      <c r="B251" s="2">
        <v>135.779999</v>
      </c>
      <c r="C251" s="4">
        <f t="shared" si="29"/>
        <v>2.3594760461183614E-3</v>
      </c>
      <c r="D251" s="5">
        <f t="shared" si="30"/>
        <v>5.567127212206336E-6</v>
      </c>
      <c r="E251" s="2">
        <f t="shared" si="33"/>
        <v>4</v>
      </c>
      <c r="F251" s="6">
        <f t="shared" si="31"/>
        <v>0.85737499999999989</v>
      </c>
      <c r="G251" s="7">
        <f t="shared" si="32"/>
        <v>4.7731156935654065E-6</v>
      </c>
    </row>
    <row r="252" spans="1:7">
      <c r="A252" s="1">
        <v>44057</v>
      </c>
      <c r="B252" s="2">
        <v>135.10000600000001</v>
      </c>
      <c r="C252" s="4">
        <f t="shared" si="29"/>
        <v>-5.0206321309468295E-3</v>
      </c>
      <c r="D252" s="5">
        <f t="shared" si="30"/>
        <v>2.5206746994295703E-5</v>
      </c>
      <c r="E252" s="2">
        <f t="shared" si="33"/>
        <v>3</v>
      </c>
      <c r="F252" s="6">
        <f t="shared" si="31"/>
        <v>0.90249999999999997</v>
      </c>
      <c r="G252" s="7">
        <f t="shared" si="32"/>
        <v>2.2749089162351871E-5</v>
      </c>
    </row>
    <row r="253" spans="1:7">
      <c r="A253" s="1">
        <v>44060</v>
      </c>
      <c r="B253" s="2">
        <v>135.5</v>
      </c>
      <c r="C253" s="4">
        <f t="shared" si="29"/>
        <v>2.9563509420564176E-3</v>
      </c>
      <c r="D253" s="8">
        <f t="shared" si="30"/>
        <v>8.7400108925978683E-6</v>
      </c>
      <c r="E253" s="2">
        <f t="shared" si="33"/>
        <v>2</v>
      </c>
      <c r="F253" s="6">
        <f t="shared" si="31"/>
        <v>0.95</v>
      </c>
      <c r="G253" s="7">
        <f t="shared" si="32"/>
        <v>8.3030103479679743E-6</v>
      </c>
    </row>
    <row r="254" spans="1:7">
      <c r="A254" s="1">
        <v>44061</v>
      </c>
      <c r="B254" s="2">
        <v>136.509995</v>
      </c>
      <c r="C254" s="4">
        <f t="shared" si="29"/>
        <v>7.4261950677768033E-3</v>
      </c>
      <c r="D254" s="6">
        <f t="shared" si="30"/>
        <v>5.5148373184672517E-5</v>
      </c>
      <c r="E254" s="2">
        <f t="shared" si="33"/>
        <v>1</v>
      </c>
      <c r="F254" s="6">
        <f t="shared" si="31"/>
        <v>1</v>
      </c>
      <c r="G254" s="7">
        <f t="shared" si="32"/>
        <v>5.5148373184672517E-5</v>
      </c>
    </row>
    <row r="255" spans="1:7">
      <c r="F255" t="s">
        <v>14</v>
      </c>
      <c r="G255" s="9">
        <f>+SUM(G3:G254)</f>
        <v>2.1354119320934994E-3</v>
      </c>
    </row>
    <row r="256" spans="1:7">
      <c r="G256" s="10">
        <f>+(1-J5)*G255</f>
        <v>1.0677059660467507E-4</v>
      </c>
    </row>
  </sheetData>
  <mergeCells count="2">
    <mergeCell ref="O6:Q6"/>
    <mergeCell ref="T6:V6"/>
  </mergeCells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3</vt:i4>
      </vt:variant>
    </vt:vector>
  </HeadingPairs>
  <TitlesOfParts>
    <vt:vector size="4" baseType="lpstr">
      <vt:lpstr>PG</vt:lpstr>
      <vt:lpstr>Diagramm1</vt:lpstr>
      <vt:lpstr>Diagramm2</vt:lpstr>
      <vt:lpstr>Diagramm3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2020-08-19T12:41:17Z</dcterms:created>
  <dcterms:modified xsi:type="dcterms:W3CDTF">2020-08-19T23:45:20Z</dcterms:modified>
</cp:coreProperties>
</file>