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3"/>
  <workbookPr/>
  <mc:AlternateContent xmlns:mc="http://schemas.openxmlformats.org/markup-compatibility/2006">
    <mc:Choice Requires="x15">
      <x15ac:absPath xmlns:x15ac="http://schemas.microsoft.com/office/spreadsheetml/2010/11/ac" url="/Users/Andres/Dropbox/CORNELL/Spring 2017/BTRY 6020 Statistical Methods II/Homework/HW5/"/>
    </mc:Choice>
  </mc:AlternateContent>
  <bookViews>
    <workbookView xWindow="34600" yWindow="1580" windowWidth="24220" windowHeight="18960" tabRatio="500"/>
  </bookViews>
  <sheets>
    <sheet name="Interpreting parameters" sheetId="1" r:id="rId1"/>
    <sheet name="Obtaining parameters" sheetId="2" r:id="rId2"/>
  </sheets>
  <definedNames>
    <definedName name="solver_adj" localSheetId="1" hidden="1">'Obtaining parameters'!$H$15:$H$17</definedName>
    <definedName name="solver_cvg" localSheetId="1" hidden="1">0.0001</definedName>
    <definedName name="solver_drv" localSheetId="1" hidden="1">1</definedName>
    <definedName name="solver_eng" localSheetId="1" hidden="1">1</definedName>
    <definedName name="solver_itr" localSheetId="1" hidden="1">2147483647</definedName>
    <definedName name="solver_lin" localSheetId="1" hidden="1">2</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2</definedName>
    <definedName name="solver_nod" localSheetId="1" hidden="1">2147483647</definedName>
    <definedName name="solver_num" localSheetId="1" hidden="1">0</definedName>
    <definedName name="solver_opt" localSheetId="1" hidden="1">'Obtaining parameters'!$F$60</definedName>
    <definedName name="solver_pre" localSheetId="1" hidden="1">0.000001</definedName>
    <definedName name="solver_rbv" localSheetId="1" hidden="1">1</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2</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3" i="2" l="1"/>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60" i="2"/>
  <c r="F61" i="2"/>
  <c r="E23" i="2"/>
  <c r="E60" i="2"/>
  <c r="E61"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O113" i="1"/>
  <c r="O110" i="1"/>
  <c r="M113" i="1"/>
  <c r="M110" i="1"/>
  <c r="K113" i="1"/>
  <c r="K110" i="1"/>
  <c r="I113" i="1"/>
  <c r="I110" i="1"/>
  <c r="M99" i="1"/>
  <c r="M98" i="1"/>
  <c r="K98" i="1"/>
  <c r="I99" i="1"/>
  <c r="I98" i="1"/>
  <c r="O99" i="1"/>
  <c r="K99" i="1"/>
  <c r="O98" i="1"/>
  <c r="M87" i="1"/>
  <c r="M86" i="1"/>
  <c r="I87" i="1"/>
  <c r="I86" i="1"/>
  <c r="O87" i="1"/>
  <c r="O86" i="1"/>
  <c r="K87" i="1"/>
  <c r="K86" i="1"/>
  <c r="L20" i="1"/>
  <c r="L19"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77" i="1"/>
  <c r="N20" i="1"/>
  <c r="R48" i="1"/>
  <c r="R45" i="1"/>
  <c r="P48" i="1"/>
  <c r="P45" i="1"/>
  <c r="N48" i="1"/>
  <c r="N45" i="1"/>
  <c r="G23" i="1"/>
  <c r="G24" i="1"/>
  <c r="N24" i="1"/>
  <c r="N23" i="1"/>
  <c r="N22" i="1"/>
  <c r="P22" i="1"/>
  <c r="N21" i="1"/>
  <c r="N19" i="1"/>
  <c r="P19" i="1"/>
  <c r="F27" i="1"/>
  <c r="H27" i="1"/>
  <c r="F28" i="1"/>
  <c r="H28" i="1"/>
  <c r="F29" i="1"/>
  <c r="H29" i="1"/>
  <c r="F30" i="1"/>
  <c r="H30" i="1"/>
  <c r="F31" i="1"/>
  <c r="H31" i="1"/>
  <c r="F32" i="1"/>
  <c r="H32" i="1"/>
  <c r="F33" i="1"/>
  <c r="H33" i="1"/>
  <c r="F34" i="1"/>
  <c r="H34" i="1"/>
  <c r="F35" i="1"/>
  <c r="H35" i="1"/>
  <c r="F36" i="1"/>
  <c r="H36" i="1"/>
  <c r="F37" i="1"/>
  <c r="H37" i="1"/>
  <c r="F38" i="1"/>
  <c r="H38" i="1"/>
  <c r="F39" i="1"/>
  <c r="H39" i="1"/>
  <c r="F40" i="1"/>
  <c r="H40" i="1"/>
  <c r="F41" i="1"/>
  <c r="H41" i="1"/>
  <c r="F42" i="1"/>
  <c r="H42" i="1"/>
  <c r="F43" i="1"/>
  <c r="H43" i="1"/>
  <c r="F44" i="1"/>
  <c r="H44" i="1"/>
  <c r="F45" i="1"/>
  <c r="H45" i="1"/>
  <c r="F46" i="1"/>
  <c r="H46" i="1"/>
  <c r="F47" i="1"/>
  <c r="H47" i="1"/>
  <c r="F48" i="1"/>
  <c r="H48" i="1"/>
  <c r="F49" i="1"/>
  <c r="H49" i="1"/>
  <c r="F50" i="1"/>
  <c r="H50" i="1"/>
  <c r="F51" i="1"/>
  <c r="H51" i="1"/>
  <c r="F52" i="1"/>
  <c r="H52" i="1"/>
  <c r="F53" i="1"/>
  <c r="H53" i="1"/>
  <c r="F54" i="1"/>
  <c r="H54" i="1"/>
  <c r="F55" i="1"/>
  <c r="H55" i="1"/>
  <c r="F56" i="1"/>
  <c r="H56" i="1"/>
  <c r="F57" i="1"/>
  <c r="H57" i="1"/>
  <c r="F58" i="1"/>
  <c r="H58" i="1"/>
  <c r="F59" i="1"/>
  <c r="H59" i="1"/>
  <c r="F60" i="1"/>
  <c r="H60" i="1"/>
  <c r="F61" i="1"/>
  <c r="H61" i="1"/>
  <c r="J20"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J19"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4" i="1"/>
  <c r="E65" i="1"/>
</calcChain>
</file>

<file path=xl/sharedStrings.xml><?xml version="1.0" encoding="utf-8"?>
<sst xmlns="http://schemas.openxmlformats.org/spreadsheetml/2006/main" count="180" uniqueCount="101">
  <si>
    <t>CigsperDay</t>
  </si>
  <si>
    <t>Years</t>
  </si>
  <si>
    <t>PersonYears</t>
  </si>
  <si>
    <t>NumCases</t>
  </si>
  <si>
    <t>For a Poisson R.V:</t>
  </si>
  <si>
    <t>PMF= fy=(exp(-lamda)*lamda^(y))/(y!)</t>
  </si>
  <si>
    <t>In a poisson R.V: E(y)=Var(y)=lamda</t>
  </si>
  <si>
    <t>PMF=fy|x = (exp(-exp(xB))*(exp(xB)^y))/(y!)</t>
  </si>
  <si>
    <t>The MLE estimators B are the parameters that make the likelihood maximun, therefore, these are the parameters that make the probability to observe our data as large as possible</t>
  </si>
  <si>
    <t>Example:</t>
  </si>
  <si>
    <t>Multiple cohorts of subjects, some non-smokers and others smokers, were observed for several years. The number of cases (NumCases) of lung cancer diagnosed in the different cohorts was recorded, in addition to the following predictor variables: CigsperDay = Number of cigarettes smoked per day per individual in the cohort; Years = The number of years the individuals in the cohort had smoked.
Additionally, the total number of years in which individuals in each category were observed (summed over all individuals) was recorded in the column PersonYears. (For example, if a cohort had 50 people that had been observed for 20 years, that would be 50 x 20 = 1000 PersonYears.)</t>
  </si>
  <si>
    <t xml:space="preserve">Since log (yi!) is deleted since is not related to the parameters </t>
  </si>
  <si>
    <r>
      <t xml:space="preserve">The likelihood function is: </t>
    </r>
    <r>
      <rPr>
        <sz val="14"/>
        <color rgb="FFFF0000"/>
        <rFont val="Calibri (Body)"/>
      </rPr>
      <t xml:space="preserve"> L(B | x,y) = sum_{i} (exp(-exp(xiB))*(exp(xiB)^yi))/(yi!)</t>
    </r>
  </si>
  <si>
    <r>
      <t xml:space="preserve">Then, the log likelihood is  </t>
    </r>
    <r>
      <rPr>
        <sz val="14"/>
        <color rgb="FFFF0000"/>
        <rFont val="Calibri (Body)"/>
      </rPr>
      <t xml:space="preserve">log L(B | x,y) = (xiB)yi - exp(xiB) - log(yi!) </t>
    </r>
  </si>
  <si>
    <t xml:space="preserve">Let's say that the parameters  that make likelihood maximum are </t>
  </si>
  <si>
    <t>bo</t>
  </si>
  <si>
    <t>b1 (cigsperday)</t>
  </si>
  <si>
    <t>b2 (years)</t>
  </si>
  <si>
    <r>
      <t xml:space="preserve">Under the poisson assumptions the pdf (in this case pmf since y is not continuos) of y given x is completely determine by the conditional mean </t>
    </r>
    <r>
      <rPr>
        <sz val="14"/>
        <color rgb="FFFF0000"/>
        <rFont val="Calibri (Body)"/>
      </rPr>
      <t xml:space="preserve"> E(y|x)=u(x)=exp(xB),</t>
    </r>
    <r>
      <rPr>
        <sz val="12"/>
        <color theme="1"/>
        <rFont val="Calibri"/>
        <family val="2"/>
        <scheme val="minor"/>
      </rPr>
      <t xml:space="preserve"> then </t>
    </r>
  </si>
  <si>
    <r>
      <t xml:space="preserve">The conditional mean is restricted to positive values and have not upper bound, then a good a functional form that ensure this is </t>
    </r>
    <r>
      <rPr>
        <sz val="14"/>
        <color rgb="FFFF0000"/>
        <rFont val="Calibri"/>
        <family val="2"/>
        <scheme val="minor"/>
      </rPr>
      <t>E(y|x)=u(x)=</t>
    </r>
    <r>
      <rPr>
        <sz val="14"/>
        <color rgb="FFFF0000"/>
        <rFont val="Calibri (Body)"/>
      </rPr>
      <t>exp(xB)</t>
    </r>
  </si>
  <si>
    <t>AMEj = exp(xB)*Bj</t>
  </si>
  <si>
    <t>AME_cigsperday</t>
  </si>
  <si>
    <t>AME_years</t>
  </si>
  <si>
    <t>y_hat = E(Y|X) = exp(xB)</t>
  </si>
  <si>
    <t xml:space="preserve">log likelihood i </t>
  </si>
  <si>
    <t>log likelihood</t>
  </si>
  <si>
    <t>residual deviance full</t>
  </si>
  <si>
    <t>Residual deviance null</t>
  </si>
  <si>
    <t>We obtain exactly the same log likelihood in stata, but in R the reported is 88.13</t>
  </si>
  <si>
    <t>marginal effect_cigsperday</t>
  </si>
  <si>
    <t>marginal effect_years</t>
  </si>
  <si>
    <t>Average Marginal Effect (AME´s)</t>
  </si>
  <si>
    <t>Marginal effect at means (MEM´s)</t>
  </si>
  <si>
    <t xml:space="preserve">MEM_cigsperday </t>
  </si>
  <si>
    <t>mean cigsperday</t>
  </si>
  <si>
    <t>mean years</t>
  </si>
  <si>
    <r>
      <t xml:space="preserve">For MEM´S we are measuring the change in the prediction when we change one variable in one unit starting at means of all variables= </t>
    </r>
    <r>
      <rPr>
        <sz val="12"/>
        <color rgb="FFFF0000"/>
        <rFont val="Calibri (Body)"/>
      </rPr>
      <t>MEM´s = y_hat (mean Xj +1) - y_hat(mean Xj)</t>
    </r>
  </si>
  <si>
    <t xml:space="preserve">y_hat at mean </t>
  </si>
  <si>
    <t>y_hat at mean +1</t>
  </si>
  <si>
    <t>MEM_years</t>
  </si>
  <si>
    <t>Stata results</t>
  </si>
  <si>
    <t>difference</t>
  </si>
  <si>
    <t>The results are quite similar. We need to study why slightly differences persist.</t>
  </si>
  <si>
    <t>Interpretations examples</t>
  </si>
  <si>
    <t>coefficient</t>
  </si>
  <si>
    <t>As AME</t>
  </si>
  <si>
    <t>As MEM</t>
  </si>
  <si>
    <t>Interpretation</t>
  </si>
  <si>
    <t>As multiplicative effect exp(bj), semielasticity</t>
  </si>
  <si>
    <t>Increasing the cigarretes per day in one unit, increases the the mean number of cases in (1.041262684-1)*100 = 4.12%</t>
  </si>
  <si>
    <t>Increasing the numbers of years  that indiduals had smoke  in one unit, increases the the mean number of cases in (1.044740992-1)*100 = 4.47%</t>
  </si>
  <si>
    <t>Increasing the cigarretes per day in one unit increases the expected number of cases in 0.0912</t>
  </si>
  <si>
    <t>Increasing the numbers of years  that indiduals had smoke  in one unit increases the expected number of cases in 0.09879</t>
  </si>
  <si>
    <t>Starting at mean of all explanatory variables,  Increasing the numbers of years  that indiduals had smoke  in one unit increases the expected number of cases in 0.0675725</t>
  </si>
  <si>
    <t>Starting at mean of all explanatory variables,  Increasing the numbers of years  that indiduals had smoke  in one unit increases the expected number of cases in 0.07326882</t>
  </si>
  <si>
    <t>How to interpret the coefficient results in Poisson regression?</t>
  </si>
  <si>
    <r>
      <t xml:space="preserve">There are different ways to interpret the results in a Poisson regression, I consider that the differences in interpretation are related to the field in which the application is implemented. For instance, in Economics there is a heavy interest in the marginal effects (ME), e.g, which most often measures the effect on the conditional mean of y of a change in one of the regressors, say Xk. In a poisson the conditional mean </t>
    </r>
    <r>
      <rPr>
        <sz val="12"/>
        <color rgb="FFFF0000"/>
        <rFont val="Calibri (Body)"/>
      </rPr>
      <t>u(x)= E(y|x) = exp(xB)</t>
    </r>
    <r>
      <rPr>
        <sz val="12"/>
        <color theme="1"/>
        <rFont val="Calibri"/>
        <family val="2"/>
        <scheme val="minor"/>
      </rPr>
      <t xml:space="preserve">, then the change in </t>
    </r>
    <r>
      <rPr>
        <sz val="12"/>
        <color rgb="FFFF0000"/>
        <rFont val="Calibri (Body)"/>
      </rPr>
      <t>E(y|x)</t>
    </r>
    <r>
      <rPr>
        <sz val="12"/>
        <color theme="1"/>
        <rFont val="Calibri"/>
        <family val="2"/>
        <scheme val="minor"/>
      </rPr>
      <t xml:space="preserve"> when </t>
    </r>
    <r>
      <rPr>
        <sz val="12"/>
        <color rgb="FFFF0000"/>
        <rFont val="Calibri (Body)"/>
      </rPr>
      <t>Xj</t>
    </r>
    <r>
      <rPr>
        <sz val="12"/>
        <color theme="1"/>
        <rFont val="Calibri"/>
        <family val="2"/>
        <scheme val="minor"/>
      </rPr>
      <t xml:space="preserve"> change is equal to </t>
    </r>
    <r>
      <rPr>
        <sz val="12"/>
        <color rgb="FFFF0000"/>
        <rFont val="Calibri (Body)"/>
      </rPr>
      <t xml:space="preserve">exp(xB)*Bj. </t>
    </r>
    <r>
      <rPr>
        <sz val="12"/>
        <rFont val="Calibri (Body)"/>
      </rPr>
      <t xml:space="preserve">To calculate this marginal effects, we need to decide how to do it. Then we have the </t>
    </r>
    <r>
      <rPr>
        <sz val="12"/>
        <color rgb="FFFF0000"/>
        <rFont val="Calibri (Body)"/>
      </rPr>
      <t xml:space="preserve">AME´s (Average Marginal Effects), MEM`s (Marginal Effects at means, and MER´s (Marginal effects at representative values) </t>
    </r>
    <r>
      <rPr>
        <sz val="12"/>
        <rFont val="Calibri (Body)"/>
      </rPr>
      <t xml:space="preserve">. In another disciplines (Biology, applied statistics), they like to interpret the the coefficients in exponential form, e.g, as the multiplicative effects on the conditional mean (exp(bj)) and then increasing xj in one unit, increases the conditional mean in (exp(bj) -1)*100, which is a semielasticity.  For categorical variables, we only  calculated the adjusted predictions for one category and then , we make the same for the comparison category and the difference is the marginal effect. If the predictions are at the means of all other explanatory variables, the difference in predictions is a MEM, if the prediction is calculated for each observation individually for both caterories, then the difference is a AME. We do not use catergorical variables in the example below. </t>
    </r>
  </si>
  <si>
    <t>Comments:</t>
  </si>
  <si>
    <t>1. In stata the option IRR, shows the coefficients in this form, which by the way is also called Incidence-Rate ratios</t>
  </si>
  <si>
    <t>2. 100*Bj is the semielasticity of E(y|x) with respect to xj. Then for small changes in xj the percentage changes in E(y|x) is roughly (100*Bj)*change in x)</t>
  </si>
  <si>
    <t>3. If we replace xj by log(xj), bj is the elasticity of E(y|x) with respect to xj.</t>
  </si>
  <si>
    <t>Interpretation of marginal effects (AME´S and MEM´s) as semielasticities and elasticities</t>
  </si>
  <si>
    <t>As semilesticy the expression could be:</t>
  </si>
  <si>
    <t>Option 1</t>
  </si>
  <si>
    <t>Option 2</t>
  </si>
  <si>
    <t>This semielasticity is very similar to the estimated coefficients</t>
  </si>
  <si>
    <t>d(E(y|x)/d(log(xj) =1/bj</t>
  </si>
  <si>
    <t>d(log(E(y|x))/d(xj) = bj</t>
  </si>
  <si>
    <t>As elasticity this expresion convert to d(log(E(y|x))/d(log(xj) = (Bj)*(xj)</t>
  </si>
  <si>
    <t>Recall, for a Poisson R.V, the conditional mean is defined as: E(y|x)=exp(xB), where for instance xB for a poisson regression with 2 explanatory variables is xB= b0 + B1xi1 + B2xi2</t>
  </si>
  <si>
    <t>marginal effect as elasticity =bj*xj</t>
  </si>
  <si>
    <t>Stata Results</t>
  </si>
  <si>
    <t>Own calculations</t>
  </si>
  <si>
    <t>variable</t>
  </si>
  <si>
    <t>Variable</t>
  </si>
  <si>
    <r>
      <t xml:space="preserve">For MEM´S as elasticities we are measuring the  % change in the expected number of events when xj change in 1%, then </t>
    </r>
    <r>
      <rPr>
        <sz val="12"/>
        <color rgb="FFFF0000"/>
        <rFont val="Calibri (Body)"/>
      </rPr>
      <t>MEM´s as elasticities is = ((Bj)*(mean xj)</t>
    </r>
  </si>
  <si>
    <t>Interesting result the AME´s and MEM´s are equal calculate as elasticities. This effects are not influence for the values of the other explanatory variables, wheres the AME´s and MEM´s in normal units are influence for the values of the another variables.</t>
  </si>
  <si>
    <r>
      <t xml:space="preserve">Marginal effect at means (MEM´s) as semielasticities </t>
    </r>
    <r>
      <rPr>
        <b/>
        <sz val="14"/>
        <color rgb="FFFF0000"/>
        <rFont val="Calibri (Body)"/>
      </rPr>
      <t>d(log(E(y|x))/d(xj) = bj</t>
    </r>
  </si>
  <si>
    <r>
      <t xml:space="preserve">Average Marginal Effect (AME´s) as semielasticities </t>
    </r>
    <r>
      <rPr>
        <b/>
        <sz val="14"/>
        <color rgb="FFFF0000"/>
        <rFont val="Calibri (Body)"/>
      </rPr>
      <t>d(log(E(y|x))/d(xj) = bj</t>
    </r>
  </si>
  <si>
    <r>
      <t xml:space="preserve">Marginal effect at means (MEM´s) as elasticities is </t>
    </r>
    <r>
      <rPr>
        <b/>
        <sz val="14"/>
        <color rgb="FFFF0000"/>
        <rFont val="Calibri (Body)"/>
      </rPr>
      <t>d(log(E(y|x))/d(log(xj))</t>
    </r>
    <r>
      <rPr>
        <b/>
        <sz val="14"/>
        <color theme="1"/>
        <rFont val="Calibri"/>
        <family val="2"/>
        <scheme val="minor"/>
      </rPr>
      <t xml:space="preserve">. For MEM´s this derivative is evaluated a its respective mean, then </t>
    </r>
    <r>
      <rPr>
        <b/>
        <sz val="14"/>
        <color rgb="FFFF0000"/>
        <rFont val="Calibri (Body)"/>
      </rPr>
      <t>MEM = bj * mean(xj)</t>
    </r>
  </si>
  <si>
    <r>
      <t xml:space="preserve">Average Marginal Effect (AME´s) as elasticities  is </t>
    </r>
    <r>
      <rPr>
        <b/>
        <sz val="14"/>
        <color rgb="FFFF0000"/>
        <rFont val="Calibri (Body)"/>
      </rPr>
      <t>d(log(E(y|x))/d(log(xj))</t>
    </r>
    <r>
      <rPr>
        <b/>
        <sz val="14"/>
        <color theme="1"/>
        <rFont val="Calibri"/>
        <family val="2"/>
        <scheme val="minor"/>
      </rPr>
      <t xml:space="preserve">. For AME´s this derivative is evaluate for each xij, then the </t>
    </r>
    <r>
      <rPr>
        <b/>
        <sz val="14"/>
        <color rgb="FFFF0000"/>
        <rFont val="Calibri (Body)"/>
      </rPr>
      <t>AME = 1/n sum_{i} bj*xij</t>
    </r>
  </si>
  <si>
    <t>cigsperday</t>
  </si>
  <si>
    <t>years</t>
  </si>
  <si>
    <t>AME´s as elasticities</t>
  </si>
  <si>
    <t>AME´s as semielasticities</t>
  </si>
  <si>
    <t>Interpretations examples (AME´s and MEM´s as elasticities or semielasticities</t>
  </si>
  <si>
    <t>MEM´s as elasticities</t>
  </si>
  <si>
    <t>MEM´s as semielasticities</t>
  </si>
  <si>
    <t xml:space="preserve">Increasing the cigarretes per day in 1%, increases the the mean number of cases in  0.68% </t>
  </si>
  <si>
    <t>Increasing the numbers of years  that indivduals had smoke  in 1%, increases the the mean number of cases in 1.532%</t>
  </si>
  <si>
    <t>Increasing the cigarretes per day in one unit increases the expected number of cases in 0.04*100= 4%</t>
  </si>
  <si>
    <t>Increasing the numbers of years  that indiduals had smoke  in one unit increases the expected number of cases in 0.044*100 = 4.4%</t>
  </si>
  <si>
    <t>The AME´s and MEM´s do not change for semielasticities of the form d(log(E(y|x))/d(xj) = bj. Because the % change in E(y|x) when xj change in one unit always wil be bj. E.g, the change does not depend on the value of xj that is evaluated. The semielasticities are exactly the estimated coefficients</t>
  </si>
  <si>
    <r>
      <t xml:space="preserve">Under the poisson assumptions the pdf (in this case pmf since y is not continuos) of y given x is completely determine by the conditional mean </t>
    </r>
    <r>
      <rPr>
        <sz val="14"/>
        <color rgb="FFFF0000"/>
        <rFont val="Calibri (Body)"/>
      </rPr>
      <t xml:space="preserve"> E(y|x)=u(x)=exp(xB),</t>
    </r>
    <r>
      <rPr>
        <sz val="12"/>
        <color rgb="FF000000"/>
        <rFont val="Calibri"/>
        <family val="2"/>
        <scheme val="minor"/>
      </rPr>
      <t xml:space="preserve"> then </t>
    </r>
  </si>
  <si>
    <r>
      <t xml:space="preserve">Average Marginal Effect (AME´s) as elasticities  is </t>
    </r>
    <r>
      <rPr>
        <b/>
        <sz val="14"/>
        <color rgb="FFFF0000"/>
        <rFont val="Calibri (Body)"/>
      </rPr>
      <t>d(log(E(y|x))/d(log(xj))</t>
    </r>
    <r>
      <rPr>
        <b/>
        <sz val="14"/>
        <color rgb="FF000000"/>
        <rFont val="Calibri"/>
        <family val="2"/>
        <scheme val="minor"/>
      </rPr>
      <t xml:space="preserve">. For AME´s this derivative is evaluate for each xij, then the </t>
    </r>
    <r>
      <rPr>
        <b/>
        <sz val="14"/>
        <color rgb="FFFF0000"/>
        <rFont val="Calibri (Body)"/>
      </rPr>
      <t>AME = 1/n sum_{i} bj*xij</t>
    </r>
  </si>
  <si>
    <t>log likelihood i (1)</t>
  </si>
  <si>
    <t>log likelihood solver</t>
  </si>
  <si>
    <t>Parameters</t>
  </si>
  <si>
    <t>Obtained in R</t>
  </si>
  <si>
    <t>Obtained with solver</t>
  </si>
  <si>
    <t>diff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</si>
</sst>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18" x14ac:knownFonts="1">
    <font>
      <sz val="12"/>
      <color theme="1"/>
      <name val="Calibri"/>
      <family val="2"/>
      <scheme val="minor"/>
    </font>
    <font>
      <b/>
      <sz val="12"/>
      <color theme="1"/>
      <name val="Calibri"/>
      <family val="2"/>
      <scheme val="minor"/>
    </font>
    <font>
      <sz val="10"/>
      <color rgb="FF000000"/>
      <name val="Arial Unicode MS"/>
      <family val="2"/>
    </font>
    <font>
      <sz val="12"/>
      <color rgb="FFFF0000"/>
      <name val="Calibri (Body)"/>
    </font>
    <font>
      <sz val="14"/>
      <color rgb="FFFF0000"/>
      <name val="Calibri (Body)"/>
    </font>
    <font>
      <sz val="14"/>
      <color rgb="FFFF0000"/>
      <name val="Calibri"/>
      <family val="2"/>
      <scheme val="minor"/>
    </font>
    <font>
      <b/>
      <sz val="14"/>
      <color theme="1"/>
      <name val="Calibri"/>
      <family val="2"/>
      <scheme val="minor"/>
    </font>
    <font>
      <sz val="12"/>
      <name val="Calibri (Body)"/>
    </font>
    <font>
      <sz val="10"/>
      <color theme="1"/>
      <name val="Calibri"/>
      <family val="2"/>
      <scheme val="minor"/>
    </font>
    <font>
      <b/>
      <sz val="14"/>
      <color rgb="FFFF0000"/>
      <name val="Calibri (Body)"/>
    </font>
    <font>
      <sz val="10"/>
      <color rgb="FFFF0000"/>
      <name val="Calibri"/>
      <family val="2"/>
      <scheme val="minor"/>
    </font>
    <font>
      <b/>
      <sz val="12"/>
      <color rgb="FF00B050"/>
      <name val="Calibri"/>
      <family val="2"/>
      <scheme val="minor"/>
    </font>
    <font>
      <b/>
      <sz val="12"/>
      <color rgb="FF0070C0"/>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4"/>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rgb="FF000000"/>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auto="1"/>
      </right>
      <top style="thin">
        <color rgb="FF000000"/>
      </top>
      <bottom/>
      <diagonal/>
    </border>
  </borders>
  <cellStyleXfs count="7">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64">
    <xf numFmtId="0" fontId="0" fillId="0" borderId="0" xfId="0"/>
    <xf numFmtId="0" fontId="2" fillId="0" borderId="0" xfId="0" applyFont="1" applyAlignment="1">
      <alignment vertical="center"/>
    </xf>
    <xf numFmtId="0" fontId="1" fillId="0" borderId="0" xfId="0" applyFont="1" applyAlignment="1">
      <alignment vertical="top"/>
    </xf>
    <xf numFmtId="0" fontId="4" fillId="0" borderId="0" xfId="0" applyFont="1"/>
    <xf numFmtId="0" fontId="0" fillId="0" borderId="1" xfId="0" applyBorder="1"/>
    <xf numFmtId="0" fontId="1" fillId="0" borderId="1" xfId="0" applyFont="1" applyBorder="1"/>
    <xf numFmtId="164" fontId="0" fillId="0" borderId="0" xfId="0" applyNumberFormat="1"/>
    <xf numFmtId="0" fontId="1" fillId="2" borderId="1" xfId="0" applyFont="1" applyFill="1" applyBorder="1"/>
    <xf numFmtId="0" fontId="0" fillId="0" borderId="0" xfId="0" applyBorder="1" applyAlignment="1">
      <alignment vertical="center"/>
    </xf>
    <xf numFmtId="0" fontId="0" fillId="0" borderId="1" xfId="0" applyFont="1" applyBorder="1"/>
    <xf numFmtId="165" fontId="0" fillId="0" borderId="1" xfId="0" applyNumberFormat="1" applyBorder="1"/>
    <xf numFmtId="0" fontId="0" fillId="0" borderId="0" xfId="0" applyBorder="1"/>
    <xf numFmtId="0" fontId="0" fillId="0" borderId="0" xfId="0" applyFill="1" applyBorder="1"/>
    <xf numFmtId="0" fontId="6" fillId="2" borderId="1" xfId="0" applyFont="1" applyFill="1" applyBorder="1"/>
    <xf numFmtId="0" fontId="6" fillId="2" borderId="0" xfId="0" applyFont="1" applyFill="1" applyBorder="1"/>
    <xf numFmtId="0" fontId="6" fillId="2" borderId="6" xfId="0" applyFont="1" applyFill="1" applyBorder="1" applyAlignment="1">
      <alignment horizontal="center"/>
    </xf>
    <xf numFmtId="0" fontId="6" fillId="2" borderId="6" xfId="0" applyFont="1" applyFill="1" applyBorder="1"/>
    <xf numFmtId="165" fontId="0" fillId="0" borderId="1" xfId="0" applyNumberFormat="1" applyFont="1" applyBorder="1"/>
    <xf numFmtId="0" fontId="15" fillId="0" borderId="0" xfId="0" applyFont="1"/>
    <xf numFmtId="0" fontId="16" fillId="0" borderId="6" xfId="0" applyFont="1" applyBorder="1"/>
    <xf numFmtId="164" fontId="15" fillId="0" borderId="0" xfId="0" applyNumberFormat="1" applyFont="1"/>
    <xf numFmtId="0" fontId="17" fillId="3" borderId="6" xfId="0" applyFont="1" applyFill="1" applyBorder="1"/>
    <xf numFmtId="0" fontId="17" fillId="3" borderId="8" xfId="0" applyFont="1" applyFill="1" applyBorder="1" applyAlignment="1">
      <alignment horizontal="center"/>
    </xf>
    <xf numFmtId="0" fontId="15" fillId="0" borderId="0" xfId="0" applyFont="1" applyAlignment="1"/>
    <xf numFmtId="0" fontId="15" fillId="0" borderId="1" xfId="0" applyFont="1" applyBorder="1"/>
    <xf numFmtId="0" fontId="0" fillId="0" borderId="0" xfId="0" applyAlignment="1">
      <alignment horizontal="center" wrapText="1"/>
    </xf>
    <xf numFmtId="0" fontId="1" fillId="2" borderId="1" xfId="0" applyFont="1" applyFill="1"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0" fillId="0" borderId="1" xfId="0" applyBorder="1" applyAlignment="1">
      <alignment horizontal="center" vertic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6" fillId="0" borderId="0" xfId="0" applyFont="1"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wrapText="1"/>
    </xf>
    <xf numFmtId="0" fontId="0" fillId="0" borderId="7" xfId="0" applyBorder="1" applyAlignment="1">
      <alignment horizontal="center" wrapText="1"/>
    </xf>
    <xf numFmtId="0" fontId="6" fillId="2" borderId="1" xfId="0" applyFont="1" applyFill="1" applyBorder="1" applyAlignment="1">
      <alignment horizontal="center" vertical="center" wrapText="1"/>
    </xf>
    <xf numFmtId="0" fontId="0" fillId="0" borderId="0" xfId="0" applyBorder="1" applyAlignment="1">
      <alignment horizontal="center" wrapText="1"/>
    </xf>
    <xf numFmtId="0" fontId="1" fillId="0" borderId="0" xfId="0" applyFont="1" applyAlignment="1">
      <alignment horizontal="center" wrapText="1"/>
    </xf>
    <xf numFmtId="0" fontId="1" fillId="0" borderId="0" xfId="0" applyFont="1" applyAlignment="1">
      <alignment horizontal="center" vertical="center" wrapText="1"/>
    </xf>
    <xf numFmtId="0" fontId="6" fillId="2" borderId="1" xfId="0" applyFont="1" applyFill="1" applyBorder="1" applyAlignment="1">
      <alignment horizontal="center" wrapText="1"/>
    </xf>
    <xf numFmtId="0" fontId="1" fillId="0" borderId="1" xfId="0" applyFont="1" applyBorder="1" applyAlignment="1">
      <alignment horizontal="center" vertical="center"/>
    </xf>
    <xf numFmtId="0" fontId="11" fillId="0" borderId="1" xfId="0" applyFont="1" applyBorder="1" applyAlignment="1">
      <alignment horizontal="center" vertical="center" wrapText="1"/>
    </xf>
    <xf numFmtId="0" fontId="6" fillId="2" borderId="1" xfId="0" applyFont="1" applyFill="1" applyBorder="1" applyAlignment="1">
      <alignment horizontal="center"/>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2" fillId="0" borderId="1" xfId="0" applyFont="1" applyBorder="1" applyAlignment="1">
      <alignment horizontal="center" vertical="center" wrapText="1"/>
    </xf>
    <xf numFmtId="0" fontId="15" fillId="0" borderId="0" xfId="0" applyFont="1"/>
    <xf numFmtId="0" fontId="4" fillId="0" borderId="0" xfId="0" applyFont="1"/>
    <xf numFmtId="0" fontId="15" fillId="0" borderId="0" xfId="0" applyFont="1" applyBorder="1" applyAlignment="1">
      <alignment horizontal="center" wrapText="1"/>
    </xf>
    <xf numFmtId="0" fontId="17" fillId="3" borderId="10" xfId="0" applyFont="1" applyFill="1" applyBorder="1" applyAlignment="1">
      <alignment horizontal="center" vertical="center" wrapText="1"/>
    </xf>
    <xf numFmtId="0" fontId="17" fillId="3" borderId="11" xfId="0" applyFont="1" applyFill="1" applyBorder="1" applyAlignment="1">
      <alignment horizontal="center" vertical="center" wrapText="1"/>
    </xf>
    <xf numFmtId="0" fontId="15" fillId="0" borderId="0" xfId="0" applyFont="1" applyAlignment="1">
      <alignment horizontal="center" vertical="center" wrapText="1"/>
    </xf>
    <xf numFmtId="0" fontId="16" fillId="0" borderId="4" xfId="0" applyFont="1" applyBorder="1" applyAlignment="1">
      <alignment horizontal="center" vertical="center"/>
    </xf>
    <xf numFmtId="0" fontId="16" fillId="0" borderId="6" xfId="0" applyFont="1" applyBorder="1" applyAlignment="1">
      <alignment horizontal="center" vertical="center"/>
    </xf>
    <xf numFmtId="0" fontId="16" fillId="0" borderId="5" xfId="0" applyFont="1" applyBorder="1" applyAlignment="1">
      <alignment horizontal="center" vertical="center"/>
    </xf>
    <xf numFmtId="0" fontId="16" fillId="0" borderId="9" xfId="0" applyFont="1" applyBorder="1" applyAlignment="1">
      <alignment horizontal="center" vertical="center"/>
    </xf>
    <xf numFmtId="0" fontId="16" fillId="0" borderId="12" xfId="0" applyFont="1" applyBorder="1" applyAlignment="1">
      <alignment horizontal="center" vertical="center"/>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5"/>
  <sheetViews>
    <sheetView tabSelected="1" topLeftCell="A46" workbookViewId="0">
      <selection activeCell="E27" sqref="E27:E61"/>
    </sheetView>
  </sheetViews>
  <sheetFormatPr baseColWidth="10" defaultRowHeight="16" x14ac:dyDescent="0.2"/>
  <cols>
    <col min="4" max="4" width="19.1640625" bestFit="1" customWidth="1"/>
    <col min="5" max="5" width="20.6640625" bestFit="1" customWidth="1"/>
    <col min="6" max="6" width="23.6640625" customWidth="1"/>
    <col min="7" max="7" width="23" bestFit="1" customWidth="1"/>
    <col min="8" max="8" width="18.6640625" bestFit="1" customWidth="1"/>
    <col min="9" max="9" width="16.1640625" customWidth="1"/>
    <col min="10" max="10" width="16.83203125" customWidth="1"/>
    <col min="11" max="11" width="16.33203125" customWidth="1"/>
    <col min="12" max="12" width="17.6640625" customWidth="1"/>
    <col min="13" max="13" width="23.83203125" customWidth="1"/>
    <col min="14" max="14" width="18.83203125" customWidth="1"/>
    <col min="15" max="15" width="22.6640625" customWidth="1"/>
    <col min="16" max="16" width="24.5" customWidth="1"/>
    <col min="17" max="17" width="19.33203125" customWidth="1"/>
    <col min="19" max="19" width="23.83203125" customWidth="1"/>
  </cols>
  <sheetData>
    <row r="1" spans="1:1" x14ac:dyDescent="0.2">
      <c r="A1" t="s">
        <v>4</v>
      </c>
    </row>
    <row r="2" spans="1:1" ht="19" x14ac:dyDescent="0.25">
      <c r="A2" s="3" t="s">
        <v>5</v>
      </c>
    </row>
    <row r="3" spans="1:1" x14ac:dyDescent="0.2">
      <c r="A3" t="s">
        <v>6</v>
      </c>
    </row>
    <row r="5" spans="1:1" ht="19" x14ac:dyDescent="0.25">
      <c r="A5" t="s">
        <v>19</v>
      </c>
    </row>
    <row r="6" spans="1:1" ht="19" x14ac:dyDescent="0.25">
      <c r="A6" t="s">
        <v>18</v>
      </c>
    </row>
    <row r="7" spans="1:1" ht="19" x14ac:dyDescent="0.25">
      <c r="A7" s="3" t="s">
        <v>7</v>
      </c>
    </row>
    <row r="9" spans="1:1" ht="19" x14ac:dyDescent="0.25">
      <c r="A9" t="s">
        <v>12</v>
      </c>
    </row>
    <row r="10" spans="1:1" x14ac:dyDescent="0.2">
      <c r="A10" t="s">
        <v>8</v>
      </c>
    </row>
    <row r="11" spans="1:1" ht="19" x14ac:dyDescent="0.25">
      <c r="A11" t="s">
        <v>13</v>
      </c>
    </row>
    <row r="12" spans="1:1" x14ac:dyDescent="0.2">
      <c r="A12" t="s">
        <v>11</v>
      </c>
    </row>
    <row r="14" spans="1:1" x14ac:dyDescent="0.2">
      <c r="A14" t="s">
        <v>20</v>
      </c>
    </row>
    <row r="17" spans="1:19" ht="117" customHeight="1" x14ac:dyDescent="0.2">
      <c r="A17" s="2" t="s">
        <v>9</v>
      </c>
      <c r="B17" s="25" t="s">
        <v>10</v>
      </c>
      <c r="C17" s="25"/>
      <c r="D17" s="25"/>
      <c r="E17" s="25"/>
      <c r="F17" s="25"/>
      <c r="G17" s="25"/>
      <c r="H17" s="25"/>
      <c r="I17" s="25"/>
      <c r="M17" s="27" t="s">
        <v>36</v>
      </c>
      <c r="N17" s="27"/>
    </row>
    <row r="18" spans="1:19" x14ac:dyDescent="0.2">
      <c r="I18" s="26" t="s">
        <v>31</v>
      </c>
      <c r="J18" s="26"/>
      <c r="K18" s="7" t="s">
        <v>71</v>
      </c>
      <c r="L18" s="7" t="s">
        <v>41</v>
      </c>
      <c r="M18" s="26" t="s">
        <v>32</v>
      </c>
      <c r="N18" s="26"/>
      <c r="O18" s="7" t="s">
        <v>40</v>
      </c>
      <c r="P18" s="7" t="s">
        <v>41</v>
      </c>
    </row>
    <row r="19" spans="1:19" x14ac:dyDescent="0.2">
      <c r="A19" t="s">
        <v>14</v>
      </c>
      <c r="F19" t="s">
        <v>15</v>
      </c>
      <c r="G19">
        <v>-1.726048</v>
      </c>
      <c r="I19" s="4" t="s">
        <v>21</v>
      </c>
      <c r="J19" s="4">
        <f>AVERAGE(G27:G61)</f>
        <v>9.1264701669226136E-2</v>
      </c>
      <c r="K19" s="4">
        <v>9.1265100000000002E-2</v>
      </c>
      <c r="L19" s="10">
        <f>J19-K19</f>
        <v>-3.9833077386530746E-7</v>
      </c>
      <c r="M19" s="5" t="s">
        <v>33</v>
      </c>
      <c r="N19" s="5">
        <f>N21-N20</f>
        <v>6.7572502695998571E-2</v>
      </c>
      <c r="O19" s="5">
        <v>6.6215800000000005E-2</v>
      </c>
      <c r="P19" s="5">
        <f>N19-O19</f>
        <v>1.3567026959985656E-3</v>
      </c>
    </row>
    <row r="20" spans="1:19" x14ac:dyDescent="0.2">
      <c r="F20" t="s">
        <v>16</v>
      </c>
      <c r="G20">
        <v>4.0433999999999998E-2</v>
      </c>
      <c r="I20" s="4" t="s">
        <v>22</v>
      </c>
      <c r="J20" s="4">
        <f>AVERAGE(H27:H61)</f>
        <v>9.8792222569133878E-2</v>
      </c>
      <c r="K20" s="4">
        <v>9.8793400000000003E-2</v>
      </c>
      <c r="L20" s="10">
        <f>J20-K20</f>
        <v>-1.1774308661255395E-6</v>
      </c>
      <c r="M20" s="4" t="s">
        <v>37</v>
      </c>
      <c r="N20" s="4">
        <f>EXP($G$19+($G$20*$G$23)+($G$21*$G$24))</f>
        <v>1.6376216895580045</v>
      </c>
      <c r="O20" s="4"/>
      <c r="P20" s="4"/>
      <c r="Q20" s="28" t="s">
        <v>42</v>
      </c>
      <c r="R20" s="25"/>
      <c r="S20" s="25"/>
    </row>
    <row r="21" spans="1:19" x14ac:dyDescent="0.2">
      <c r="F21" t="s">
        <v>17</v>
      </c>
      <c r="G21">
        <v>4.3769000000000002E-2</v>
      </c>
      <c r="M21" s="4" t="s">
        <v>38</v>
      </c>
      <c r="N21" s="4">
        <f>EXP($G$19+($G$20*($G$23+1))+($G$21*$G$24))</f>
        <v>1.705194192254003</v>
      </c>
      <c r="O21" s="4"/>
      <c r="P21" s="4"/>
      <c r="Q21" s="28"/>
      <c r="R21" s="25"/>
      <c r="S21" s="25"/>
    </row>
    <row r="22" spans="1:19" x14ac:dyDescent="0.2">
      <c r="M22" s="5" t="s">
        <v>39</v>
      </c>
      <c r="N22" s="5">
        <f>N24-N23</f>
        <v>7.3268818654384615E-2</v>
      </c>
      <c r="O22" s="5">
        <v>7.16778E-2</v>
      </c>
      <c r="P22" s="5">
        <f>N22-O22</f>
        <v>1.5910186543846155E-3</v>
      </c>
    </row>
    <row r="23" spans="1:19" x14ac:dyDescent="0.2">
      <c r="F23" t="s">
        <v>34</v>
      </c>
      <c r="G23" s="6">
        <f>AVERAGE(A27:A61)</f>
        <v>17</v>
      </c>
      <c r="M23" s="4" t="s">
        <v>37</v>
      </c>
      <c r="N23" s="4">
        <f>EXP($G$19+($G$20*$G$23)+($G$21*$G$24))</f>
        <v>1.6376216895580045</v>
      </c>
      <c r="O23" s="4"/>
      <c r="P23" s="4"/>
    </row>
    <row r="24" spans="1:19" x14ac:dyDescent="0.2">
      <c r="F24" t="s">
        <v>35</v>
      </c>
      <c r="G24" s="6">
        <f>AVERAGE(B27:B61)</f>
        <v>35</v>
      </c>
      <c r="M24" s="4" t="s">
        <v>38</v>
      </c>
      <c r="N24" s="4">
        <f>EXP($G$19+($G$20*($G$23))+($G$21*($G$24+1)))</f>
        <v>1.7108905082123891</v>
      </c>
      <c r="O24" s="4"/>
      <c r="P24" s="4"/>
    </row>
    <row r="26" spans="1:19" x14ac:dyDescent="0.2">
      <c r="A26" s="1" t="s">
        <v>0</v>
      </c>
      <c r="B26" t="s">
        <v>1</v>
      </c>
      <c r="C26" t="s">
        <v>2</v>
      </c>
      <c r="D26" t="s">
        <v>3</v>
      </c>
      <c r="E26" t="s">
        <v>24</v>
      </c>
      <c r="F26" t="s">
        <v>23</v>
      </c>
      <c r="G26" t="s">
        <v>29</v>
      </c>
      <c r="H26" t="s">
        <v>30</v>
      </c>
    </row>
    <row r="27" spans="1:19" x14ac:dyDescent="0.2">
      <c r="A27" s="1">
        <v>0</v>
      </c>
      <c r="B27">
        <v>15</v>
      </c>
      <c r="C27">
        <v>10366</v>
      </c>
      <c r="D27">
        <v>1</v>
      </c>
      <c r="E27">
        <f>(($G$19+$G$20*A27+$G$21*B27)*D27)-(EXP($G$19+$G$20*A27+$G$21*B27))-(LN(FACT(D27)))</f>
        <v>-1.4126886032487869</v>
      </c>
      <c r="F27">
        <f t="shared" ref="F27:F61" si="0">EXP($G$19+$G$20*A27+$G$21*B27)</f>
        <v>0.34317560324878693</v>
      </c>
      <c r="G27">
        <f>F27*$G$20</f>
        <v>1.3875962341761449E-2</v>
      </c>
      <c r="H27">
        <f>F27*$G$21</f>
        <v>1.5020452978596156E-2</v>
      </c>
      <c r="M27" s="33" t="s">
        <v>55</v>
      </c>
      <c r="N27" s="33"/>
      <c r="O27" s="33"/>
      <c r="P27" s="33"/>
    </row>
    <row r="28" spans="1:19" x14ac:dyDescent="0.2">
      <c r="A28" s="1">
        <v>0</v>
      </c>
      <c r="B28">
        <v>25</v>
      </c>
      <c r="C28">
        <v>5969</v>
      </c>
      <c r="D28">
        <v>0</v>
      </c>
      <c r="E28">
        <f t="shared" ref="E28:E61" si="1">(($G$19+$G$20*A28+$G$21*B28)*D28)-(EXP($G$19+$G$20*A28+$G$21*B28))-(LN(FACT(D28)))</f>
        <v>-0.53162177060501703</v>
      </c>
      <c r="F28">
        <f t="shared" si="0"/>
        <v>0.53162177060501703</v>
      </c>
      <c r="G28">
        <f t="shared" ref="G28:G61" si="2">F28*$G$20</f>
        <v>2.1495594672643257E-2</v>
      </c>
      <c r="H28">
        <f t="shared" ref="H28:H61" si="3">F28*$G$21</f>
        <v>2.3268553277610991E-2</v>
      </c>
      <c r="M28" s="33"/>
      <c r="N28" s="33"/>
      <c r="O28" s="33"/>
      <c r="P28" s="33"/>
    </row>
    <row r="29" spans="1:19" ht="16" customHeight="1" x14ac:dyDescent="0.2">
      <c r="A29" s="1">
        <v>0</v>
      </c>
      <c r="B29">
        <v>35</v>
      </c>
      <c r="C29">
        <v>3512</v>
      </c>
      <c r="D29">
        <v>0</v>
      </c>
      <c r="E29">
        <f t="shared" si="1"/>
        <v>-0.8235483650518286</v>
      </c>
      <c r="F29">
        <f t="shared" si="0"/>
        <v>0.8235483650518286</v>
      </c>
      <c r="G29">
        <f t="shared" si="2"/>
        <v>3.3299354592505638E-2</v>
      </c>
      <c r="H29">
        <f t="shared" si="3"/>
        <v>3.6045888389953491E-2</v>
      </c>
      <c r="M29" s="34" t="s">
        <v>56</v>
      </c>
      <c r="N29" s="34"/>
      <c r="O29" s="34"/>
      <c r="P29" s="34"/>
      <c r="Q29" s="34"/>
      <c r="R29" s="34"/>
    </row>
    <row r="30" spans="1:19" x14ac:dyDescent="0.2">
      <c r="A30" s="1">
        <v>0</v>
      </c>
      <c r="B30">
        <v>45</v>
      </c>
      <c r="C30">
        <v>1421</v>
      </c>
      <c r="D30">
        <v>0</v>
      </c>
      <c r="E30">
        <f t="shared" si="1"/>
        <v>-1.2757790351732052</v>
      </c>
      <c r="F30">
        <f t="shared" si="0"/>
        <v>1.2757790351732052</v>
      </c>
      <c r="G30">
        <f t="shared" si="2"/>
        <v>5.1584849508193378E-2</v>
      </c>
      <c r="H30">
        <f t="shared" si="3"/>
        <v>5.5839572590496024E-2</v>
      </c>
      <c r="M30" s="34"/>
      <c r="N30" s="34"/>
      <c r="O30" s="34"/>
      <c r="P30" s="34"/>
      <c r="Q30" s="34"/>
      <c r="R30" s="34"/>
    </row>
    <row r="31" spans="1:19" x14ac:dyDescent="0.2">
      <c r="A31" s="1">
        <v>0</v>
      </c>
      <c r="B31">
        <v>55</v>
      </c>
      <c r="C31">
        <v>826</v>
      </c>
      <c r="D31">
        <v>2</v>
      </c>
      <c r="E31">
        <f t="shared" si="1"/>
        <v>-1.3069938736594255</v>
      </c>
      <c r="F31">
        <f t="shared" si="0"/>
        <v>1.9763406930994802</v>
      </c>
      <c r="G31">
        <f t="shared" si="2"/>
        <v>7.9911359584784375E-2</v>
      </c>
      <c r="H31">
        <f t="shared" si="3"/>
        <v>8.6502455796271152E-2</v>
      </c>
      <c r="M31" s="34"/>
      <c r="N31" s="34"/>
      <c r="O31" s="34"/>
      <c r="P31" s="34"/>
      <c r="Q31" s="34"/>
      <c r="R31" s="34"/>
    </row>
    <row r="32" spans="1:19" x14ac:dyDescent="0.2">
      <c r="A32" s="1">
        <v>5</v>
      </c>
      <c r="B32">
        <v>15</v>
      </c>
      <c r="C32">
        <v>3121</v>
      </c>
      <c r="D32">
        <v>0</v>
      </c>
      <c r="E32">
        <f t="shared" si="1"/>
        <v>-0.42006618365004966</v>
      </c>
      <c r="F32">
        <f t="shared" si="0"/>
        <v>0.42006618365004966</v>
      </c>
      <c r="G32">
        <f t="shared" si="2"/>
        <v>1.6984956069706108E-2</v>
      </c>
      <c r="H32">
        <f t="shared" si="3"/>
        <v>1.8385876792179026E-2</v>
      </c>
      <c r="M32" s="34"/>
      <c r="N32" s="34"/>
      <c r="O32" s="34"/>
      <c r="P32" s="34"/>
      <c r="Q32" s="34"/>
      <c r="R32" s="34"/>
    </row>
    <row r="33" spans="1:19" x14ac:dyDescent="0.2">
      <c r="A33" s="1">
        <v>5</v>
      </c>
      <c r="B33">
        <v>25</v>
      </c>
      <c r="C33">
        <v>2288</v>
      </c>
      <c r="D33">
        <v>0</v>
      </c>
      <c r="E33">
        <f t="shared" si="1"/>
        <v>-0.65073486054729057</v>
      </c>
      <c r="F33">
        <f t="shared" si="0"/>
        <v>0.65073486054729057</v>
      </c>
      <c r="G33">
        <f t="shared" si="2"/>
        <v>2.6311813351369145E-2</v>
      </c>
      <c r="H33">
        <f t="shared" si="3"/>
        <v>2.8482014111294363E-2</v>
      </c>
      <c r="M33" s="34"/>
      <c r="N33" s="34"/>
      <c r="O33" s="34"/>
      <c r="P33" s="34"/>
      <c r="Q33" s="34"/>
      <c r="R33" s="34"/>
    </row>
    <row r="34" spans="1:19" x14ac:dyDescent="0.2">
      <c r="A34" s="1">
        <v>5</v>
      </c>
      <c r="B34">
        <v>35</v>
      </c>
      <c r="C34">
        <v>1648</v>
      </c>
      <c r="D34">
        <v>1</v>
      </c>
      <c r="E34">
        <f t="shared" si="1"/>
        <v>-1.0000323833814435</v>
      </c>
      <c r="F34">
        <f t="shared" si="0"/>
        <v>1.0080693833814436</v>
      </c>
      <c r="G34">
        <f t="shared" si="2"/>
        <v>4.0760277447645286E-2</v>
      </c>
      <c r="H34">
        <f t="shared" si="3"/>
        <v>4.4122188841222404E-2</v>
      </c>
      <c r="M34" s="34"/>
      <c r="N34" s="34"/>
      <c r="O34" s="34"/>
      <c r="P34" s="34"/>
      <c r="Q34" s="34"/>
      <c r="R34" s="34"/>
    </row>
    <row r="35" spans="1:19" x14ac:dyDescent="0.2">
      <c r="A35" s="1">
        <v>5</v>
      </c>
      <c r="B35">
        <v>45</v>
      </c>
      <c r="C35">
        <v>927</v>
      </c>
      <c r="D35">
        <v>0</v>
      </c>
      <c r="E35">
        <f t="shared" si="1"/>
        <v>-1.5616250846871504</v>
      </c>
      <c r="F35">
        <f t="shared" si="0"/>
        <v>1.5616250846871504</v>
      </c>
      <c r="G35">
        <f t="shared" si="2"/>
        <v>6.3142748674240232E-2</v>
      </c>
      <c r="H35">
        <f t="shared" si="3"/>
        <v>6.8350768331671891E-2</v>
      </c>
      <c r="M35" s="34"/>
      <c r="N35" s="34"/>
      <c r="O35" s="34"/>
      <c r="P35" s="34"/>
      <c r="Q35" s="34"/>
      <c r="R35" s="34"/>
    </row>
    <row r="36" spans="1:19" x14ac:dyDescent="0.2">
      <c r="A36" s="1">
        <v>5</v>
      </c>
      <c r="B36">
        <v>55</v>
      </c>
      <c r="C36">
        <v>606</v>
      </c>
      <c r="D36">
        <v>0</v>
      </c>
      <c r="E36">
        <f t="shared" si="1"/>
        <v>-2.4191518414575039</v>
      </c>
      <c r="F36">
        <f t="shared" si="0"/>
        <v>2.4191518414575039</v>
      </c>
      <c r="G36">
        <f t="shared" si="2"/>
        <v>9.7815985557492713E-2</v>
      </c>
      <c r="H36">
        <f t="shared" si="3"/>
        <v>0.10588385694875349</v>
      </c>
      <c r="M36" s="34"/>
      <c r="N36" s="34"/>
      <c r="O36" s="34"/>
      <c r="P36" s="34"/>
      <c r="Q36" s="34"/>
      <c r="R36" s="34"/>
    </row>
    <row r="37" spans="1:19" x14ac:dyDescent="0.2">
      <c r="A37" s="1">
        <v>11</v>
      </c>
      <c r="B37">
        <v>15</v>
      </c>
      <c r="C37">
        <v>3577</v>
      </c>
      <c r="D37">
        <v>0</v>
      </c>
      <c r="E37">
        <f t="shared" si="1"/>
        <v>-0.53540114998469179</v>
      </c>
      <c r="F37">
        <f t="shared" si="0"/>
        <v>0.53540114998469179</v>
      </c>
      <c r="G37">
        <f t="shared" si="2"/>
        <v>2.1648410098481025E-2</v>
      </c>
      <c r="H37">
        <f t="shared" si="3"/>
        <v>2.3433972933679978E-2</v>
      </c>
      <c r="M37" s="34"/>
      <c r="N37" s="34"/>
      <c r="O37" s="34"/>
      <c r="P37" s="34"/>
      <c r="Q37" s="34"/>
      <c r="R37" s="34"/>
    </row>
    <row r="38" spans="1:19" x14ac:dyDescent="0.2">
      <c r="A38" s="1">
        <v>11</v>
      </c>
      <c r="B38">
        <v>25</v>
      </c>
      <c r="C38">
        <v>2546</v>
      </c>
      <c r="D38">
        <v>1</v>
      </c>
      <c r="E38">
        <f t="shared" si="1"/>
        <v>-1.016452094638052</v>
      </c>
      <c r="F38">
        <f t="shared" si="0"/>
        <v>0.82940309463805195</v>
      </c>
      <c r="G38">
        <f t="shared" si="2"/>
        <v>3.3536084728594991E-2</v>
      </c>
      <c r="H38">
        <f t="shared" si="3"/>
        <v>3.6302144049212899E-2</v>
      </c>
      <c r="M38" s="34"/>
      <c r="N38" s="34"/>
      <c r="O38" s="34"/>
      <c r="P38" s="34"/>
      <c r="Q38" s="34"/>
      <c r="R38" s="34"/>
    </row>
    <row r="39" spans="1:19" x14ac:dyDescent="0.2">
      <c r="A39" s="1">
        <v>11</v>
      </c>
      <c r="B39">
        <v>35</v>
      </c>
      <c r="C39">
        <v>1826</v>
      </c>
      <c r="D39">
        <v>0</v>
      </c>
      <c r="E39">
        <f t="shared" si="1"/>
        <v>-1.2848487408270344</v>
      </c>
      <c r="F39">
        <f t="shared" si="0"/>
        <v>1.2848487408270344</v>
      </c>
      <c r="G39">
        <f t="shared" si="2"/>
        <v>5.1951573986600302E-2</v>
      </c>
      <c r="H39">
        <f t="shared" si="3"/>
        <v>5.6236544537258473E-2</v>
      </c>
      <c r="M39" s="34"/>
      <c r="N39" s="34"/>
      <c r="O39" s="34"/>
      <c r="P39" s="34"/>
      <c r="Q39" s="34"/>
      <c r="R39" s="34"/>
    </row>
    <row r="40" spans="1:19" x14ac:dyDescent="0.2">
      <c r="A40" s="1">
        <v>11</v>
      </c>
      <c r="B40">
        <v>45</v>
      </c>
      <c r="C40">
        <v>988</v>
      </c>
      <c r="D40">
        <v>2</v>
      </c>
      <c r="E40">
        <f t="shared" si="1"/>
        <v>-1.3068759778419756</v>
      </c>
      <c r="F40">
        <f t="shared" si="0"/>
        <v>1.9903907972820303</v>
      </c>
      <c r="G40">
        <f t="shared" si="2"/>
        <v>8.0479461497301605E-2</v>
      </c>
      <c r="H40">
        <f t="shared" si="3"/>
        <v>8.7117414806237192E-2</v>
      </c>
      <c r="M40" s="34"/>
      <c r="N40" s="34"/>
      <c r="O40" s="34"/>
      <c r="P40" s="34"/>
      <c r="Q40" s="34"/>
      <c r="R40" s="34"/>
    </row>
    <row r="41" spans="1:19" x14ac:dyDescent="0.2">
      <c r="A41" s="1">
        <v>11</v>
      </c>
      <c r="B41">
        <v>55</v>
      </c>
      <c r="C41">
        <v>449</v>
      </c>
      <c r="D41">
        <v>3</v>
      </c>
      <c r="E41">
        <f t="shared" si="1"/>
        <v>-1.4970598255675327</v>
      </c>
      <c r="F41">
        <f t="shared" si="0"/>
        <v>3.0833633563394778</v>
      </c>
      <c r="G41">
        <f t="shared" si="2"/>
        <v>0.12467271395023044</v>
      </c>
      <c r="H41">
        <f t="shared" si="3"/>
        <v>0.1349557307436226</v>
      </c>
    </row>
    <row r="42" spans="1:19" ht="19" x14ac:dyDescent="0.25">
      <c r="A42" s="1">
        <v>16</v>
      </c>
      <c r="B42">
        <v>15</v>
      </c>
      <c r="C42">
        <v>4317</v>
      </c>
      <c r="D42">
        <v>0</v>
      </c>
      <c r="E42">
        <f t="shared" si="1"/>
        <v>-0.65536103285545066</v>
      </c>
      <c r="F42">
        <f t="shared" si="0"/>
        <v>0.65536103285545066</v>
      </c>
      <c r="G42">
        <f t="shared" si="2"/>
        <v>2.6498868002477291E-2</v>
      </c>
      <c r="H42">
        <f t="shared" si="3"/>
        <v>2.8684497047050221E-2</v>
      </c>
      <c r="M42" s="45" t="s">
        <v>43</v>
      </c>
      <c r="N42" s="45"/>
    </row>
    <row r="43" spans="1:19" x14ac:dyDescent="0.2">
      <c r="A43" s="1">
        <v>16</v>
      </c>
      <c r="B43">
        <v>25</v>
      </c>
      <c r="C43">
        <v>3185</v>
      </c>
      <c r="D43">
        <v>0</v>
      </c>
      <c r="E43">
        <f t="shared" si="1"/>
        <v>-1.0152359007279723</v>
      </c>
      <c r="F43">
        <f t="shared" si="0"/>
        <v>1.0152359007279723</v>
      </c>
      <c r="G43">
        <f t="shared" si="2"/>
        <v>4.1050048410034831E-2</v>
      </c>
      <c r="H43">
        <f t="shared" si="3"/>
        <v>4.443586013896262E-2</v>
      </c>
      <c r="M43" s="38" t="s">
        <v>44</v>
      </c>
      <c r="N43" s="39" t="s">
        <v>48</v>
      </c>
      <c r="O43" s="39" t="s">
        <v>47</v>
      </c>
      <c r="P43" s="39" t="s">
        <v>45</v>
      </c>
      <c r="Q43" s="39" t="s">
        <v>47</v>
      </c>
      <c r="R43" s="39" t="s">
        <v>46</v>
      </c>
      <c r="S43" s="39" t="s">
        <v>47</v>
      </c>
    </row>
    <row r="44" spans="1:19" x14ac:dyDescent="0.2">
      <c r="A44" s="1">
        <v>16</v>
      </c>
      <c r="B44">
        <v>35</v>
      </c>
      <c r="C44">
        <v>1893</v>
      </c>
      <c r="D44">
        <v>0</v>
      </c>
      <c r="E44">
        <f t="shared" si="1"/>
        <v>-1.5727269130361525</v>
      </c>
      <c r="F44">
        <f t="shared" si="0"/>
        <v>1.5727269130361525</v>
      </c>
      <c r="G44">
        <f t="shared" si="2"/>
        <v>6.3591640001703795E-2</v>
      </c>
      <c r="H44">
        <f t="shared" si="3"/>
        <v>6.8836684256679367E-2</v>
      </c>
      <c r="M44" s="38"/>
      <c r="N44" s="39"/>
      <c r="O44" s="39"/>
      <c r="P44" s="39"/>
      <c r="Q44" s="39"/>
      <c r="R44" s="39"/>
      <c r="S44" s="39"/>
    </row>
    <row r="45" spans="1:19" ht="16" customHeight="1" x14ac:dyDescent="0.2">
      <c r="A45" s="1">
        <v>16</v>
      </c>
      <c r="B45">
        <v>45</v>
      </c>
      <c r="C45">
        <v>849</v>
      </c>
      <c r="D45">
        <v>2</v>
      </c>
      <c r="E45">
        <f t="shared" si="1"/>
        <v>-1.348495137466148</v>
      </c>
      <c r="F45">
        <f t="shared" si="0"/>
        <v>2.4363499569062026</v>
      </c>
      <c r="G45">
        <f t="shared" si="2"/>
        <v>9.8511374157545392E-2</v>
      </c>
      <c r="H45">
        <f t="shared" si="3"/>
        <v>0.10663660126382758</v>
      </c>
      <c r="M45" s="35" t="s">
        <v>16</v>
      </c>
      <c r="N45" s="29">
        <f>EXP(G20)</f>
        <v>1.0412625841040468</v>
      </c>
      <c r="O45" s="30" t="s">
        <v>49</v>
      </c>
      <c r="P45" s="29">
        <f>J19</f>
        <v>9.1264701669226136E-2</v>
      </c>
      <c r="Q45" s="30" t="s">
        <v>51</v>
      </c>
      <c r="R45" s="29">
        <f>N19</f>
        <v>6.7572502695998571E-2</v>
      </c>
      <c r="S45" s="30" t="s">
        <v>53</v>
      </c>
    </row>
    <row r="46" spans="1:19" ht="21" customHeight="1" x14ac:dyDescent="0.2">
      <c r="A46" s="1">
        <v>16</v>
      </c>
      <c r="B46">
        <v>55</v>
      </c>
      <c r="C46">
        <v>280</v>
      </c>
      <c r="D46">
        <v>5</v>
      </c>
      <c r="E46">
        <f t="shared" si="1"/>
        <v>-1.9207464058301458</v>
      </c>
      <c r="F46">
        <f t="shared" si="0"/>
        <v>3.7742096630480999</v>
      </c>
      <c r="G46">
        <f t="shared" si="2"/>
        <v>0.15260639351568686</v>
      </c>
      <c r="H46">
        <f t="shared" si="3"/>
        <v>0.1651933827419523</v>
      </c>
      <c r="M46" s="36"/>
      <c r="N46" s="29"/>
      <c r="O46" s="31"/>
      <c r="P46" s="29"/>
      <c r="Q46" s="31"/>
      <c r="R46" s="29"/>
      <c r="S46" s="31"/>
    </row>
    <row r="47" spans="1:19" ht="46" customHeight="1" x14ac:dyDescent="0.2">
      <c r="A47" s="1">
        <v>20</v>
      </c>
      <c r="B47">
        <v>15</v>
      </c>
      <c r="C47">
        <v>5683</v>
      </c>
      <c r="D47">
        <v>0</v>
      </c>
      <c r="E47">
        <f t="shared" si="1"/>
        <v>-0.77040956727043508</v>
      </c>
      <c r="F47">
        <f t="shared" si="0"/>
        <v>0.77040956727043508</v>
      </c>
      <c r="G47">
        <f t="shared" si="2"/>
        <v>3.1150740443012772E-2</v>
      </c>
      <c r="H47">
        <f t="shared" si="3"/>
        <v>3.3720056349859674E-2</v>
      </c>
      <c r="M47" s="37"/>
      <c r="N47" s="29"/>
      <c r="O47" s="32"/>
      <c r="P47" s="29"/>
      <c r="Q47" s="32"/>
      <c r="R47" s="29"/>
      <c r="S47" s="32"/>
    </row>
    <row r="48" spans="1:19" x14ac:dyDescent="0.2">
      <c r="A48" s="1">
        <v>20</v>
      </c>
      <c r="B48">
        <v>25</v>
      </c>
      <c r="C48">
        <v>5483</v>
      </c>
      <c r="D48">
        <v>1</v>
      </c>
      <c r="E48">
        <f t="shared" si="1"/>
        <v>-1.016603416084521</v>
      </c>
      <c r="F48">
        <f t="shared" si="0"/>
        <v>1.193460416084521</v>
      </c>
      <c r="G48">
        <f t="shared" si="2"/>
        <v>4.8256378463961518E-2</v>
      </c>
      <c r="H48">
        <f t="shared" si="3"/>
        <v>5.2236568951603404E-2</v>
      </c>
      <c r="M48" s="35" t="s">
        <v>17</v>
      </c>
      <c r="N48" s="29">
        <f>EXP(G21)</f>
        <v>1.0447409918429695</v>
      </c>
      <c r="O48" s="30" t="s">
        <v>50</v>
      </c>
      <c r="P48" s="29">
        <f>J20</f>
        <v>9.8792222569133878E-2</v>
      </c>
      <c r="Q48" s="30" t="s">
        <v>52</v>
      </c>
      <c r="R48" s="29">
        <f>N22</f>
        <v>7.3268818654384615E-2</v>
      </c>
      <c r="S48" s="30" t="s">
        <v>54</v>
      </c>
    </row>
    <row r="49" spans="1:19" ht="19" customHeight="1" x14ac:dyDescent="0.2">
      <c r="A49" s="1">
        <v>20</v>
      </c>
      <c r="B49">
        <v>35</v>
      </c>
      <c r="C49">
        <v>3646</v>
      </c>
      <c r="D49">
        <v>5</v>
      </c>
      <c r="E49">
        <f t="shared" si="1"/>
        <v>-3.5635756376552097</v>
      </c>
      <c r="F49">
        <f t="shared" si="0"/>
        <v>1.8488188948731639</v>
      </c>
      <c r="G49">
        <f t="shared" si="2"/>
        <v>7.4755143195301507E-2</v>
      </c>
      <c r="H49">
        <f t="shared" si="3"/>
        <v>8.0920954209703508E-2</v>
      </c>
      <c r="M49" s="36"/>
      <c r="N49" s="29"/>
      <c r="O49" s="31"/>
      <c r="P49" s="29"/>
      <c r="Q49" s="31"/>
      <c r="R49" s="29"/>
      <c r="S49" s="31"/>
    </row>
    <row r="50" spans="1:19" ht="52" customHeight="1" x14ac:dyDescent="0.2">
      <c r="A50" s="1">
        <v>20</v>
      </c>
      <c r="B50">
        <v>45</v>
      </c>
      <c r="C50">
        <v>1567</v>
      </c>
      <c r="D50">
        <v>9</v>
      </c>
      <c r="E50">
        <f t="shared" si="1"/>
        <v>-6.1957453191148728</v>
      </c>
      <c r="F50">
        <f t="shared" si="0"/>
        <v>2.8640508390334025</v>
      </c>
      <c r="G50">
        <f t="shared" si="2"/>
        <v>0.11580503162547659</v>
      </c>
      <c r="H50">
        <f t="shared" si="3"/>
        <v>0.125356641173653</v>
      </c>
      <c r="M50" s="37"/>
      <c r="N50" s="29"/>
      <c r="O50" s="32"/>
      <c r="P50" s="29"/>
      <c r="Q50" s="32"/>
      <c r="R50" s="29"/>
      <c r="S50" s="32"/>
    </row>
    <row r="51" spans="1:19" x14ac:dyDescent="0.2">
      <c r="A51" s="1">
        <v>20</v>
      </c>
      <c r="B51">
        <v>55</v>
      </c>
      <c r="C51">
        <v>416</v>
      </c>
      <c r="D51">
        <v>7</v>
      </c>
      <c r="E51">
        <f t="shared" si="1"/>
        <v>-2.5324439839185455</v>
      </c>
      <c r="F51">
        <f t="shared" si="0"/>
        <v>4.4367716228531293</v>
      </c>
      <c r="G51">
        <f t="shared" si="2"/>
        <v>0.17939642379844342</v>
      </c>
      <c r="H51">
        <f t="shared" si="3"/>
        <v>0.19419305716065863</v>
      </c>
      <c r="N51" s="40" t="s">
        <v>58</v>
      </c>
      <c r="O51" s="8"/>
    </row>
    <row r="52" spans="1:19" x14ac:dyDescent="0.2">
      <c r="A52" s="1">
        <v>27</v>
      </c>
      <c r="B52">
        <v>15</v>
      </c>
      <c r="C52">
        <v>3042</v>
      </c>
      <c r="D52">
        <v>0</v>
      </c>
      <c r="E52">
        <f t="shared" si="1"/>
        <v>-1.02245336592762</v>
      </c>
      <c r="F52">
        <f t="shared" si="0"/>
        <v>1.02245336592762</v>
      </c>
      <c r="G52">
        <f t="shared" si="2"/>
        <v>4.1341879397917385E-2</v>
      </c>
      <c r="H52">
        <f t="shared" si="3"/>
        <v>4.4751761373286007E-2</v>
      </c>
      <c r="M52" t="s">
        <v>57</v>
      </c>
      <c r="N52" s="25"/>
    </row>
    <row r="53" spans="1:19" x14ac:dyDescent="0.2">
      <c r="A53" s="1">
        <v>27</v>
      </c>
      <c r="B53">
        <v>25</v>
      </c>
      <c r="C53">
        <v>4290</v>
      </c>
      <c r="D53">
        <v>4</v>
      </c>
      <c r="E53">
        <f t="shared" si="1"/>
        <v>-2.9223814963059054</v>
      </c>
      <c r="F53">
        <f t="shared" si="0"/>
        <v>1.5839076659579594</v>
      </c>
      <c r="G53">
        <f t="shared" si="2"/>
        <v>6.404372256534413E-2</v>
      </c>
      <c r="H53">
        <f t="shared" si="3"/>
        <v>6.932605463131393E-2</v>
      </c>
      <c r="N53" s="25"/>
    </row>
    <row r="54" spans="1:19" x14ac:dyDescent="0.2">
      <c r="A54" s="1">
        <v>27</v>
      </c>
      <c r="B54">
        <v>35</v>
      </c>
      <c r="C54">
        <v>3529</v>
      </c>
      <c r="D54">
        <v>9</v>
      </c>
      <c r="E54">
        <f t="shared" si="1"/>
        <v>-7.1772328164339907</v>
      </c>
      <c r="F54">
        <f t="shared" si="0"/>
        <v>2.4536703363525216</v>
      </c>
      <c r="G54">
        <f t="shared" si="2"/>
        <v>9.9211706380077855E-2</v>
      </c>
      <c r="H54">
        <f t="shared" si="3"/>
        <v>0.10739469695181353</v>
      </c>
      <c r="N54" s="25"/>
    </row>
    <row r="55" spans="1:19" ht="16" customHeight="1" x14ac:dyDescent="0.2">
      <c r="A55" s="1">
        <v>27</v>
      </c>
      <c r="B55">
        <v>45</v>
      </c>
      <c r="C55">
        <v>1409</v>
      </c>
      <c r="D55">
        <v>10</v>
      </c>
      <c r="E55">
        <f t="shared" si="1"/>
        <v>-5.5527036620805692</v>
      </c>
      <c r="F55">
        <f t="shared" si="0"/>
        <v>3.8010410890050541</v>
      </c>
      <c r="G55">
        <f t="shared" si="2"/>
        <v>0.15369129539283036</v>
      </c>
      <c r="H55">
        <f t="shared" si="3"/>
        <v>0.16636776742466222</v>
      </c>
      <c r="N55" s="25" t="s">
        <v>59</v>
      </c>
    </row>
    <row r="56" spans="1:19" x14ac:dyDescent="0.2">
      <c r="A56" s="1">
        <v>27</v>
      </c>
      <c r="B56">
        <v>55</v>
      </c>
      <c r="C56">
        <v>284</v>
      </c>
      <c r="D56">
        <v>3</v>
      </c>
      <c r="E56">
        <f t="shared" si="1"/>
        <v>-2.3611507423474198</v>
      </c>
      <c r="F56">
        <f t="shared" si="0"/>
        <v>5.8882862731193644</v>
      </c>
      <c r="G56">
        <f t="shared" si="2"/>
        <v>0.23808696716730837</v>
      </c>
      <c r="H56">
        <f t="shared" si="3"/>
        <v>0.25772440188816148</v>
      </c>
      <c r="N56" s="25"/>
    </row>
    <row r="57" spans="1:19" x14ac:dyDescent="0.2">
      <c r="A57" s="1">
        <v>40</v>
      </c>
      <c r="B57">
        <v>15</v>
      </c>
      <c r="C57">
        <v>670</v>
      </c>
      <c r="D57">
        <v>0</v>
      </c>
      <c r="E57">
        <f t="shared" si="1"/>
        <v>-1.7295253384068092</v>
      </c>
      <c r="F57">
        <f t="shared" si="0"/>
        <v>1.7295253384068092</v>
      </c>
      <c r="G57">
        <f t="shared" si="2"/>
        <v>6.9931627533140917E-2</v>
      </c>
      <c r="H57">
        <f t="shared" si="3"/>
        <v>7.5699594536727643E-2</v>
      </c>
      <c r="N57" s="25"/>
    </row>
    <row r="58" spans="1:19" x14ac:dyDescent="0.2">
      <c r="A58" s="1">
        <v>40</v>
      </c>
      <c r="B58">
        <v>25</v>
      </c>
      <c r="C58">
        <v>1482</v>
      </c>
      <c r="D58">
        <v>0</v>
      </c>
      <c r="E58">
        <f t="shared" si="1"/>
        <v>-2.679250255571072</v>
      </c>
      <c r="F58">
        <f t="shared" si="0"/>
        <v>2.679250255571072</v>
      </c>
      <c r="G58">
        <f t="shared" si="2"/>
        <v>0.10833280483376072</v>
      </c>
      <c r="H58">
        <f t="shared" si="3"/>
        <v>0.11726810443609026</v>
      </c>
      <c r="N58" s="25"/>
    </row>
    <row r="59" spans="1:19" x14ac:dyDescent="0.2">
      <c r="A59" s="1">
        <v>40</v>
      </c>
      <c r="B59">
        <v>35</v>
      </c>
      <c r="C59">
        <v>1336</v>
      </c>
      <c r="D59">
        <v>6</v>
      </c>
      <c r="E59">
        <f t="shared" si="1"/>
        <v>-2.1903817041236788</v>
      </c>
      <c r="F59">
        <f t="shared" si="0"/>
        <v>4.1504924921135782</v>
      </c>
      <c r="G59">
        <f t="shared" si="2"/>
        <v>0.16782101342612041</v>
      </c>
      <c r="H59">
        <f t="shared" si="3"/>
        <v>0.1816629058873192</v>
      </c>
      <c r="N59" s="25"/>
    </row>
    <row r="60" spans="1:19" x14ac:dyDescent="0.2">
      <c r="A60" s="1">
        <v>40</v>
      </c>
      <c r="B60">
        <v>45</v>
      </c>
      <c r="C60">
        <v>556</v>
      </c>
      <c r="D60">
        <v>7</v>
      </c>
      <c r="E60">
        <f t="shared" si="1"/>
        <v>-1.928372400764486</v>
      </c>
      <c r="F60">
        <f t="shared" si="0"/>
        <v>6.4296300396990702</v>
      </c>
      <c r="G60">
        <f t="shared" si="2"/>
        <v>0.25997566102519221</v>
      </c>
      <c r="H60">
        <f t="shared" si="3"/>
        <v>0.28141847720758861</v>
      </c>
      <c r="N60" s="25"/>
    </row>
    <row r="61" spans="1:19" x14ac:dyDescent="0.2">
      <c r="A61" s="1">
        <v>40</v>
      </c>
      <c r="B61">
        <v>55</v>
      </c>
      <c r="C61">
        <v>104</v>
      </c>
      <c r="D61">
        <v>1</v>
      </c>
      <c r="E61">
        <f t="shared" si="1"/>
        <v>-7.661691091359466</v>
      </c>
      <c r="F61">
        <f t="shared" si="0"/>
        <v>9.9602980913594656</v>
      </c>
      <c r="G61">
        <f t="shared" si="2"/>
        <v>0.4027346930260286</v>
      </c>
      <c r="H61">
        <f t="shared" si="3"/>
        <v>0.43595228716071249</v>
      </c>
      <c r="N61" s="25" t="s">
        <v>60</v>
      </c>
    </row>
    <row r="62" spans="1:19" x14ac:dyDescent="0.2">
      <c r="N62" s="25"/>
    </row>
    <row r="63" spans="1:19" x14ac:dyDescent="0.2">
      <c r="N63" s="25"/>
    </row>
    <row r="64" spans="1:19" x14ac:dyDescent="0.2">
      <c r="D64" t="s">
        <v>25</v>
      </c>
      <c r="E64">
        <f>SUM(E27:E61)</f>
        <v>-72.859365977601456</v>
      </c>
      <c r="F64" t="s">
        <v>28</v>
      </c>
      <c r="N64" s="25"/>
    </row>
    <row r="65" spans="1:15" x14ac:dyDescent="0.2">
      <c r="D65" t="s">
        <v>26</v>
      </c>
      <c r="E65">
        <f>-2*E64</f>
        <v>145.71873195520291</v>
      </c>
    </row>
    <row r="66" spans="1:15" x14ac:dyDescent="0.2">
      <c r="D66" t="s">
        <v>27</v>
      </c>
    </row>
    <row r="68" spans="1:15" x14ac:dyDescent="0.2">
      <c r="M68" t="s">
        <v>61</v>
      </c>
    </row>
    <row r="69" spans="1:15" ht="16" customHeight="1" x14ac:dyDescent="0.2">
      <c r="M69" s="25" t="s">
        <v>69</v>
      </c>
      <c r="N69" s="25"/>
    </row>
    <row r="70" spans="1:15" x14ac:dyDescent="0.2">
      <c r="M70" s="25"/>
      <c r="N70" s="25"/>
    </row>
    <row r="71" spans="1:15" x14ac:dyDescent="0.2">
      <c r="M71" s="25"/>
      <c r="N71" s="25"/>
    </row>
    <row r="73" spans="1:15" x14ac:dyDescent="0.2">
      <c r="M73" t="s">
        <v>68</v>
      </c>
    </row>
    <row r="74" spans="1:15" ht="16" customHeight="1" x14ac:dyDescent="0.2">
      <c r="E74" s="34" t="s">
        <v>70</v>
      </c>
      <c r="F74" s="34"/>
    </row>
    <row r="75" spans="1:15" x14ac:dyDescent="0.2">
      <c r="E75" s="34"/>
      <c r="F75" s="34"/>
      <c r="M75" t="s">
        <v>62</v>
      </c>
    </row>
    <row r="76" spans="1:15" x14ac:dyDescent="0.2">
      <c r="A76" s="1" t="s">
        <v>0</v>
      </c>
      <c r="B76" t="s">
        <v>1</v>
      </c>
      <c r="C76" t="s">
        <v>2</v>
      </c>
      <c r="D76" t="s">
        <v>3</v>
      </c>
      <c r="E76" t="s">
        <v>29</v>
      </c>
      <c r="F76" t="s">
        <v>30</v>
      </c>
    </row>
    <row r="77" spans="1:15" x14ac:dyDescent="0.2">
      <c r="A77" s="1">
        <v>0</v>
      </c>
      <c r="B77">
        <v>15</v>
      </c>
      <c r="C77">
        <v>10366</v>
      </c>
      <c r="D77">
        <v>1</v>
      </c>
      <c r="E77">
        <f>A77*$G$20</f>
        <v>0</v>
      </c>
      <c r="F77">
        <f>B77*$G$21</f>
        <v>0.65653500000000009</v>
      </c>
      <c r="M77" t="s">
        <v>63</v>
      </c>
      <c r="N77" t="s">
        <v>66</v>
      </c>
    </row>
    <row r="78" spans="1:15" x14ac:dyDescent="0.2">
      <c r="A78" s="1">
        <v>0</v>
      </c>
      <c r="B78">
        <v>25</v>
      </c>
      <c r="C78">
        <v>5969</v>
      </c>
      <c r="D78">
        <v>0</v>
      </c>
      <c r="E78">
        <f t="shared" ref="E78:E111" si="4">A78*$G$20</f>
        <v>0</v>
      </c>
      <c r="F78">
        <f t="shared" ref="F78:F111" si="5">B78*$G$21</f>
        <v>1.094225</v>
      </c>
      <c r="M78" t="s">
        <v>64</v>
      </c>
      <c r="N78" t="s">
        <v>67</v>
      </c>
      <c r="O78" t="s">
        <v>65</v>
      </c>
    </row>
    <row r="79" spans="1:15" x14ac:dyDescent="0.2">
      <c r="A79" s="1">
        <v>0</v>
      </c>
      <c r="B79">
        <v>35</v>
      </c>
      <c r="C79">
        <v>3512</v>
      </c>
      <c r="D79">
        <v>0</v>
      </c>
      <c r="E79">
        <f t="shared" si="4"/>
        <v>0</v>
      </c>
      <c r="F79">
        <f t="shared" si="5"/>
        <v>1.5319150000000001</v>
      </c>
    </row>
    <row r="80" spans="1:15" ht="16" customHeight="1" x14ac:dyDescent="0.2">
      <c r="A80" s="1">
        <v>0</v>
      </c>
      <c r="B80">
        <v>45</v>
      </c>
      <c r="C80">
        <v>1421</v>
      </c>
      <c r="D80">
        <v>0</v>
      </c>
      <c r="E80">
        <f t="shared" si="4"/>
        <v>0</v>
      </c>
      <c r="F80">
        <f t="shared" si="5"/>
        <v>1.9696050000000001</v>
      </c>
      <c r="M80" s="42" t="s">
        <v>75</v>
      </c>
      <c r="N80" s="42"/>
      <c r="O80" s="42"/>
    </row>
    <row r="81" spans="1:20" x14ac:dyDescent="0.2">
      <c r="A81" s="1">
        <v>0</v>
      </c>
      <c r="B81">
        <v>55</v>
      </c>
      <c r="C81">
        <v>826</v>
      </c>
      <c r="D81">
        <v>2</v>
      </c>
      <c r="E81">
        <f t="shared" si="4"/>
        <v>0</v>
      </c>
      <c r="F81">
        <f t="shared" si="5"/>
        <v>2.407295</v>
      </c>
      <c r="M81" s="42"/>
      <c r="N81" s="42"/>
      <c r="O81" s="42"/>
    </row>
    <row r="82" spans="1:20" x14ac:dyDescent="0.2">
      <c r="A82" s="1">
        <v>5</v>
      </c>
      <c r="B82">
        <v>15</v>
      </c>
      <c r="C82">
        <v>3121</v>
      </c>
      <c r="D82">
        <v>0</v>
      </c>
      <c r="E82">
        <f t="shared" si="4"/>
        <v>0.20216999999999999</v>
      </c>
      <c r="F82">
        <f t="shared" si="5"/>
        <v>0.65653500000000009</v>
      </c>
      <c r="M82" s="42"/>
      <c r="N82" s="42"/>
      <c r="O82" s="42"/>
    </row>
    <row r="83" spans="1:20" ht="34" customHeight="1" x14ac:dyDescent="0.2">
      <c r="A83" s="1">
        <v>5</v>
      </c>
      <c r="B83">
        <v>25</v>
      </c>
      <c r="C83">
        <v>2288</v>
      </c>
      <c r="D83">
        <v>0</v>
      </c>
      <c r="E83">
        <f t="shared" si="4"/>
        <v>0.20216999999999999</v>
      </c>
      <c r="F83">
        <f t="shared" si="5"/>
        <v>1.094225</v>
      </c>
      <c r="H83" s="41" t="s">
        <v>80</v>
      </c>
      <c r="I83" s="41"/>
      <c r="J83" s="41"/>
      <c r="K83" s="41"/>
      <c r="L83" s="41" t="s">
        <v>79</v>
      </c>
      <c r="M83" s="41"/>
      <c r="N83" s="41"/>
      <c r="O83" s="41"/>
    </row>
    <row r="84" spans="1:20" ht="38" customHeight="1" x14ac:dyDescent="0.2">
      <c r="A84" s="1">
        <v>5</v>
      </c>
      <c r="B84">
        <v>35</v>
      </c>
      <c r="C84">
        <v>1648</v>
      </c>
      <c r="D84">
        <v>1</v>
      </c>
      <c r="E84">
        <f t="shared" si="4"/>
        <v>0.20216999999999999</v>
      </c>
      <c r="F84">
        <f t="shared" si="5"/>
        <v>1.5319150000000001</v>
      </c>
      <c r="H84" s="41"/>
      <c r="I84" s="41"/>
      <c r="J84" s="41"/>
      <c r="K84" s="41"/>
      <c r="L84" s="41"/>
      <c r="M84" s="41"/>
      <c r="N84" s="41"/>
      <c r="O84" s="41"/>
    </row>
    <row r="85" spans="1:20" ht="19" x14ac:dyDescent="0.25">
      <c r="A85" s="1">
        <v>5</v>
      </c>
      <c r="B85">
        <v>45</v>
      </c>
      <c r="C85">
        <v>927</v>
      </c>
      <c r="D85">
        <v>0</v>
      </c>
      <c r="E85">
        <f t="shared" si="4"/>
        <v>0.20216999999999999</v>
      </c>
      <c r="F85">
        <f t="shared" si="5"/>
        <v>1.9696050000000001</v>
      </c>
      <c r="H85" s="13" t="s">
        <v>73</v>
      </c>
      <c r="I85" s="13" t="s">
        <v>72</v>
      </c>
      <c r="J85" s="13" t="s">
        <v>71</v>
      </c>
      <c r="K85" s="13" t="s">
        <v>41</v>
      </c>
      <c r="L85" s="14" t="s">
        <v>74</v>
      </c>
      <c r="M85" s="15" t="s">
        <v>72</v>
      </c>
      <c r="N85" s="16" t="s">
        <v>40</v>
      </c>
      <c r="O85" s="16" t="s">
        <v>41</v>
      </c>
    </row>
    <row r="86" spans="1:20" x14ac:dyDescent="0.2">
      <c r="A86" s="1">
        <v>5</v>
      </c>
      <c r="B86">
        <v>55</v>
      </c>
      <c r="C86">
        <v>606</v>
      </c>
      <c r="D86">
        <v>0</v>
      </c>
      <c r="E86">
        <f t="shared" si="4"/>
        <v>0.20216999999999999</v>
      </c>
      <c r="F86">
        <f t="shared" si="5"/>
        <v>2.407295</v>
      </c>
      <c r="H86" s="5" t="s">
        <v>21</v>
      </c>
      <c r="I86" s="4">
        <f>AVERAGE(E77:E111)</f>
        <v>0.68737800000000027</v>
      </c>
      <c r="J86" s="4">
        <v>0.6873764</v>
      </c>
      <c r="K86" s="10">
        <f>I86-J86</f>
        <v>1.6000000002680537E-6</v>
      </c>
      <c r="L86" s="5" t="s">
        <v>33</v>
      </c>
      <c r="M86" s="9">
        <f>G20*G23</f>
        <v>0.68737799999999993</v>
      </c>
      <c r="N86" s="9">
        <v>0.6873764</v>
      </c>
      <c r="O86" s="17">
        <f>M86-N86</f>
        <v>1.5999999999349868E-6</v>
      </c>
    </row>
    <row r="87" spans="1:20" x14ac:dyDescent="0.2">
      <c r="A87" s="1">
        <v>11</v>
      </c>
      <c r="B87">
        <v>15</v>
      </c>
      <c r="C87">
        <v>3577</v>
      </c>
      <c r="D87">
        <v>0</v>
      </c>
      <c r="E87">
        <f t="shared" si="4"/>
        <v>0.444774</v>
      </c>
      <c r="F87">
        <f t="shared" si="5"/>
        <v>0.65653500000000009</v>
      </c>
      <c r="H87" s="5" t="s">
        <v>22</v>
      </c>
      <c r="I87" s="4">
        <f>AVERAGE(F77:F111)</f>
        <v>1.5319150000000001</v>
      </c>
      <c r="J87" s="4">
        <v>1.531922</v>
      </c>
      <c r="K87" s="10">
        <f>I87-J87</f>
        <v>-6.9999999998682227E-6</v>
      </c>
      <c r="L87" s="5" t="s">
        <v>39</v>
      </c>
      <c r="M87" s="9">
        <f>G21*G24</f>
        <v>1.5319150000000001</v>
      </c>
      <c r="N87" s="9">
        <v>1.531922</v>
      </c>
      <c r="O87" s="17">
        <f>M87-N87</f>
        <v>-6.9999999998682227E-6</v>
      </c>
      <c r="R87" s="28"/>
      <c r="S87" s="25"/>
      <c r="T87" s="25"/>
    </row>
    <row r="88" spans="1:20" x14ac:dyDescent="0.2">
      <c r="A88" s="1">
        <v>11</v>
      </c>
      <c r="B88">
        <v>25</v>
      </c>
      <c r="C88">
        <v>2546</v>
      </c>
      <c r="D88">
        <v>1</v>
      </c>
      <c r="E88">
        <f t="shared" si="4"/>
        <v>0.444774</v>
      </c>
      <c r="F88">
        <f t="shared" si="5"/>
        <v>1.094225</v>
      </c>
      <c r="H88" s="12"/>
      <c r="I88" s="12"/>
      <c r="J88" s="12"/>
      <c r="L88" s="11"/>
      <c r="M88" s="11"/>
      <c r="N88" s="11"/>
      <c r="O88" s="11"/>
      <c r="R88" s="28"/>
      <c r="S88" s="25"/>
      <c r="T88" s="25"/>
    </row>
    <row r="89" spans="1:20" ht="16" customHeight="1" x14ac:dyDescent="0.2">
      <c r="A89" s="1">
        <v>11</v>
      </c>
      <c r="B89">
        <v>35</v>
      </c>
      <c r="C89">
        <v>1826</v>
      </c>
      <c r="D89">
        <v>0</v>
      </c>
      <c r="E89">
        <f t="shared" si="4"/>
        <v>0.444774</v>
      </c>
      <c r="F89">
        <f t="shared" si="5"/>
        <v>1.5319150000000001</v>
      </c>
      <c r="I89" s="43" t="s">
        <v>76</v>
      </c>
      <c r="J89" s="43"/>
      <c r="K89" s="43"/>
      <c r="L89" s="43"/>
      <c r="M89" s="11"/>
      <c r="N89" s="11"/>
      <c r="O89" s="11"/>
    </row>
    <row r="90" spans="1:20" x14ac:dyDescent="0.2">
      <c r="A90" s="1">
        <v>11</v>
      </c>
      <c r="B90">
        <v>45</v>
      </c>
      <c r="C90">
        <v>988</v>
      </c>
      <c r="D90">
        <v>2</v>
      </c>
      <c r="E90">
        <f t="shared" si="4"/>
        <v>0.444774</v>
      </c>
      <c r="F90">
        <f t="shared" si="5"/>
        <v>1.9696050000000001</v>
      </c>
      <c r="I90" s="43"/>
      <c r="J90" s="43"/>
      <c r="K90" s="43"/>
      <c r="L90" s="43"/>
      <c r="M90" s="11"/>
      <c r="N90" s="11"/>
      <c r="O90" s="11"/>
    </row>
    <row r="91" spans="1:20" x14ac:dyDescent="0.2">
      <c r="A91" s="1">
        <v>11</v>
      </c>
      <c r="B91">
        <v>55</v>
      </c>
      <c r="C91">
        <v>449</v>
      </c>
      <c r="D91">
        <v>3</v>
      </c>
      <c r="E91">
        <f t="shared" si="4"/>
        <v>0.444774</v>
      </c>
      <c r="F91">
        <f t="shared" si="5"/>
        <v>2.407295</v>
      </c>
      <c r="I91" s="43"/>
      <c r="J91" s="43"/>
      <c r="K91" s="43"/>
      <c r="L91" s="43"/>
      <c r="M91" s="11"/>
      <c r="N91" s="11"/>
      <c r="O91" s="11"/>
    </row>
    <row r="92" spans="1:20" x14ac:dyDescent="0.2">
      <c r="A92" s="1">
        <v>16</v>
      </c>
      <c r="B92">
        <v>15</v>
      </c>
      <c r="C92">
        <v>4317</v>
      </c>
      <c r="D92">
        <v>0</v>
      </c>
      <c r="E92">
        <f t="shared" si="4"/>
        <v>0.64694399999999996</v>
      </c>
      <c r="F92">
        <f t="shared" si="5"/>
        <v>0.65653500000000009</v>
      </c>
      <c r="I92" s="43"/>
      <c r="J92" s="43"/>
      <c r="K92" s="43"/>
      <c r="L92" s="43"/>
    </row>
    <row r="93" spans="1:20" x14ac:dyDescent="0.2">
      <c r="A93" s="1">
        <v>16</v>
      </c>
      <c r="B93">
        <v>25</v>
      </c>
      <c r="C93">
        <v>3185</v>
      </c>
      <c r="D93">
        <v>0</v>
      </c>
      <c r="E93">
        <f t="shared" si="4"/>
        <v>0.64694399999999996</v>
      </c>
      <c r="F93">
        <f t="shared" si="5"/>
        <v>1.094225</v>
      </c>
    </row>
    <row r="94" spans="1:20" x14ac:dyDescent="0.2">
      <c r="A94" s="1">
        <v>16</v>
      </c>
      <c r="B94">
        <v>35</v>
      </c>
      <c r="C94">
        <v>1893</v>
      </c>
      <c r="D94">
        <v>0</v>
      </c>
      <c r="E94">
        <f t="shared" si="4"/>
        <v>0.64694399999999996</v>
      </c>
      <c r="F94">
        <f t="shared" si="5"/>
        <v>1.5319150000000001</v>
      </c>
    </row>
    <row r="95" spans="1:20" ht="23" customHeight="1" x14ac:dyDescent="0.2">
      <c r="A95" s="1">
        <v>16</v>
      </c>
      <c r="B95">
        <v>45</v>
      </c>
      <c r="C95">
        <v>849</v>
      </c>
      <c r="D95">
        <v>2</v>
      </c>
      <c r="E95">
        <f t="shared" si="4"/>
        <v>0.64694399999999996</v>
      </c>
      <c r="F95">
        <f t="shared" si="5"/>
        <v>1.9696050000000001</v>
      </c>
      <c r="H95" s="41" t="s">
        <v>78</v>
      </c>
      <c r="I95" s="41"/>
      <c r="J95" s="41"/>
      <c r="K95" s="41"/>
      <c r="L95" s="41" t="s">
        <v>77</v>
      </c>
      <c r="M95" s="41"/>
      <c r="N95" s="41"/>
      <c r="O95" s="41"/>
    </row>
    <row r="96" spans="1:20" x14ac:dyDescent="0.2">
      <c r="A96" s="1">
        <v>16</v>
      </c>
      <c r="B96">
        <v>55</v>
      </c>
      <c r="C96">
        <v>280</v>
      </c>
      <c r="D96">
        <v>5</v>
      </c>
      <c r="E96">
        <f t="shared" si="4"/>
        <v>0.64694399999999996</v>
      </c>
      <c r="F96">
        <f t="shared" si="5"/>
        <v>2.407295</v>
      </c>
      <c r="H96" s="41"/>
      <c r="I96" s="41"/>
      <c r="J96" s="41"/>
      <c r="K96" s="41"/>
      <c r="L96" s="41"/>
      <c r="M96" s="41"/>
      <c r="N96" s="41"/>
      <c r="O96" s="41"/>
    </row>
    <row r="97" spans="1:16" ht="19" x14ac:dyDescent="0.25">
      <c r="A97" s="1">
        <v>20</v>
      </c>
      <c r="B97">
        <v>15</v>
      </c>
      <c r="C97">
        <v>5683</v>
      </c>
      <c r="D97">
        <v>0</v>
      </c>
      <c r="E97">
        <f t="shared" si="4"/>
        <v>0.80867999999999995</v>
      </c>
      <c r="F97">
        <f t="shared" si="5"/>
        <v>0.65653500000000009</v>
      </c>
      <c r="H97" s="13" t="s">
        <v>73</v>
      </c>
      <c r="I97" s="13" t="s">
        <v>72</v>
      </c>
      <c r="J97" s="13" t="s">
        <v>71</v>
      </c>
      <c r="K97" s="13" t="s">
        <v>41</v>
      </c>
      <c r="L97" s="14" t="s">
        <v>74</v>
      </c>
      <c r="M97" s="15" t="s">
        <v>72</v>
      </c>
      <c r="N97" s="16" t="s">
        <v>40</v>
      </c>
      <c r="O97" s="16" t="s">
        <v>41</v>
      </c>
    </row>
    <row r="98" spans="1:16" x14ac:dyDescent="0.2">
      <c r="A98" s="1">
        <v>20</v>
      </c>
      <c r="B98">
        <v>25</v>
      </c>
      <c r="C98">
        <v>5483</v>
      </c>
      <c r="D98">
        <v>1</v>
      </c>
      <c r="E98">
        <f t="shared" si="4"/>
        <v>0.80867999999999995</v>
      </c>
      <c r="F98">
        <f t="shared" si="5"/>
        <v>1.094225</v>
      </c>
      <c r="H98" s="5" t="s">
        <v>21</v>
      </c>
      <c r="I98" s="4">
        <f>G20</f>
        <v>4.0433999999999998E-2</v>
      </c>
      <c r="J98" s="4">
        <v>4.0433900000000002E-2</v>
      </c>
      <c r="K98" s="10">
        <f>I98-J98</f>
        <v>9.9999999995936673E-8</v>
      </c>
      <c r="L98" s="5" t="s">
        <v>33</v>
      </c>
      <c r="M98" s="9">
        <f>I98</f>
        <v>4.0433999999999998E-2</v>
      </c>
      <c r="N98" s="9">
        <v>4.0433900000000002E-2</v>
      </c>
      <c r="O98" s="17">
        <f>M98-N98</f>
        <v>9.9999999995936673E-8</v>
      </c>
    </row>
    <row r="99" spans="1:16" x14ac:dyDescent="0.2">
      <c r="A99" s="1">
        <v>20</v>
      </c>
      <c r="B99">
        <v>35</v>
      </c>
      <c r="C99">
        <v>3646</v>
      </c>
      <c r="D99">
        <v>5</v>
      </c>
      <c r="E99">
        <f t="shared" si="4"/>
        <v>0.80867999999999995</v>
      </c>
      <c r="F99">
        <f t="shared" si="5"/>
        <v>1.5319150000000001</v>
      </c>
      <c r="H99" s="5" t="s">
        <v>22</v>
      </c>
      <c r="I99" s="4">
        <f>G21</f>
        <v>4.3769000000000002E-2</v>
      </c>
      <c r="J99" s="4">
        <v>4.3769200000000001E-2</v>
      </c>
      <c r="K99" s="10">
        <f>I99-J99</f>
        <v>-1.9999999999881224E-7</v>
      </c>
      <c r="L99" s="5" t="s">
        <v>39</v>
      </c>
      <c r="M99" s="9">
        <f>I99</f>
        <v>4.3769000000000002E-2</v>
      </c>
      <c r="N99" s="9">
        <v>4.3769200000000001E-2</v>
      </c>
      <c r="O99" s="17">
        <f>M99-N99</f>
        <v>-1.9999999999881224E-7</v>
      </c>
    </row>
    <row r="100" spans="1:16" x14ac:dyDescent="0.2">
      <c r="A100" s="1">
        <v>20</v>
      </c>
      <c r="B100">
        <v>45</v>
      </c>
      <c r="C100">
        <v>1567</v>
      </c>
      <c r="D100">
        <v>9</v>
      </c>
      <c r="E100">
        <f t="shared" si="4"/>
        <v>0.80867999999999995</v>
      </c>
      <c r="F100">
        <f t="shared" si="5"/>
        <v>1.9696050000000001</v>
      </c>
    </row>
    <row r="101" spans="1:16" x14ac:dyDescent="0.2">
      <c r="A101" s="1">
        <v>20</v>
      </c>
      <c r="B101">
        <v>55</v>
      </c>
      <c r="C101">
        <v>416</v>
      </c>
      <c r="D101">
        <v>7</v>
      </c>
      <c r="E101">
        <f t="shared" si="4"/>
        <v>0.80867999999999995</v>
      </c>
      <c r="F101">
        <f t="shared" si="5"/>
        <v>2.407295</v>
      </c>
      <c r="I101" s="44" t="s">
        <v>92</v>
      </c>
      <c r="J101" s="44"/>
      <c r="K101" s="44"/>
      <c r="L101" s="44"/>
    </row>
    <row r="102" spans="1:16" x14ac:dyDescent="0.2">
      <c r="A102" s="1">
        <v>27</v>
      </c>
      <c r="B102">
        <v>15</v>
      </c>
      <c r="C102">
        <v>3042</v>
      </c>
      <c r="D102">
        <v>0</v>
      </c>
      <c r="E102">
        <f t="shared" si="4"/>
        <v>1.091718</v>
      </c>
      <c r="F102">
        <f t="shared" si="5"/>
        <v>0.65653500000000009</v>
      </c>
      <c r="I102" s="44"/>
      <c r="J102" s="44"/>
      <c r="K102" s="44"/>
      <c r="L102" s="44"/>
    </row>
    <row r="103" spans="1:16" ht="33" customHeight="1" x14ac:dyDescent="0.2">
      <c r="A103" s="1">
        <v>27</v>
      </c>
      <c r="B103">
        <v>25</v>
      </c>
      <c r="C103">
        <v>4290</v>
      </c>
      <c r="D103">
        <v>4</v>
      </c>
      <c r="E103">
        <f t="shared" si="4"/>
        <v>1.091718</v>
      </c>
      <c r="F103">
        <f t="shared" si="5"/>
        <v>1.094225</v>
      </c>
      <c r="I103" s="44"/>
      <c r="J103" s="44"/>
      <c r="K103" s="44"/>
      <c r="L103" s="44"/>
    </row>
    <row r="104" spans="1:16" x14ac:dyDescent="0.2">
      <c r="A104" s="1">
        <v>27</v>
      </c>
      <c r="B104">
        <v>35</v>
      </c>
      <c r="C104">
        <v>3529</v>
      </c>
      <c r="D104">
        <v>9</v>
      </c>
      <c r="E104">
        <f t="shared" si="4"/>
        <v>1.091718</v>
      </c>
      <c r="F104">
        <f t="shared" si="5"/>
        <v>1.5319150000000001</v>
      </c>
    </row>
    <row r="105" spans="1:16" x14ac:dyDescent="0.2">
      <c r="A105" s="1">
        <v>27</v>
      </c>
      <c r="B105">
        <v>45</v>
      </c>
      <c r="C105">
        <v>1409</v>
      </c>
      <c r="D105">
        <v>10</v>
      </c>
      <c r="E105">
        <f t="shared" si="4"/>
        <v>1.091718</v>
      </c>
      <c r="F105">
        <f t="shared" si="5"/>
        <v>1.9696050000000001</v>
      </c>
    </row>
    <row r="106" spans="1:16" x14ac:dyDescent="0.2">
      <c r="A106" s="1">
        <v>27</v>
      </c>
      <c r="B106">
        <v>55</v>
      </c>
      <c r="C106">
        <v>284</v>
      </c>
      <c r="D106">
        <v>3</v>
      </c>
      <c r="E106">
        <f t="shared" si="4"/>
        <v>1.091718</v>
      </c>
      <c r="F106">
        <f t="shared" si="5"/>
        <v>2.407295</v>
      </c>
    </row>
    <row r="107" spans="1:16" ht="19" customHeight="1" x14ac:dyDescent="0.25">
      <c r="A107" s="1">
        <v>40</v>
      </c>
      <c r="B107">
        <v>15</v>
      </c>
      <c r="C107">
        <v>670</v>
      </c>
      <c r="D107">
        <v>0</v>
      </c>
      <c r="E107">
        <f t="shared" si="4"/>
        <v>1.6173599999999999</v>
      </c>
      <c r="F107">
        <f t="shared" si="5"/>
        <v>0.65653500000000009</v>
      </c>
      <c r="H107" s="48" t="s">
        <v>85</v>
      </c>
      <c r="I107" s="48"/>
      <c r="J107" s="48"/>
      <c r="K107" s="48"/>
      <c r="L107" s="48"/>
      <c r="M107" s="48"/>
      <c r="N107" s="48"/>
      <c r="O107" s="48"/>
      <c r="P107" s="48"/>
    </row>
    <row r="108" spans="1:16" ht="16" customHeight="1" x14ac:dyDescent="0.2">
      <c r="A108" s="1">
        <v>40</v>
      </c>
      <c r="B108">
        <v>25</v>
      </c>
      <c r="C108">
        <v>1482</v>
      </c>
      <c r="D108">
        <v>0</v>
      </c>
      <c r="E108">
        <f t="shared" si="4"/>
        <v>1.6173599999999999</v>
      </c>
      <c r="F108">
        <f t="shared" si="5"/>
        <v>1.094225</v>
      </c>
      <c r="H108" s="46" t="s">
        <v>44</v>
      </c>
      <c r="I108" s="47" t="s">
        <v>83</v>
      </c>
      <c r="J108" s="47" t="s">
        <v>47</v>
      </c>
      <c r="K108" s="47" t="s">
        <v>84</v>
      </c>
      <c r="L108" s="47" t="s">
        <v>47</v>
      </c>
      <c r="M108" s="52" t="s">
        <v>86</v>
      </c>
      <c r="N108" s="52" t="s">
        <v>47</v>
      </c>
      <c r="O108" s="52" t="s">
        <v>87</v>
      </c>
      <c r="P108" s="52" t="s">
        <v>47</v>
      </c>
    </row>
    <row r="109" spans="1:16" x14ac:dyDescent="0.2">
      <c r="A109" s="1">
        <v>40</v>
      </c>
      <c r="B109">
        <v>35</v>
      </c>
      <c r="C109">
        <v>1336</v>
      </c>
      <c r="D109">
        <v>6</v>
      </c>
      <c r="E109">
        <f t="shared" si="4"/>
        <v>1.6173599999999999</v>
      </c>
      <c r="F109">
        <f t="shared" si="5"/>
        <v>1.5319150000000001</v>
      </c>
      <c r="H109" s="46"/>
      <c r="I109" s="47"/>
      <c r="J109" s="47"/>
      <c r="K109" s="47"/>
      <c r="L109" s="47"/>
      <c r="M109" s="52"/>
      <c r="N109" s="52"/>
      <c r="O109" s="52"/>
      <c r="P109" s="52"/>
    </row>
    <row r="110" spans="1:16" ht="16" customHeight="1" x14ac:dyDescent="0.2">
      <c r="A110" s="1">
        <v>40</v>
      </c>
      <c r="B110">
        <v>45</v>
      </c>
      <c r="C110">
        <v>556</v>
      </c>
      <c r="D110">
        <v>7</v>
      </c>
      <c r="E110">
        <f t="shared" si="4"/>
        <v>1.6173599999999999</v>
      </c>
      <c r="F110">
        <f t="shared" si="5"/>
        <v>1.9696050000000001</v>
      </c>
      <c r="H110" s="35" t="s">
        <v>81</v>
      </c>
      <c r="I110" s="29">
        <f>I86</f>
        <v>0.68737800000000027</v>
      </c>
      <c r="J110" s="49" t="s">
        <v>88</v>
      </c>
      <c r="K110" s="29">
        <f>I98</f>
        <v>4.0433999999999998E-2</v>
      </c>
      <c r="L110" s="49" t="s">
        <v>90</v>
      </c>
      <c r="M110" s="29">
        <f>M86</f>
        <v>0.68737799999999993</v>
      </c>
      <c r="N110" s="30" t="s">
        <v>88</v>
      </c>
      <c r="O110" s="29">
        <f>M98</f>
        <v>4.0433999999999998E-2</v>
      </c>
      <c r="P110" s="49" t="s">
        <v>90</v>
      </c>
    </row>
    <row r="111" spans="1:16" ht="36" customHeight="1" x14ac:dyDescent="0.2">
      <c r="A111" s="1">
        <v>40</v>
      </c>
      <c r="B111">
        <v>55</v>
      </c>
      <c r="C111">
        <v>104</v>
      </c>
      <c r="D111">
        <v>1</v>
      </c>
      <c r="E111">
        <f t="shared" si="4"/>
        <v>1.6173599999999999</v>
      </c>
      <c r="F111">
        <f t="shared" si="5"/>
        <v>2.407295</v>
      </c>
      <c r="H111" s="36"/>
      <c r="I111" s="29"/>
      <c r="J111" s="50"/>
      <c r="K111" s="29"/>
      <c r="L111" s="50"/>
      <c r="M111" s="29"/>
      <c r="N111" s="31"/>
      <c r="O111" s="29"/>
      <c r="P111" s="50"/>
    </row>
    <row r="112" spans="1:16" ht="43" customHeight="1" x14ac:dyDescent="0.2">
      <c r="H112" s="37"/>
      <c r="I112" s="29"/>
      <c r="J112" s="51"/>
      <c r="K112" s="29"/>
      <c r="L112" s="51"/>
      <c r="M112" s="29"/>
      <c r="N112" s="32"/>
      <c r="O112" s="29"/>
      <c r="P112" s="51"/>
    </row>
    <row r="113" spans="8:16" ht="16" customHeight="1" x14ac:dyDescent="0.2">
      <c r="H113" s="35" t="s">
        <v>82</v>
      </c>
      <c r="I113" s="29">
        <f>I87</f>
        <v>1.5319150000000001</v>
      </c>
      <c r="J113" s="49" t="s">
        <v>89</v>
      </c>
      <c r="K113" s="29">
        <f>I99</f>
        <v>4.3769000000000002E-2</v>
      </c>
      <c r="L113" s="49" t="s">
        <v>91</v>
      </c>
      <c r="M113" s="29">
        <f>M87</f>
        <v>1.5319150000000001</v>
      </c>
      <c r="N113" s="30" t="s">
        <v>89</v>
      </c>
      <c r="O113" s="29">
        <f>M99</f>
        <v>4.3769000000000002E-2</v>
      </c>
      <c r="P113" s="49" t="s">
        <v>91</v>
      </c>
    </row>
    <row r="114" spans="8:16" ht="75" customHeight="1" x14ac:dyDescent="0.2">
      <c r="H114" s="36"/>
      <c r="I114" s="29"/>
      <c r="J114" s="50"/>
      <c r="K114" s="29"/>
      <c r="L114" s="50"/>
      <c r="M114" s="29"/>
      <c r="N114" s="31"/>
      <c r="O114" s="29"/>
      <c r="P114" s="50"/>
    </row>
    <row r="115" spans="8:16" x14ac:dyDescent="0.2">
      <c r="H115" s="37"/>
      <c r="I115" s="29"/>
      <c r="J115" s="51"/>
      <c r="K115" s="29"/>
      <c r="L115" s="51"/>
      <c r="M115" s="29"/>
      <c r="N115" s="32"/>
      <c r="O115" s="29"/>
      <c r="P115" s="51"/>
    </row>
  </sheetData>
  <mergeCells count="70">
    <mergeCell ref="N113:N115"/>
    <mergeCell ref="O108:O109"/>
    <mergeCell ref="P108:P109"/>
    <mergeCell ref="O110:O112"/>
    <mergeCell ref="P110:P112"/>
    <mergeCell ref="O113:O115"/>
    <mergeCell ref="P113:P115"/>
    <mergeCell ref="H107:P107"/>
    <mergeCell ref="H113:H115"/>
    <mergeCell ref="I113:I115"/>
    <mergeCell ref="J113:J115"/>
    <mergeCell ref="K113:K115"/>
    <mergeCell ref="L113:L115"/>
    <mergeCell ref="M113:M115"/>
    <mergeCell ref="M108:M109"/>
    <mergeCell ref="N108:N109"/>
    <mergeCell ref="H110:H112"/>
    <mergeCell ref="I110:I112"/>
    <mergeCell ref="J110:J112"/>
    <mergeCell ref="K110:K112"/>
    <mergeCell ref="L110:L112"/>
    <mergeCell ref="M110:M112"/>
    <mergeCell ref="N110:N112"/>
    <mergeCell ref="H108:H109"/>
    <mergeCell ref="I108:I109"/>
    <mergeCell ref="J108:J109"/>
    <mergeCell ref="K108:K109"/>
    <mergeCell ref="L108:L109"/>
    <mergeCell ref="I89:L92"/>
    <mergeCell ref="H95:K96"/>
    <mergeCell ref="L95:O96"/>
    <mergeCell ref="I101:L103"/>
    <mergeCell ref="M42:N42"/>
    <mergeCell ref="R87:T88"/>
    <mergeCell ref="H83:K84"/>
    <mergeCell ref="M80:O82"/>
    <mergeCell ref="L83:O84"/>
    <mergeCell ref="N61:N64"/>
    <mergeCell ref="M69:N71"/>
    <mergeCell ref="E74:F75"/>
    <mergeCell ref="S43:S44"/>
    <mergeCell ref="S45:S47"/>
    <mergeCell ref="S48:S50"/>
    <mergeCell ref="N51:N54"/>
    <mergeCell ref="N55:N60"/>
    <mergeCell ref="N43:N44"/>
    <mergeCell ref="O43:O44"/>
    <mergeCell ref="P43:P44"/>
    <mergeCell ref="R43:R44"/>
    <mergeCell ref="O48:O50"/>
    <mergeCell ref="Q43:Q44"/>
    <mergeCell ref="Q45:Q47"/>
    <mergeCell ref="Q48:Q50"/>
    <mergeCell ref="M48:M50"/>
    <mergeCell ref="N48:N50"/>
    <mergeCell ref="P48:P50"/>
    <mergeCell ref="R45:R47"/>
    <mergeCell ref="R48:R50"/>
    <mergeCell ref="O45:O47"/>
    <mergeCell ref="M27:P28"/>
    <mergeCell ref="M29:R40"/>
    <mergeCell ref="M45:M47"/>
    <mergeCell ref="N45:N47"/>
    <mergeCell ref="P45:P47"/>
    <mergeCell ref="M43:M44"/>
    <mergeCell ref="B17:I17"/>
    <mergeCell ref="I18:J18"/>
    <mergeCell ref="M18:N18"/>
    <mergeCell ref="M17:N17"/>
    <mergeCell ref="Q20:S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1"/>
  <sheetViews>
    <sheetView topLeftCell="A28" workbookViewId="0">
      <selection activeCell="G16" sqref="G16"/>
    </sheetView>
  </sheetViews>
  <sheetFormatPr baseColWidth="10" defaultRowHeight="16" x14ac:dyDescent="0.2"/>
  <cols>
    <col min="4" max="4" width="19.1640625" bestFit="1" customWidth="1"/>
    <col min="5" max="5" width="23" bestFit="1" customWidth="1"/>
    <col min="6" max="6" width="20.6640625" bestFit="1" customWidth="1"/>
    <col min="7" max="7" width="23" bestFit="1" customWidth="1"/>
    <col min="8" max="8" width="18.6640625" bestFit="1" customWidth="1"/>
  </cols>
  <sheetData>
    <row r="1" spans="1:9" x14ac:dyDescent="0.2">
      <c r="A1" s="53" t="s">
        <v>4</v>
      </c>
      <c r="B1" s="53"/>
      <c r="C1" s="18"/>
      <c r="D1" s="18"/>
      <c r="E1" s="18"/>
      <c r="F1" s="18"/>
      <c r="G1" s="18"/>
      <c r="H1" s="18"/>
      <c r="I1" s="18"/>
    </row>
    <row r="2" spans="1:9" ht="19" x14ac:dyDescent="0.25">
      <c r="A2" s="54" t="s">
        <v>5</v>
      </c>
      <c r="B2" s="54"/>
      <c r="C2" s="54"/>
      <c r="D2" s="18"/>
      <c r="E2" s="18"/>
      <c r="F2" s="18"/>
      <c r="G2" s="18"/>
      <c r="H2" s="18"/>
      <c r="I2" s="18"/>
    </row>
    <row r="3" spans="1:9" x14ac:dyDescent="0.2">
      <c r="A3" s="53" t="s">
        <v>6</v>
      </c>
      <c r="B3" s="53"/>
      <c r="C3" s="53"/>
      <c r="D3" s="18"/>
      <c r="E3" s="18"/>
      <c r="F3" s="18"/>
      <c r="G3" s="18"/>
      <c r="H3" s="18"/>
      <c r="I3" s="18"/>
    </row>
    <row r="4" spans="1:9" x14ac:dyDescent="0.2">
      <c r="A4" s="18"/>
      <c r="B4" s="18"/>
      <c r="C4" s="18"/>
      <c r="D4" s="18"/>
      <c r="E4" s="18"/>
      <c r="F4" s="18"/>
      <c r="G4" s="18"/>
      <c r="H4" s="18"/>
      <c r="I4" s="18"/>
    </row>
    <row r="5" spans="1:9" ht="19" x14ac:dyDescent="0.25">
      <c r="A5" s="53" t="s">
        <v>19</v>
      </c>
      <c r="B5" s="53"/>
      <c r="C5" s="53"/>
      <c r="D5" s="53"/>
      <c r="E5" s="53"/>
      <c r="F5" s="53"/>
      <c r="G5" s="53"/>
      <c r="H5" s="53"/>
      <c r="I5" s="18"/>
    </row>
    <row r="6" spans="1:9" ht="19" x14ac:dyDescent="0.25">
      <c r="A6" s="53" t="s">
        <v>93</v>
      </c>
      <c r="B6" s="53"/>
      <c r="C6" s="53"/>
      <c r="D6" s="53"/>
      <c r="E6" s="53"/>
      <c r="F6" s="53"/>
      <c r="G6" s="53"/>
      <c r="H6" s="53"/>
      <c r="I6" s="18"/>
    </row>
    <row r="7" spans="1:9" ht="19" x14ac:dyDescent="0.25">
      <c r="A7" s="54" t="s">
        <v>7</v>
      </c>
      <c r="B7" s="54"/>
      <c r="C7" s="54"/>
      <c r="D7" s="54"/>
      <c r="E7" s="18"/>
      <c r="F7" s="18"/>
      <c r="G7" s="18"/>
      <c r="H7" s="18"/>
      <c r="I7" s="18"/>
    </row>
    <row r="8" spans="1:9" x14ac:dyDescent="0.2">
      <c r="A8" s="18"/>
      <c r="B8" s="18"/>
      <c r="C8" s="18"/>
      <c r="D8" s="18"/>
      <c r="E8" s="18"/>
      <c r="F8" s="18"/>
      <c r="G8" s="18"/>
      <c r="H8" s="18"/>
      <c r="I8" s="18"/>
    </row>
    <row r="9" spans="1:9" ht="19" x14ac:dyDescent="0.25">
      <c r="A9" s="53" t="s">
        <v>12</v>
      </c>
      <c r="B9" s="53"/>
      <c r="C9" s="53"/>
      <c r="D9" s="53"/>
      <c r="E9" s="53"/>
      <c r="F9" s="18"/>
      <c r="G9" s="18"/>
      <c r="H9" s="18"/>
      <c r="I9" s="18"/>
    </row>
    <row r="10" spans="1:9" x14ac:dyDescent="0.2">
      <c r="A10" s="53" t="s">
        <v>8</v>
      </c>
      <c r="B10" s="53"/>
      <c r="C10" s="53"/>
      <c r="D10" s="53"/>
      <c r="E10" s="53"/>
      <c r="F10" s="53"/>
      <c r="G10" s="53"/>
      <c r="H10" s="53"/>
      <c r="I10" s="18"/>
    </row>
    <row r="11" spans="1:9" ht="19" x14ac:dyDescent="0.25">
      <c r="A11" s="53" t="s">
        <v>13</v>
      </c>
      <c r="B11" s="53"/>
      <c r="C11" s="53"/>
      <c r="D11" s="53"/>
      <c r="E11" s="53"/>
      <c r="F11" s="18"/>
      <c r="G11" s="18"/>
      <c r="H11" s="18"/>
      <c r="I11" s="18"/>
    </row>
    <row r="12" spans="1:9" x14ac:dyDescent="0.2">
      <c r="A12" s="53" t="s">
        <v>11</v>
      </c>
      <c r="B12" s="53"/>
      <c r="C12" s="53"/>
      <c r="D12" s="53"/>
      <c r="E12" s="18"/>
      <c r="F12" s="18"/>
      <c r="G12" s="18"/>
      <c r="H12" s="18"/>
      <c r="I12" s="18"/>
    </row>
    <row r="13" spans="1:9" x14ac:dyDescent="0.2">
      <c r="A13" s="18"/>
      <c r="B13" s="18"/>
      <c r="C13" s="18"/>
      <c r="D13" s="18"/>
      <c r="E13" s="18"/>
      <c r="F13" s="18"/>
      <c r="G13" s="18"/>
      <c r="H13" s="18"/>
      <c r="I13" s="18"/>
    </row>
    <row r="14" spans="1:9" x14ac:dyDescent="0.2">
      <c r="A14" s="53"/>
      <c r="B14" s="53"/>
      <c r="C14" s="18"/>
      <c r="D14" s="18"/>
      <c r="E14" s="18"/>
      <c r="F14" s="24" t="s">
        <v>97</v>
      </c>
      <c r="G14" s="24" t="s">
        <v>98</v>
      </c>
      <c r="H14" s="24" t="s">
        <v>99</v>
      </c>
      <c r="I14" s="24" t="s">
        <v>100</v>
      </c>
    </row>
    <row r="15" spans="1:9" x14ac:dyDescent="0.2">
      <c r="A15" s="53"/>
      <c r="B15" s="53"/>
      <c r="C15" s="53"/>
      <c r="D15" s="53"/>
      <c r="E15" s="53"/>
      <c r="F15" s="24" t="s">
        <v>15</v>
      </c>
      <c r="G15" s="24">
        <v>-1.726048</v>
      </c>
      <c r="H15" s="24">
        <v>-1.725902463243612</v>
      </c>
      <c r="I15" s="24"/>
    </row>
    <row r="16" spans="1:9" x14ac:dyDescent="0.2">
      <c r="A16" s="18"/>
      <c r="B16" s="18"/>
      <c r="C16" s="18"/>
      <c r="D16" s="18"/>
      <c r="E16" s="18"/>
      <c r="F16" s="24" t="s">
        <v>16</v>
      </c>
      <c r="G16" s="24">
        <v>4.0433999999999998E-2</v>
      </c>
      <c r="H16" s="24">
        <v>4.0435053263112641E-2</v>
      </c>
      <c r="I16" s="24"/>
    </row>
    <row r="17" spans="1:9" x14ac:dyDescent="0.2">
      <c r="A17" s="18"/>
      <c r="B17" s="18"/>
      <c r="C17" s="18"/>
      <c r="D17" s="18"/>
      <c r="E17" s="18"/>
      <c r="F17" s="24" t="s">
        <v>17</v>
      </c>
      <c r="G17" s="24">
        <v>4.3769000000000002E-2</v>
      </c>
      <c r="H17" s="24">
        <v>4.3764908205469848E-2</v>
      </c>
      <c r="I17" s="24"/>
    </row>
    <row r="18" spans="1:9" x14ac:dyDescent="0.2">
      <c r="A18" s="18"/>
      <c r="B18" s="18"/>
      <c r="C18" s="18"/>
      <c r="D18" s="18"/>
      <c r="E18" s="18"/>
      <c r="F18" s="18"/>
      <c r="G18" s="18"/>
      <c r="H18" s="18"/>
      <c r="I18" s="18"/>
    </row>
    <row r="19" spans="1:9" x14ac:dyDescent="0.2">
      <c r="A19" s="18"/>
      <c r="B19" s="18"/>
      <c r="C19" s="18"/>
      <c r="D19" s="18"/>
      <c r="E19" s="18"/>
      <c r="F19" s="18"/>
      <c r="G19" s="20"/>
      <c r="H19" s="18"/>
      <c r="I19" s="18"/>
    </row>
    <row r="20" spans="1:9" x14ac:dyDescent="0.2">
      <c r="A20" s="18"/>
      <c r="B20" s="18"/>
      <c r="C20" s="18"/>
      <c r="D20" s="18"/>
      <c r="E20" s="18"/>
      <c r="F20" s="18"/>
      <c r="G20" s="20"/>
      <c r="H20" s="18"/>
      <c r="I20" s="18"/>
    </row>
    <row r="21" spans="1:9" x14ac:dyDescent="0.2">
      <c r="A21" s="18"/>
      <c r="B21" s="18"/>
      <c r="C21" s="18"/>
      <c r="D21" s="18"/>
      <c r="E21" s="18"/>
      <c r="F21" s="18"/>
      <c r="G21" s="18"/>
      <c r="H21" s="18"/>
      <c r="I21" s="18"/>
    </row>
    <row r="22" spans="1:9" x14ac:dyDescent="0.2">
      <c r="A22" s="1" t="s">
        <v>0</v>
      </c>
      <c r="B22" s="18" t="s">
        <v>1</v>
      </c>
      <c r="C22" s="18" t="s">
        <v>2</v>
      </c>
      <c r="D22" s="18" t="s">
        <v>3</v>
      </c>
      <c r="E22" s="18" t="s">
        <v>95</v>
      </c>
      <c r="F22" s="18" t="s">
        <v>96</v>
      </c>
      <c r="G22" s="18"/>
      <c r="H22" s="18"/>
      <c r="I22" s="18"/>
    </row>
    <row r="23" spans="1:9" ht="22" customHeight="1" x14ac:dyDescent="0.2">
      <c r="A23" s="1">
        <v>0</v>
      </c>
      <c r="B23" s="18">
        <v>15</v>
      </c>
      <c r="C23" s="18">
        <v>10366</v>
      </c>
      <c r="D23" s="18">
        <v>1</v>
      </c>
      <c r="E23">
        <f>(($G$15+$G$16*A23+$G$17*B23)*D23)-(EXP($G$15+$G$16*A23+$G$17*B23))-(LN(FACT(D23)))</f>
        <v>-1.4126886032487869</v>
      </c>
      <c r="F23" s="18">
        <f>(($H$15+$H$16*A23+$H$17*B23)*D23)-(EXP($H$15+$H$16*A23+$H$17*B23))-(LN(FACT(D23)))</f>
        <v>-1.4126333262290451</v>
      </c>
      <c r="G23" s="18"/>
      <c r="H23" s="18"/>
      <c r="I23" s="18"/>
    </row>
    <row r="24" spans="1:9" ht="16" customHeight="1" x14ac:dyDescent="0.2">
      <c r="A24" s="1">
        <v>0</v>
      </c>
      <c r="B24" s="18">
        <v>25</v>
      </c>
      <c r="C24" s="18">
        <v>5969</v>
      </c>
      <c r="D24" s="18">
        <v>0</v>
      </c>
      <c r="E24">
        <f t="shared" ref="E24:E57" si="0">(($G$15+$G$16*A24+$G$17*B24)*D24)-(EXP($G$15+$G$16*A24+$G$17*B24))-(LN(FACT(D24)))</f>
        <v>-0.53162177060501703</v>
      </c>
      <c r="F24" s="18">
        <f t="shared" ref="F24:F57" si="1">(($H$15+$H$16*A24+$H$17*B24)*D24)-(EXP($H$15+$H$16*A24+$H$17*B24))-(LN(FACT(D24)))</f>
        <v>-0.53164475943384604</v>
      </c>
      <c r="G24" s="18"/>
      <c r="H24" s="18"/>
      <c r="I24" s="18"/>
    </row>
    <row r="25" spans="1:9" x14ac:dyDescent="0.2">
      <c r="A25" s="1">
        <v>0</v>
      </c>
      <c r="B25" s="18">
        <v>35</v>
      </c>
      <c r="C25" s="18">
        <v>3512</v>
      </c>
      <c r="D25" s="18">
        <v>0</v>
      </c>
      <c r="E25">
        <f t="shared" si="0"/>
        <v>-0.8235483650518286</v>
      </c>
      <c r="F25" s="18">
        <f t="shared" si="1"/>
        <v>-0.82355027893749044</v>
      </c>
      <c r="G25" s="18"/>
      <c r="H25" s="18"/>
      <c r="I25" s="18"/>
    </row>
    <row r="26" spans="1:9" x14ac:dyDescent="0.2">
      <c r="A26" s="1">
        <v>0</v>
      </c>
      <c r="B26" s="18">
        <v>45</v>
      </c>
      <c r="C26" s="18">
        <v>1421</v>
      </c>
      <c r="D26" s="18">
        <v>0</v>
      </c>
      <c r="E26">
        <f t="shared" si="0"/>
        <v>-1.2757790351732052</v>
      </c>
      <c r="F26" s="18">
        <f t="shared" si="1"/>
        <v>-1.2757297987104732</v>
      </c>
      <c r="G26" s="18"/>
      <c r="H26" s="18"/>
      <c r="I26" s="18"/>
    </row>
    <row r="27" spans="1:9" x14ac:dyDescent="0.2">
      <c r="A27" s="1">
        <v>0</v>
      </c>
      <c r="B27" s="18">
        <v>55</v>
      </c>
      <c r="C27" s="18">
        <v>826</v>
      </c>
      <c r="D27" s="18">
        <v>2</v>
      </c>
      <c r="E27">
        <f t="shared" si="0"/>
        <v>-1.3069938736594255</v>
      </c>
      <c r="F27" s="18">
        <f t="shared" si="1"/>
        <v>-1.3069957611040763</v>
      </c>
      <c r="G27" s="18"/>
      <c r="H27" s="18"/>
      <c r="I27" s="18"/>
    </row>
    <row r="28" spans="1:9" x14ac:dyDescent="0.2">
      <c r="A28" s="1">
        <v>5</v>
      </c>
      <c r="B28" s="18">
        <v>15</v>
      </c>
      <c r="C28" s="18">
        <v>3121</v>
      </c>
      <c r="D28" s="18">
        <v>0</v>
      </c>
      <c r="E28">
        <f t="shared" si="0"/>
        <v>-0.42006618365004966</v>
      </c>
      <c r="F28" s="18">
        <f t="shared" si="1"/>
        <v>-0.42010375023297097</v>
      </c>
      <c r="G28" s="18"/>
      <c r="H28" s="18"/>
      <c r="I28" s="18"/>
    </row>
    <row r="29" spans="1:9" x14ac:dyDescent="0.2">
      <c r="A29" s="1">
        <v>5</v>
      </c>
      <c r="B29" s="18">
        <v>25</v>
      </c>
      <c r="C29" s="18">
        <v>2288</v>
      </c>
      <c r="D29" s="18">
        <v>0</v>
      </c>
      <c r="E29">
        <f t="shared" si="0"/>
        <v>-0.65073486054729057</v>
      </c>
      <c r="F29" s="18">
        <f t="shared" si="1"/>
        <v>-0.65076642729532974</v>
      </c>
      <c r="G29" s="18"/>
      <c r="H29" s="18"/>
      <c r="I29" s="18"/>
    </row>
    <row r="30" spans="1:9" x14ac:dyDescent="0.2">
      <c r="A30" s="1">
        <v>5</v>
      </c>
      <c r="B30" s="18">
        <v>35</v>
      </c>
      <c r="C30" s="18">
        <v>1648</v>
      </c>
      <c r="D30" s="18">
        <v>1</v>
      </c>
      <c r="E30">
        <f t="shared" si="0"/>
        <v>-1.0000323833814435</v>
      </c>
      <c r="F30" s="18">
        <f t="shared" si="1"/>
        <v>-1.0000324446592275</v>
      </c>
      <c r="G30" s="18"/>
      <c r="H30" s="18"/>
      <c r="I30" s="18"/>
    </row>
    <row r="31" spans="1:9" x14ac:dyDescent="0.2">
      <c r="A31" s="1">
        <v>5</v>
      </c>
      <c r="B31" s="18">
        <v>45</v>
      </c>
      <c r="C31" s="18">
        <v>927</v>
      </c>
      <c r="D31" s="18">
        <v>0</v>
      </c>
      <c r="E31">
        <f t="shared" si="0"/>
        <v>-1.5616250846871504</v>
      </c>
      <c r="F31" s="18">
        <f t="shared" si="1"/>
        <v>-1.561573040210338</v>
      </c>
      <c r="G31" s="18"/>
      <c r="H31" s="18"/>
      <c r="I31" s="18"/>
    </row>
    <row r="32" spans="1:9" x14ac:dyDescent="0.2">
      <c r="A32" s="1">
        <v>5</v>
      </c>
      <c r="B32" s="18">
        <v>55</v>
      </c>
      <c r="C32" s="18">
        <v>606</v>
      </c>
      <c r="D32" s="18">
        <v>0</v>
      </c>
      <c r="E32">
        <f t="shared" si="0"/>
        <v>-2.4191518414575039</v>
      </c>
      <c r="F32" s="18">
        <f t="shared" si="1"/>
        <v>-2.418972236679243</v>
      </c>
      <c r="G32" s="18"/>
      <c r="H32" s="18"/>
      <c r="I32" s="18"/>
    </row>
    <row r="33" spans="1:9" x14ac:dyDescent="0.2">
      <c r="A33" s="1">
        <v>11</v>
      </c>
      <c r="B33" s="18">
        <v>15</v>
      </c>
      <c r="C33" s="18">
        <v>3577</v>
      </c>
      <c r="D33" s="18">
        <v>0</v>
      </c>
      <c r="E33">
        <f t="shared" si="0"/>
        <v>-0.53540114998469179</v>
      </c>
      <c r="F33" s="18">
        <f t="shared" si="1"/>
        <v>-0.53545241481422723</v>
      </c>
      <c r="G33" s="18"/>
      <c r="H33" s="18"/>
      <c r="I33" s="18"/>
    </row>
    <row r="34" spans="1:9" x14ac:dyDescent="0.2">
      <c r="A34" s="1">
        <v>11</v>
      </c>
      <c r="B34" s="18">
        <v>25</v>
      </c>
      <c r="C34" s="18">
        <v>2546</v>
      </c>
      <c r="D34" s="18">
        <v>1</v>
      </c>
      <c r="E34">
        <f t="shared" si="0"/>
        <v>-1.016452094638052</v>
      </c>
      <c r="F34" s="18">
        <f t="shared" si="1"/>
        <v>-1.0164427424338496</v>
      </c>
      <c r="G34" s="18"/>
      <c r="H34" s="18"/>
      <c r="I34" s="18"/>
    </row>
    <row r="35" spans="1:9" x14ac:dyDescent="0.2">
      <c r="A35" s="1">
        <v>11</v>
      </c>
      <c r="B35" s="18">
        <v>35</v>
      </c>
      <c r="C35" s="18">
        <v>1826</v>
      </c>
      <c r="D35" s="18">
        <v>0</v>
      </c>
      <c r="E35">
        <f t="shared" si="0"/>
        <v>-1.2848487408270344</v>
      </c>
      <c r="F35" s="18">
        <f t="shared" si="1"/>
        <v>-1.2848666129944046</v>
      </c>
      <c r="G35" s="18"/>
      <c r="H35" s="18"/>
      <c r="I35" s="18"/>
    </row>
    <row r="36" spans="1:9" x14ac:dyDescent="0.2">
      <c r="A36" s="1">
        <v>11</v>
      </c>
      <c r="B36" s="18">
        <v>45</v>
      </c>
      <c r="C36" s="18">
        <v>988</v>
      </c>
      <c r="D36" s="18">
        <v>2</v>
      </c>
      <c r="E36">
        <f t="shared" si="0"/>
        <v>-1.3068759778419756</v>
      </c>
      <c r="F36" s="18">
        <f t="shared" si="1"/>
        <v>-1.3068762380942411</v>
      </c>
      <c r="G36" s="18"/>
      <c r="H36" s="18"/>
      <c r="I36" s="18"/>
    </row>
    <row r="37" spans="1:9" x14ac:dyDescent="0.2">
      <c r="A37" s="1">
        <v>11</v>
      </c>
      <c r="B37" s="18">
        <v>55</v>
      </c>
      <c r="C37" s="18">
        <v>449</v>
      </c>
      <c r="D37" s="18">
        <v>3</v>
      </c>
      <c r="E37">
        <f t="shared" si="0"/>
        <v>-1.4970598255675327</v>
      </c>
      <c r="F37" s="18">
        <f t="shared" si="1"/>
        <v>-1.4970541701372229</v>
      </c>
      <c r="G37" s="18"/>
      <c r="H37" s="18"/>
      <c r="I37" s="18"/>
    </row>
    <row r="38" spans="1:9" x14ac:dyDescent="0.2">
      <c r="A38" s="1">
        <v>16</v>
      </c>
      <c r="B38" s="18">
        <v>15</v>
      </c>
      <c r="C38" s="18">
        <v>4317</v>
      </c>
      <c r="D38" s="18">
        <v>0</v>
      </c>
      <c r="E38">
        <f t="shared" si="0"/>
        <v>-0.65536103285545066</v>
      </c>
      <c r="F38" s="18">
        <f t="shared" si="1"/>
        <v>-0.65542723555929383</v>
      </c>
      <c r="G38" s="18"/>
      <c r="H38" s="18"/>
      <c r="I38" s="18"/>
    </row>
    <row r="39" spans="1:9" x14ac:dyDescent="0.2">
      <c r="A39" s="1">
        <v>16</v>
      </c>
      <c r="B39" s="18">
        <v>25</v>
      </c>
      <c r="C39" s="18">
        <v>3185</v>
      </c>
      <c r="D39" s="18">
        <v>0</v>
      </c>
      <c r="E39">
        <f t="shared" si="0"/>
        <v>-1.0152359007279723</v>
      </c>
      <c r="F39" s="18">
        <f t="shared" si="1"/>
        <v>-1.0152969122518936</v>
      </c>
      <c r="G39" s="18"/>
      <c r="H39" s="18"/>
      <c r="I39" s="18"/>
    </row>
    <row r="40" spans="1:9" x14ac:dyDescent="0.2">
      <c r="A40" s="1">
        <v>16</v>
      </c>
      <c r="B40" s="18">
        <v>35</v>
      </c>
      <c r="C40" s="18">
        <v>1893</v>
      </c>
      <c r="D40" s="18">
        <v>0</v>
      </c>
      <c r="E40">
        <f t="shared" si="0"/>
        <v>-1.5727269130361525</v>
      </c>
      <c r="F40" s="18">
        <f t="shared" si="1"/>
        <v>-1.572757072184521</v>
      </c>
      <c r="G40" s="18"/>
      <c r="H40" s="18"/>
      <c r="I40" s="18"/>
    </row>
    <row r="41" spans="1:9" x14ac:dyDescent="0.2">
      <c r="A41" s="1">
        <v>16</v>
      </c>
      <c r="B41" s="18">
        <v>45</v>
      </c>
      <c r="C41" s="18">
        <v>849</v>
      </c>
      <c r="D41" s="18">
        <v>2</v>
      </c>
      <c r="E41">
        <f t="shared" si="0"/>
        <v>-1.348495137466148</v>
      </c>
      <c r="F41" s="18">
        <f t="shared" si="1"/>
        <v>-1.3484856510138705</v>
      </c>
      <c r="G41" s="18"/>
      <c r="H41" s="18"/>
      <c r="I41" s="18"/>
    </row>
    <row r="42" spans="1:9" x14ac:dyDescent="0.2">
      <c r="A42" s="1">
        <v>16</v>
      </c>
      <c r="B42" s="18">
        <v>55</v>
      </c>
      <c r="C42" s="18">
        <v>280</v>
      </c>
      <c r="D42" s="18">
        <v>5</v>
      </c>
      <c r="E42">
        <f t="shared" si="0"/>
        <v>-1.9207464058301458</v>
      </c>
      <c r="F42" s="18">
        <f t="shared" si="1"/>
        <v>-1.9208232209344103</v>
      </c>
      <c r="G42" s="18"/>
      <c r="H42" s="18"/>
      <c r="I42" s="18"/>
    </row>
    <row r="43" spans="1:9" x14ac:dyDescent="0.2">
      <c r="A43" s="1">
        <v>20</v>
      </c>
      <c r="B43" s="18">
        <v>15</v>
      </c>
      <c r="C43" s="18">
        <v>5683</v>
      </c>
      <c r="D43" s="18">
        <v>0</v>
      </c>
      <c r="E43">
        <f t="shared" si="0"/>
        <v>-0.77040956727043508</v>
      </c>
      <c r="F43" s="18">
        <f t="shared" si="1"/>
        <v>-0.77049063795998352</v>
      </c>
      <c r="G43" s="18"/>
      <c r="H43" s="18"/>
      <c r="I43" s="18"/>
    </row>
    <row r="44" spans="1:9" x14ac:dyDescent="0.2">
      <c r="A44" s="1">
        <v>20</v>
      </c>
      <c r="B44" s="18">
        <v>25</v>
      </c>
      <c r="C44" s="18">
        <v>5483</v>
      </c>
      <c r="D44" s="18">
        <v>1</v>
      </c>
      <c r="E44">
        <f t="shared" si="0"/>
        <v>-1.016603416084521</v>
      </c>
      <c r="F44" s="18">
        <f t="shared" si="1"/>
        <v>-1.0166158594413366</v>
      </c>
      <c r="G44" s="18"/>
      <c r="H44" s="18"/>
      <c r="I44" s="18"/>
    </row>
    <row r="45" spans="1:9" x14ac:dyDescent="0.2">
      <c r="A45" s="1">
        <v>20</v>
      </c>
      <c r="B45" s="18">
        <v>35</v>
      </c>
      <c r="C45" s="18">
        <v>3646</v>
      </c>
      <c r="D45" s="18">
        <v>5</v>
      </c>
      <c r="E45">
        <f t="shared" si="0"/>
        <v>-3.5635756376552097</v>
      </c>
      <c r="F45" s="18">
        <f t="shared" si="1"/>
        <v>-3.5635019345240311</v>
      </c>
      <c r="G45" s="18"/>
      <c r="H45" s="18"/>
      <c r="I45" s="18"/>
    </row>
    <row r="46" spans="1:9" x14ac:dyDescent="0.2">
      <c r="A46" s="1">
        <v>20</v>
      </c>
      <c r="B46" s="18">
        <v>45</v>
      </c>
      <c r="C46" s="18">
        <v>1567</v>
      </c>
      <c r="D46" s="18">
        <v>9</v>
      </c>
      <c r="E46">
        <f t="shared" si="0"/>
        <v>-6.1957453191148728</v>
      </c>
      <c r="F46" s="18">
        <f t="shared" si="1"/>
        <v>-6.1958528749830091</v>
      </c>
      <c r="G46" s="18"/>
      <c r="H46" s="18"/>
      <c r="I46" s="18"/>
    </row>
    <row r="47" spans="1:9" x14ac:dyDescent="0.2">
      <c r="A47" s="1">
        <v>20</v>
      </c>
      <c r="B47" s="18">
        <v>55</v>
      </c>
      <c r="C47" s="18">
        <v>416</v>
      </c>
      <c r="D47" s="18">
        <v>7</v>
      </c>
      <c r="E47">
        <f t="shared" si="0"/>
        <v>-2.5324439839185455</v>
      </c>
      <c r="F47" s="18">
        <f t="shared" si="1"/>
        <v>-2.5325938036864883</v>
      </c>
      <c r="G47" s="18"/>
      <c r="H47" s="18"/>
      <c r="I47" s="18"/>
    </row>
    <row r="48" spans="1:9" x14ac:dyDescent="0.2">
      <c r="A48" s="1">
        <v>27</v>
      </c>
      <c r="B48" s="18">
        <v>15</v>
      </c>
      <c r="C48" s="18">
        <v>3042</v>
      </c>
      <c r="D48" s="18">
        <v>0</v>
      </c>
      <c r="E48">
        <f t="shared" si="0"/>
        <v>-1.02245336592762</v>
      </c>
      <c r="F48" s="18">
        <f t="shared" si="1"/>
        <v>-1.0225684985546291</v>
      </c>
      <c r="G48" s="18"/>
      <c r="H48" s="18"/>
      <c r="I48" s="18"/>
    </row>
    <row r="49" spans="1:9" x14ac:dyDescent="0.2">
      <c r="A49" s="1">
        <v>27</v>
      </c>
      <c r="B49" s="18">
        <v>25</v>
      </c>
      <c r="C49" s="18">
        <v>4290</v>
      </c>
      <c r="D49" s="18">
        <v>4</v>
      </c>
      <c r="E49">
        <f t="shared" si="0"/>
        <v>-2.9223814963059054</v>
      </c>
      <c r="F49" s="18">
        <f t="shared" si="1"/>
        <v>-2.9222083148833988</v>
      </c>
      <c r="G49" s="18"/>
      <c r="H49" s="18"/>
      <c r="I49" s="18"/>
    </row>
    <row r="50" spans="1:9" x14ac:dyDescent="0.2">
      <c r="A50" s="1">
        <v>27</v>
      </c>
      <c r="B50" s="18">
        <v>35</v>
      </c>
      <c r="C50" s="18">
        <v>3529</v>
      </c>
      <c r="D50" s="18">
        <v>9</v>
      </c>
      <c r="E50">
        <f t="shared" si="0"/>
        <v>-7.1772328164339907</v>
      </c>
      <c r="F50" s="18">
        <f t="shared" si="1"/>
        <v>-7.1770314390622634</v>
      </c>
      <c r="G50" s="18"/>
      <c r="H50" s="18"/>
      <c r="I50" s="18"/>
    </row>
    <row r="51" spans="1:9" x14ac:dyDescent="0.2">
      <c r="A51" s="1">
        <v>27</v>
      </c>
      <c r="B51" s="18">
        <v>45</v>
      </c>
      <c r="C51" s="18">
        <v>1409</v>
      </c>
      <c r="D51" s="18">
        <v>10</v>
      </c>
      <c r="E51">
        <f t="shared" si="0"/>
        <v>-5.5527036620805692</v>
      </c>
      <c r="F51" s="18">
        <f t="shared" si="1"/>
        <v>-5.5527666182426536</v>
      </c>
      <c r="G51" s="18"/>
      <c r="H51" s="18"/>
      <c r="I51" s="18"/>
    </row>
    <row r="52" spans="1:9" x14ac:dyDescent="0.2">
      <c r="A52" s="1">
        <v>27</v>
      </c>
      <c r="B52" s="18">
        <v>55</v>
      </c>
      <c r="C52" s="18">
        <v>284</v>
      </c>
      <c r="D52" s="18">
        <v>3</v>
      </c>
      <c r="E52">
        <f t="shared" si="0"/>
        <v>-2.3611507423474198</v>
      </c>
      <c r="F52" s="18">
        <f t="shared" si="1"/>
        <v>-2.3610032341598788</v>
      </c>
      <c r="G52" s="18"/>
      <c r="H52" s="18"/>
      <c r="I52" s="18"/>
    </row>
    <row r="53" spans="1:9" x14ac:dyDescent="0.2">
      <c r="A53" s="1">
        <v>40</v>
      </c>
      <c r="B53" s="18">
        <v>15</v>
      </c>
      <c r="C53" s="18">
        <v>670</v>
      </c>
      <c r="D53" s="18">
        <v>0</v>
      </c>
      <c r="E53">
        <f t="shared" si="0"/>
        <v>-1.7295253384068092</v>
      </c>
      <c r="F53" s="18">
        <f t="shared" si="1"/>
        <v>-1.7297437745824145</v>
      </c>
      <c r="G53" s="18"/>
      <c r="H53" s="18"/>
      <c r="I53" s="18"/>
    </row>
    <row r="54" spans="1:9" x14ac:dyDescent="0.2">
      <c r="A54" s="1">
        <v>40</v>
      </c>
      <c r="B54" s="18">
        <v>25</v>
      </c>
      <c r="C54" s="18">
        <v>1482</v>
      </c>
      <c r="D54" s="18">
        <v>0</v>
      </c>
      <c r="E54">
        <f t="shared" si="0"/>
        <v>-2.679250255571072</v>
      </c>
      <c r="F54" s="18">
        <f t="shared" si="1"/>
        <v>-2.6794789994069208</v>
      </c>
      <c r="G54" s="18"/>
      <c r="H54" s="18"/>
      <c r="I54" s="18"/>
    </row>
    <row r="55" spans="1:9" x14ac:dyDescent="0.2">
      <c r="A55" s="1">
        <v>40</v>
      </c>
      <c r="B55" s="18">
        <v>35</v>
      </c>
      <c r="C55" s="18">
        <v>1336</v>
      </c>
      <c r="D55" s="18">
        <v>6</v>
      </c>
      <c r="E55">
        <f t="shared" si="0"/>
        <v>-2.1903817041236788</v>
      </c>
      <c r="F55" s="18">
        <f t="shared" si="1"/>
        <v>-2.1902994893444934</v>
      </c>
      <c r="G55" s="18"/>
      <c r="H55" s="18"/>
      <c r="I55" s="18"/>
    </row>
    <row r="56" spans="1:9" x14ac:dyDescent="0.2">
      <c r="A56" s="1">
        <v>40</v>
      </c>
      <c r="B56" s="18">
        <v>45</v>
      </c>
      <c r="C56" s="18">
        <v>556</v>
      </c>
      <c r="D56" s="18">
        <v>7</v>
      </c>
      <c r="E56">
        <f t="shared" si="0"/>
        <v>-1.928372400764486</v>
      </c>
      <c r="F56" s="18">
        <f t="shared" si="1"/>
        <v>-1.9283703836759072</v>
      </c>
      <c r="G56" s="18"/>
      <c r="H56" s="18"/>
      <c r="I56" s="18"/>
    </row>
    <row r="57" spans="1:9" x14ac:dyDescent="0.2">
      <c r="A57" s="1">
        <v>40</v>
      </c>
      <c r="B57" s="18">
        <v>55</v>
      </c>
      <c r="C57" s="18">
        <v>104</v>
      </c>
      <c r="D57" s="18">
        <v>1</v>
      </c>
      <c r="E57">
        <f t="shared" si="0"/>
        <v>-7.661691091359466</v>
      </c>
      <c r="F57" s="18">
        <f t="shared" si="1"/>
        <v>-7.661356149667764</v>
      </c>
      <c r="G57" s="18"/>
      <c r="H57" s="18"/>
      <c r="I57" s="18"/>
    </row>
    <row r="58" spans="1:9" x14ac:dyDescent="0.2">
      <c r="A58" s="18"/>
      <c r="B58" s="18"/>
      <c r="C58" s="18"/>
      <c r="D58" s="18"/>
      <c r="E58" s="18"/>
      <c r="F58" s="18"/>
      <c r="G58" s="18"/>
      <c r="H58" s="18"/>
      <c r="I58" s="18"/>
    </row>
    <row r="59" spans="1:9" x14ac:dyDescent="0.2">
      <c r="A59" s="18"/>
      <c r="B59" s="18"/>
      <c r="C59" s="18"/>
      <c r="D59" s="18"/>
      <c r="E59" s="18"/>
      <c r="F59" s="18"/>
      <c r="G59" s="18"/>
      <c r="H59" s="18"/>
      <c r="I59" s="18"/>
    </row>
    <row r="60" spans="1:9" x14ac:dyDescent="0.2">
      <c r="A60" s="18"/>
      <c r="B60" s="18"/>
      <c r="C60" s="18"/>
      <c r="D60" s="18" t="s">
        <v>25</v>
      </c>
      <c r="E60" s="18">
        <f>SUM(E23:E57)</f>
        <v>-72.859365977601456</v>
      </c>
      <c r="F60" s="23">
        <f>SUM(F23:F57)</f>
        <v>-72.859366106085147</v>
      </c>
      <c r="G60" s="23"/>
      <c r="H60" s="23"/>
      <c r="I60" s="18"/>
    </row>
    <row r="61" spans="1:9" x14ac:dyDescent="0.2">
      <c r="A61" s="18"/>
      <c r="B61" s="18"/>
      <c r="C61" s="18"/>
      <c r="D61" s="18" t="s">
        <v>26</v>
      </c>
      <c r="E61" s="18">
        <f>-2*E60</f>
        <v>145.71873195520291</v>
      </c>
      <c r="F61" s="18">
        <f>-2*F60</f>
        <v>145.71873221217029</v>
      </c>
      <c r="G61" s="18"/>
      <c r="H61" s="18"/>
      <c r="I61" s="18"/>
    </row>
    <row r="62" spans="1:9" x14ac:dyDescent="0.2">
      <c r="A62" s="18"/>
      <c r="B62" s="18"/>
      <c r="C62" s="18"/>
      <c r="D62" s="18"/>
      <c r="E62" s="18"/>
      <c r="F62" s="18"/>
      <c r="G62" s="18"/>
      <c r="H62" s="18"/>
      <c r="I62" s="18"/>
    </row>
    <row r="63" spans="1:9" x14ac:dyDescent="0.2">
      <c r="A63" s="18"/>
      <c r="B63" s="18"/>
      <c r="C63" s="18"/>
      <c r="D63" s="18"/>
      <c r="E63" s="18"/>
      <c r="F63" s="18"/>
      <c r="G63" s="18"/>
      <c r="H63" s="18"/>
      <c r="I63" s="18"/>
    </row>
    <row r="64" spans="1:9" x14ac:dyDescent="0.2">
      <c r="A64" s="18"/>
      <c r="B64" s="18"/>
      <c r="C64" s="18"/>
      <c r="D64" s="18"/>
      <c r="E64" s="18"/>
      <c r="F64" s="18"/>
      <c r="G64" s="18"/>
      <c r="H64" s="18"/>
      <c r="I64" s="18"/>
    </row>
    <row r="65" spans="1:9" ht="96" customHeight="1" x14ac:dyDescent="0.2">
      <c r="A65" s="18"/>
      <c r="B65" s="18"/>
      <c r="C65" s="18"/>
      <c r="D65" s="18"/>
      <c r="E65" s="18"/>
      <c r="F65" s="18"/>
      <c r="G65" s="18"/>
      <c r="H65" s="18"/>
      <c r="I65" s="18"/>
    </row>
    <row r="66" spans="1:9" x14ac:dyDescent="0.2">
      <c r="A66" s="18"/>
      <c r="B66" s="18"/>
      <c r="C66" s="18"/>
      <c r="D66" s="18"/>
      <c r="E66" s="18"/>
      <c r="F66" s="18"/>
      <c r="G66" s="18"/>
      <c r="H66" s="18"/>
      <c r="I66" s="18"/>
    </row>
    <row r="67" spans="1:9" x14ac:dyDescent="0.2">
      <c r="A67" s="18"/>
      <c r="B67" s="18"/>
      <c r="C67" s="18"/>
      <c r="D67" s="18"/>
      <c r="E67" s="18"/>
      <c r="F67" s="18"/>
      <c r="G67" s="18"/>
      <c r="H67" s="18"/>
      <c r="I67" s="18"/>
    </row>
    <row r="68" spans="1:9" x14ac:dyDescent="0.2">
      <c r="A68" s="18"/>
      <c r="B68" s="18"/>
      <c r="C68" s="18"/>
      <c r="D68" s="18"/>
      <c r="E68" s="18"/>
      <c r="F68" s="18"/>
      <c r="G68" s="18"/>
      <c r="H68" s="18"/>
      <c r="I68" s="18"/>
    </row>
    <row r="69" spans="1:9" x14ac:dyDescent="0.2">
      <c r="A69" s="18"/>
      <c r="B69" s="18"/>
      <c r="C69" s="18"/>
      <c r="D69" s="18"/>
      <c r="E69" s="18"/>
      <c r="F69" s="18"/>
      <c r="G69" s="18"/>
      <c r="H69" s="18"/>
      <c r="I69" s="18"/>
    </row>
    <row r="70" spans="1:9" ht="16" customHeight="1" x14ac:dyDescent="0.2">
      <c r="A70" s="18"/>
      <c r="B70" s="18"/>
      <c r="C70" s="18"/>
      <c r="D70" s="18"/>
      <c r="E70" s="58" t="s">
        <v>70</v>
      </c>
      <c r="F70" s="58"/>
      <c r="G70" s="18"/>
      <c r="H70" s="18"/>
      <c r="I70" s="18"/>
    </row>
    <row r="71" spans="1:9" x14ac:dyDescent="0.2">
      <c r="A71" s="18"/>
      <c r="B71" s="18"/>
      <c r="C71" s="18"/>
      <c r="D71" s="18"/>
      <c r="E71" s="58"/>
      <c r="F71" s="58"/>
      <c r="G71" s="18"/>
      <c r="H71" s="18"/>
      <c r="I71" s="18"/>
    </row>
    <row r="72" spans="1:9" x14ac:dyDescent="0.2">
      <c r="A72" s="1" t="s">
        <v>0</v>
      </c>
      <c r="B72" s="18" t="s">
        <v>1</v>
      </c>
      <c r="C72" s="18" t="s">
        <v>2</v>
      </c>
      <c r="D72" s="18" t="s">
        <v>3</v>
      </c>
      <c r="E72" s="18" t="s">
        <v>29</v>
      </c>
      <c r="F72" s="18" t="s">
        <v>30</v>
      </c>
      <c r="G72" s="18"/>
      <c r="H72" s="18"/>
      <c r="I72" s="18"/>
    </row>
    <row r="73" spans="1:9" x14ac:dyDescent="0.2">
      <c r="A73" s="1">
        <v>0</v>
      </c>
      <c r="B73" s="18">
        <v>15</v>
      </c>
      <c r="C73" s="18">
        <v>10366</v>
      </c>
      <c r="D73" s="18">
        <v>1</v>
      </c>
      <c r="E73" s="18">
        <v>0</v>
      </c>
      <c r="F73" s="18">
        <v>0.65653499999999998</v>
      </c>
      <c r="G73" s="18"/>
      <c r="H73" s="18"/>
      <c r="I73" s="18"/>
    </row>
    <row r="74" spans="1:9" x14ac:dyDescent="0.2">
      <c r="A74" s="1">
        <v>0</v>
      </c>
      <c r="B74" s="18">
        <v>25</v>
      </c>
      <c r="C74" s="18">
        <v>5969</v>
      </c>
      <c r="D74" s="18">
        <v>0</v>
      </c>
      <c r="E74" s="18">
        <v>0</v>
      </c>
      <c r="F74" s="18">
        <v>1.094225</v>
      </c>
      <c r="G74" s="18"/>
      <c r="H74" s="18"/>
      <c r="I74" s="18"/>
    </row>
    <row r="75" spans="1:9" x14ac:dyDescent="0.2">
      <c r="A75" s="1">
        <v>0</v>
      </c>
      <c r="B75" s="18">
        <v>35</v>
      </c>
      <c r="C75" s="18">
        <v>3512</v>
      </c>
      <c r="D75" s="18">
        <v>0</v>
      </c>
      <c r="E75" s="18">
        <v>0</v>
      </c>
      <c r="F75" s="18">
        <v>1.5319149999999999</v>
      </c>
      <c r="G75" s="18"/>
      <c r="H75" s="18"/>
      <c r="I75" s="18"/>
    </row>
    <row r="76" spans="1:9" ht="48" customHeight="1" x14ac:dyDescent="0.2">
      <c r="A76" s="1">
        <v>0</v>
      </c>
      <c r="B76" s="18">
        <v>45</v>
      </c>
      <c r="C76" s="18">
        <v>1421</v>
      </c>
      <c r="D76" s="18">
        <v>0</v>
      </c>
      <c r="E76" s="18">
        <v>0</v>
      </c>
      <c r="F76" s="18">
        <v>1.9696050000000001</v>
      </c>
      <c r="G76" s="18"/>
      <c r="H76" s="18"/>
      <c r="I76" s="18"/>
    </row>
    <row r="77" spans="1:9" x14ac:dyDescent="0.2">
      <c r="A77" s="1">
        <v>0</v>
      </c>
      <c r="B77" s="18">
        <v>55</v>
      </c>
      <c r="C77" s="18">
        <v>826</v>
      </c>
      <c r="D77" s="18">
        <v>2</v>
      </c>
      <c r="E77" s="18">
        <v>0</v>
      </c>
      <c r="F77" s="18">
        <v>2.407295</v>
      </c>
      <c r="G77" s="18"/>
      <c r="H77" s="18"/>
      <c r="I77" s="18"/>
    </row>
    <row r="78" spans="1:9" x14ac:dyDescent="0.2">
      <c r="A78" s="1">
        <v>5</v>
      </c>
      <c r="B78" s="18">
        <v>15</v>
      </c>
      <c r="C78" s="18">
        <v>3121</v>
      </c>
      <c r="D78" s="18">
        <v>0</v>
      </c>
      <c r="E78" s="18">
        <v>0.20216999999999999</v>
      </c>
      <c r="F78" s="18">
        <v>0.65653499999999998</v>
      </c>
      <c r="G78" s="18"/>
      <c r="H78" s="18"/>
      <c r="I78" s="18"/>
    </row>
    <row r="79" spans="1:9" ht="60" customHeight="1" x14ac:dyDescent="0.2">
      <c r="A79" s="1">
        <v>5</v>
      </c>
      <c r="B79" s="18">
        <v>25</v>
      </c>
      <c r="C79" s="18">
        <v>2288</v>
      </c>
      <c r="D79" s="18">
        <v>0</v>
      </c>
      <c r="E79" s="18">
        <v>0.20216999999999999</v>
      </c>
      <c r="F79" s="18">
        <v>1.094225</v>
      </c>
      <c r="G79" s="18"/>
      <c r="H79" s="56" t="s">
        <v>94</v>
      </c>
      <c r="I79" s="18"/>
    </row>
    <row r="80" spans="1:9" ht="16" customHeight="1" x14ac:dyDescent="0.2">
      <c r="A80" s="1">
        <v>5</v>
      </c>
      <c r="B80" s="18">
        <v>35</v>
      </c>
      <c r="C80" s="18">
        <v>1648</v>
      </c>
      <c r="D80" s="18">
        <v>1</v>
      </c>
      <c r="E80" s="18">
        <v>0.20216999999999999</v>
      </c>
      <c r="F80" s="18">
        <v>1.5319149999999999</v>
      </c>
      <c r="G80" s="18"/>
      <c r="H80" s="57"/>
      <c r="I80" s="18"/>
    </row>
    <row r="81" spans="1:9" ht="19" x14ac:dyDescent="0.25">
      <c r="A81" s="1">
        <v>5</v>
      </c>
      <c r="B81" s="18">
        <v>45</v>
      </c>
      <c r="C81" s="18">
        <v>927</v>
      </c>
      <c r="D81" s="18">
        <v>0</v>
      </c>
      <c r="E81" s="18">
        <v>0.20216999999999999</v>
      </c>
      <c r="F81" s="18">
        <v>1.9696050000000001</v>
      </c>
      <c r="G81" s="18"/>
      <c r="H81" s="21" t="s">
        <v>73</v>
      </c>
      <c r="I81" s="18"/>
    </row>
    <row r="82" spans="1:9" x14ac:dyDescent="0.2">
      <c r="A82" s="1">
        <v>5</v>
      </c>
      <c r="B82" s="18">
        <v>55</v>
      </c>
      <c r="C82" s="18">
        <v>606</v>
      </c>
      <c r="D82" s="18">
        <v>0</v>
      </c>
      <c r="E82" s="18">
        <v>0.20216999999999999</v>
      </c>
      <c r="F82" s="18">
        <v>2.407295</v>
      </c>
      <c r="G82" s="18"/>
      <c r="H82" s="19" t="s">
        <v>21</v>
      </c>
      <c r="I82" s="18"/>
    </row>
    <row r="83" spans="1:9" x14ac:dyDescent="0.2">
      <c r="A83" s="1">
        <v>11</v>
      </c>
      <c r="B83" s="18">
        <v>15</v>
      </c>
      <c r="C83" s="18">
        <v>3577</v>
      </c>
      <c r="D83" s="18">
        <v>0</v>
      </c>
      <c r="E83" s="18">
        <v>0.444774</v>
      </c>
      <c r="F83" s="18">
        <v>0.65653499999999998</v>
      </c>
      <c r="G83" s="18"/>
      <c r="H83" s="19" t="s">
        <v>22</v>
      </c>
      <c r="I83" s="55"/>
    </row>
    <row r="84" spans="1:9" x14ac:dyDescent="0.2">
      <c r="A84" s="1">
        <v>11</v>
      </c>
      <c r="B84" s="18">
        <v>25</v>
      </c>
      <c r="C84" s="18">
        <v>2546</v>
      </c>
      <c r="D84" s="18">
        <v>1</v>
      </c>
      <c r="E84" s="18">
        <v>0.444774</v>
      </c>
      <c r="F84" s="18">
        <v>1.094225</v>
      </c>
      <c r="G84" s="18"/>
      <c r="H84" s="18"/>
      <c r="I84" s="55"/>
    </row>
    <row r="85" spans="1:9" ht="48" customHeight="1" x14ac:dyDescent="0.2">
      <c r="A85" s="1">
        <v>11</v>
      </c>
      <c r="B85" s="18">
        <v>35</v>
      </c>
      <c r="C85" s="18">
        <v>1826</v>
      </c>
      <c r="D85" s="18">
        <v>0</v>
      </c>
      <c r="E85" s="18">
        <v>0.444774</v>
      </c>
      <c r="F85" s="18">
        <v>1.5319149999999999</v>
      </c>
      <c r="G85" s="18"/>
      <c r="H85" s="18"/>
      <c r="I85" s="18"/>
    </row>
    <row r="86" spans="1:9" x14ac:dyDescent="0.2">
      <c r="A86" s="1">
        <v>11</v>
      </c>
      <c r="B86" s="18">
        <v>45</v>
      </c>
      <c r="C86" s="18">
        <v>988</v>
      </c>
      <c r="D86" s="18">
        <v>2</v>
      </c>
      <c r="E86" s="18">
        <v>0.444774</v>
      </c>
      <c r="F86" s="18">
        <v>1.9696050000000001</v>
      </c>
      <c r="G86" s="18"/>
      <c r="H86" s="18"/>
      <c r="I86" s="18"/>
    </row>
    <row r="87" spans="1:9" x14ac:dyDescent="0.2">
      <c r="A87" s="1">
        <v>11</v>
      </c>
      <c r="B87" s="18">
        <v>55</v>
      </c>
      <c r="C87" s="18">
        <v>449</v>
      </c>
      <c r="D87" s="18">
        <v>3</v>
      </c>
      <c r="E87" s="18">
        <v>0.444774</v>
      </c>
      <c r="F87" s="18">
        <v>2.407295</v>
      </c>
      <c r="G87" s="18"/>
      <c r="H87" s="18"/>
      <c r="I87" s="18"/>
    </row>
    <row r="88" spans="1:9" x14ac:dyDescent="0.2">
      <c r="A88" s="1">
        <v>16</v>
      </c>
      <c r="B88" s="18">
        <v>15</v>
      </c>
      <c r="C88" s="18">
        <v>4317</v>
      </c>
      <c r="D88" s="18">
        <v>0</v>
      </c>
      <c r="E88" s="18">
        <v>0.64694399999999996</v>
      </c>
      <c r="F88" s="18">
        <v>0.65653499999999998</v>
      </c>
      <c r="G88" s="18"/>
      <c r="H88" s="18"/>
      <c r="I88" s="18"/>
    </row>
    <row r="89" spans="1:9" x14ac:dyDescent="0.2">
      <c r="A89" s="1">
        <v>16</v>
      </c>
      <c r="B89" s="18">
        <v>25</v>
      </c>
      <c r="C89" s="18">
        <v>3185</v>
      </c>
      <c r="D89" s="18">
        <v>0</v>
      </c>
      <c r="E89" s="18">
        <v>0.64694399999999996</v>
      </c>
      <c r="F89" s="18">
        <v>1.094225</v>
      </c>
      <c r="G89" s="18"/>
      <c r="H89" s="18"/>
      <c r="I89" s="18"/>
    </row>
    <row r="90" spans="1:9" x14ac:dyDescent="0.2">
      <c r="A90" s="1">
        <v>16</v>
      </c>
      <c r="B90" s="18">
        <v>35</v>
      </c>
      <c r="C90" s="18">
        <v>1893</v>
      </c>
      <c r="D90" s="18">
        <v>0</v>
      </c>
      <c r="E90" s="18">
        <v>0.64694399999999996</v>
      </c>
      <c r="F90" s="18">
        <v>1.5319149999999999</v>
      </c>
      <c r="G90" s="18"/>
      <c r="H90" s="18"/>
      <c r="I90" s="18"/>
    </row>
    <row r="91" spans="1:9" ht="22" customHeight="1" x14ac:dyDescent="0.2">
      <c r="A91" s="1">
        <v>16</v>
      </c>
      <c r="B91" s="18">
        <v>45</v>
      </c>
      <c r="C91" s="18">
        <v>849</v>
      </c>
      <c r="D91" s="18">
        <v>2</v>
      </c>
      <c r="E91" s="18">
        <v>0.64694399999999996</v>
      </c>
      <c r="F91" s="18">
        <v>1.9696050000000001</v>
      </c>
      <c r="G91" s="18"/>
      <c r="H91" s="56" t="s">
        <v>78</v>
      </c>
      <c r="I91" s="18"/>
    </row>
    <row r="92" spans="1:9" ht="16" customHeight="1" x14ac:dyDescent="0.2">
      <c r="A92" s="1">
        <v>16</v>
      </c>
      <c r="B92" s="18">
        <v>55</v>
      </c>
      <c r="C92" s="18">
        <v>280</v>
      </c>
      <c r="D92" s="18">
        <v>5</v>
      </c>
      <c r="E92" s="18">
        <v>0.64694399999999996</v>
      </c>
      <c r="F92" s="18">
        <v>2.407295</v>
      </c>
      <c r="G92" s="18"/>
      <c r="H92" s="57"/>
      <c r="I92" s="18"/>
    </row>
    <row r="93" spans="1:9" ht="19" x14ac:dyDescent="0.25">
      <c r="A93" s="1">
        <v>20</v>
      </c>
      <c r="B93" s="18">
        <v>15</v>
      </c>
      <c r="C93" s="18">
        <v>5683</v>
      </c>
      <c r="D93" s="18">
        <v>0</v>
      </c>
      <c r="E93" s="18">
        <v>0.80867999999999995</v>
      </c>
      <c r="F93" s="18">
        <v>0.65653499999999998</v>
      </c>
      <c r="G93" s="18"/>
      <c r="H93" s="21" t="s">
        <v>73</v>
      </c>
      <c r="I93" s="18"/>
    </row>
    <row r="94" spans="1:9" x14ac:dyDescent="0.2">
      <c r="A94" s="1">
        <v>20</v>
      </c>
      <c r="B94" s="18">
        <v>25</v>
      </c>
      <c r="C94" s="18">
        <v>5483</v>
      </c>
      <c r="D94" s="18">
        <v>1</v>
      </c>
      <c r="E94" s="18">
        <v>0.80867999999999995</v>
      </c>
      <c r="F94" s="18">
        <v>1.094225</v>
      </c>
      <c r="G94" s="18"/>
      <c r="H94" s="19" t="s">
        <v>21</v>
      </c>
      <c r="I94" s="18"/>
    </row>
    <row r="95" spans="1:9" x14ac:dyDescent="0.2">
      <c r="A95" s="1">
        <v>20</v>
      </c>
      <c r="B95" s="18">
        <v>35</v>
      </c>
      <c r="C95" s="18">
        <v>3646</v>
      </c>
      <c r="D95" s="18">
        <v>5</v>
      </c>
      <c r="E95" s="18">
        <v>0.80867999999999995</v>
      </c>
      <c r="F95" s="18">
        <v>1.5319149999999999</v>
      </c>
      <c r="G95" s="18"/>
      <c r="H95" s="19" t="s">
        <v>22</v>
      </c>
      <c r="I95" s="18"/>
    </row>
    <row r="96" spans="1:9" x14ac:dyDescent="0.2">
      <c r="A96" s="1">
        <v>20</v>
      </c>
      <c r="B96" s="18">
        <v>45</v>
      </c>
      <c r="C96" s="18">
        <v>1567</v>
      </c>
      <c r="D96" s="18">
        <v>9</v>
      </c>
      <c r="E96" s="18">
        <v>0.80867999999999995</v>
      </c>
      <c r="F96" s="18">
        <v>1.9696050000000001</v>
      </c>
      <c r="G96" s="18"/>
      <c r="H96" s="18"/>
      <c r="I96" s="18"/>
    </row>
    <row r="97" spans="1:9" ht="80" customHeight="1" x14ac:dyDescent="0.2">
      <c r="A97" s="1">
        <v>20</v>
      </c>
      <c r="B97" s="18">
        <v>55</v>
      </c>
      <c r="C97" s="18">
        <v>416</v>
      </c>
      <c r="D97" s="18">
        <v>7</v>
      </c>
      <c r="E97" s="18">
        <v>0.80867999999999995</v>
      </c>
      <c r="F97" s="18">
        <v>2.407295</v>
      </c>
      <c r="G97" s="18"/>
      <c r="H97" s="18"/>
      <c r="I97" s="18"/>
    </row>
    <row r="98" spans="1:9" x14ac:dyDescent="0.2">
      <c r="A98" s="1">
        <v>27</v>
      </c>
      <c r="B98" s="18">
        <v>15</v>
      </c>
      <c r="C98" s="18">
        <v>3042</v>
      </c>
      <c r="D98" s="18">
        <v>0</v>
      </c>
      <c r="E98" s="18">
        <v>1.091718</v>
      </c>
      <c r="F98" s="18">
        <v>0.65653499999999998</v>
      </c>
      <c r="G98" s="18"/>
      <c r="H98" s="18"/>
      <c r="I98" s="18"/>
    </row>
    <row r="99" spans="1:9" x14ac:dyDescent="0.2">
      <c r="A99" s="1">
        <v>27</v>
      </c>
      <c r="B99" s="18">
        <v>25</v>
      </c>
      <c r="C99" s="18">
        <v>4290</v>
      </c>
      <c r="D99" s="18">
        <v>4</v>
      </c>
      <c r="E99" s="18">
        <v>1.091718</v>
      </c>
      <c r="F99" s="18">
        <v>1.094225</v>
      </c>
      <c r="G99" s="18"/>
      <c r="H99" s="18"/>
      <c r="I99" s="18"/>
    </row>
    <row r="100" spans="1:9" x14ac:dyDescent="0.2">
      <c r="A100" s="1">
        <v>27</v>
      </c>
      <c r="B100" s="18">
        <v>35</v>
      </c>
      <c r="C100" s="18">
        <v>3529</v>
      </c>
      <c r="D100" s="18">
        <v>9</v>
      </c>
      <c r="E100" s="18">
        <v>1.091718</v>
      </c>
      <c r="F100" s="18">
        <v>1.5319149999999999</v>
      </c>
      <c r="G100" s="18"/>
      <c r="H100" s="18"/>
      <c r="I100" s="18"/>
    </row>
    <row r="101" spans="1:9" x14ac:dyDescent="0.2">
      <c r="A101" s="1">
        <v>27</v>
      </c>
      <c r="B101" s="18">
        <v>45</v>
      </c>
      <c r="C101" s="18">
        <v>1409</v>
      </c>
      <c r="D101" s="18">
        <v>10</v>
      </c>
      <c r="E101" s="18">
        <v>1.091718</v>
      </c>
      <c r="F101" s="18">
        <v>1.9696050000000001</v>
      </c>
      <c r="G101" s="18"/>
      <c r="H101" s="18"/>
      <c r="I101" s="18"/>
    </row>
    <row r="102" spans="1:9" x14ac:dyDescent="0.2">
      <c r="A102" s="1">
        <v>27</v>
      </c>
      <c r="B102" s="18">
        <v>55</v>
      </c>
      <c r="C102" s="18">
        <v>284</v>
      </c>
      <c r="D102" s="18">
        <v>3</v>
      </c>
      <c r="E102" s="18">
        <v>1.091718</v>
      </c>
      <c r="F102" s="18">
        <v>2.407295</v>
      </c>
      <c r="G102" s="18"/>
      <c r="H102" s="18"/>
      <c r="I102" s="18"/>
    </row>
    <row r="103" spans="1:9" ht="19" x14ac:dyDescent="0.25">
      <c r="A103" s="1">
        <v>40</v>
      </c>
      <c r="B103" s="18">
        <v>15</v>
      </c>
      <c r="C103" s="18">
        <v>670</v>
      </c>
      <c r="D103" s="18">
        <v>0</v>
      </c>
      <c r="E103" s="18">
        <v>1.6173599999999999</v>
      </c>
      <c r="F103" s="18">
        <v>0.65653499999999998</v>
      </c>
      <c r="G103" s="18"/>
      <c r="H103" s="22" t="s">
        <v>85</v>
      </c>
      <c r="I103" s="18"/>
    </row>
    <row r="104" spans="1:9" ht="32" customHeight="1" x14ac:dyDescent="0.2">
      <c r="A104" s="1">
        <v>40</v>
      </c>
      <c r="B104" s="18">
        <v>25</v>
      </c>
      <c r="C104" s="18">
        <v>1482</v>
      </c>
      <c r="D104" s="18">
        <v>0</v>
      </c>
      <c r="E104" s="18">
        <v>1.6173599999999999</v>
      </c>
      <c r="F104" s="18">
        <v>1.094225</v>
      </c>
      <c r="G104" s="18"/>
      <c r="H104" s="59" t="s">
        <v>44</v>
      </c>
      <c r="I104" s="18"/>
    </row>
    <row r="105" spans="1:9" x14ac:dyDescent="0.2">
      <c r="A105" s="1">
        <v>40</v>
      </c>
      <c r="B105" s="18">
        <v>35</v>
      </c>
      <c r="C105" s="18">
        <v>1336</v>
      </c>
      <c r="D105" s="18">
        <v>6</v>
      </c>
      <c r="E105" s="18">
        <v>1.6173599999999999</v>
      </c>
      <c r="F105" s="18">
        <v>1.5319149999999999</v>
      </c>
      <c r="G105" s="18"/>
      <c r="H105" s="60"/>
      <c r="I105" s="18"/>
    </row>
    <row r="106" spans="1:9" ht="80" customHeight="1" x14ac:dyDescent="0.2">
      <c r="A106" s="1">
        <v>40</v>
      </c>
      <c r="B106" s="18">
        <v>45</v>
      </c>
      <c r="C106" s="18">
        <v>556</v>
      </c>
      <c r="D106" s="18">
        <v>7</v>
      </c>
      <c r="E106" s="18">
        <v>1.6173599999999999</v>
      </c>
      <c r="F106" s="18">
        <v>1.9696050000000001</v>
      </c>
      <c r="G106" s="18"/>
      <c r="H106" s="59" t="s">
        <v>81</v>
      </c>
      <c r="I106" s="18"/>
    </row>
    <row r="107" spans="1:9" x14ac:dyDescent="0.2">
      <c r="A107" s="1">
        <v>40</v>
      </c>
      <c r="B107" s="18">
        <v>55</v>
      </c>
      <c r="C107" s="18">
        <v>104</v>
      </c>
      <c r="D107" s="18">
        <v>1</v>
      </c>
      <c r="E107" s="18">
        <v>1.6173599999999999</v>
      </c>
      <c r="F107" s="18">
        <v>2.407295</v>
      </c>
      <c r="G107" s="18"/>
      <c r="H107" s="61"/>
      <c r="I107" s="18"/>
    </row>
    <row r="108" spans="1:9" x14ac:dyDescent="0.2">
      <c r="A108" s="18"/>
      <c r="B108" s="18"/>
      <c r="C108" s="18"/>
      <c r="D108" s="18"/>
      <c r="E108" s="18"/>
      <c r="F108" s="18"/>
      <c r="G108" s="18"/>
      <c r="H108" s="62"/>
      <c r="I108" s="18"/>
    </row>
    <row r="109" spans="1:9" ht="122" customHeight="1" x14ac:dyDescent="0.2">
      <c r="A109" s="18"/>
      <c r="B109" s="18"/>
      <c r="C109" s="18"/>
      <c r="D109" s="18"/>
      <c r="E109" s="18"/>
      <c r="F109" s="18"/>
      <c r="G109" s="18"/>
      <c r="H109" s="63" t="s">
        <v>82</v>
      </c>
      <c r="I109" s="18"/>
    </row>
    <row r="110" spans="1:9" x14ac:dyDescent="0.2">
      <c r="A110" s="18"/>
      <c r="B110" s="18"/>
      <c r="C110" s="18"/>
      <c r="D110" s="18"/>
      <c r="E110" s="18"/>
      <c r="F110" s="18"/>
      <c r="G110" s="18"/>
      <c r="H110" s="61"/>
      <c r="I110" s="18"/>
    </row>
    <row r="111" spans="1:9" x14ac:dyDescent="0.2">
      <c r="A111" s="18"/>
      <c r="B111" s="18"/>
      <c r="C111" s="18"/>
      <c r="D111" s="18"/>
      <c r="E111" s="18"/>
      <c r="F111" s="18"/>
      <c r="G111" s="18"/>
      <c r="H111" s="62"/>
      <c r="I111" s="18"/>
    </row>
  </sheetData>
  <mergeCells count="19">
    <mergeCell ref="H106:H108"/>
    <mergeCell ref="A1:B1"/>
    <mergeCell ref="H109:H111"/>
    <mergeCell ref="I83:I84"/>
    <mergeCell ref="H79:H80"/>
    <mergeCell ref="E70:F71"/>
    <mergeCell ref="H104:H105"/>
    <mergeCell ref="H91:H92"/>
    <mergeCell ref="A12:D12"/>
    <mergeCell ref="A14:B14"/>
    <mergeCell ref="A15:E15"/>
    <mergeCell ref="A2:C2"/>
    <mergeCell ref="A3:C3"/>
    <mergeCell ref="A5:H5"/>
    <mergeCell ref="A6:H6"/>
    <mergeCell ref="A7:D7"/>
    <mergeCell ref="A9:E9"/>
    <mergeCell ref="A10:H10"/>
    <mergeCell ref="A11:E11"/>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Interpreting parameters</vt:lpstr>
      <vt:lpstr>Obtaining parameters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Castaño</dc:creator>
  <cp:lastModifiedBy>Andrés Castaño</cp:lastModifiedBy>
  <dcterms:created xsi:type="dcterms:W3CDTF">2017-04-03T13:23:19Z</dcterms:created>
  <dcterms:modified xsi:type="dcterms:W3CDTF">2017-04-15T23:26:26Z</dcterms:modified>
</cp:coreProperties>
</file>