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freir\Dropbox\E\Z\Control\Informes\Informes situacion\Situac 201912\"/>
    </mc:Choice>
  </mc:AlternateContent>
  <xr:revisionPtr revIDLastSave="0" documentId="13_ncr:1_{12F2D37D-61C0-4AF2-9CEA-C39EF3D3309B}" xr6:coauthVersionLast="45" xr6:coauthVersionMax="45" xr10:uidLastSave="{00000000-0000-0000-0000-000000000000}"/>
  <bookViews>
    <workbookView xWindow="-120" yWindow="-120" windowWidth="24240" windowHeight="13140" activeTab="4" xr2:uid="{00000000-000D-0000-FFFF-FFFF00000000}"/>
  </bookViews>
  <sheets>
    <sheet name="2015" sheetId="1" r:id="rId1"/>
    <sheet name="2016" sheetId="2" r:id="rId2"/>
    <sheet name="2017" sheetId="4" r:id="rId3"/>
    <sheet name="2018" sheetId="5" r:id="rId4"/>
    <sheet name="2019" sheetId="6" r:id="rId5"/>
    <sheet name="2020" sheetId="7" r:id="rId6"/>
    <sheet name="pagos" sheetId="3" r:id="rId7"/>
  </sheets>
  <definedNames>
    <definedName name="_xlnm._FilterDatabase" localSheetId="1" hidden="1">'2016'!$A$1:$L$44</definedName>
    <definedName name="_xlnm._FilterDatabase" localSheetId="4" hidden="1">'2019'!$A$1:$T$1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92" i="6" l="1"/>
  <c r="N90" i="6" l="1"/>
  <c r="O90" i="6" s="1"/>
  <c r="O89" i="6" l="1"/>
  <c r="O88" i="6" l="1"/>
  <c r="L34" i="6" l="1"/>
  <c r="L59" i="6" l="1"/>
  <c r="L29" i="6" l="1"/>
  <c r="L10" i="6"/>
  <c r="L87" i="6"/>
  <c r="L50" i="6"/>
  <c r="L35" i="6"/>
  <c r="L22" i="6"/>
  <c r="L66" i="6"/>
  <c r="L56" i="6"/>
  <c r="L49" i="6"/>
  <c r="L44" i="6"/>
  <c r="L41" i="6"/>
  <c r="L38" i="6"/>
  <c r="L24" i="6"/>
  <c r="L19" i="6"/>
  <c r="L13" i="6"/>
  <c r="L7" i="6"/>
  <c r="L3" i="6"/>
  <c r="L86" i="6"/>
  <c r="O87" i="6" l="1"/>
  <c r="N86" i="6" l="1"/>
  <c r="O86" i="6" s="1"/>
  <c r="O85" i="6" l="1"/>
  <c r="O83" i="6" l="1"/>
  <c r="N82" i="6" l="1"/>
  <c r="O82" i="6" s="1"/>
  <c r="N81" i="6"/>
  <c r="O81" i="6" s="1"/>
  <c r="N80" i="6" l="1"/>
  <c r="O80" i="6" s="1"/>
  <c r="O79" i="6" l="1"/>
  <c r="O78" i="6" l="1"/>
  <c r="O77" i="6" l="1"/>
  <c r="O73" i="6" l="1"/>
  <c r="O67" i="6" l="1"/>
  <c r="O63" i="6" l="1"/>
  <c r="O59" i="6" l="1"/>
  <c r="O55" i="6" l="1"/>
  <c r="O51" i="6" l="1"/>
  <c r="O50" i="6" l="1"/>
  <c r="O35" i="6" l="1"/>
  <c r="R9" i="6" l="1"/>
  <c r="L37" i="5" l="1"/>
  <c r="K43" i="5" l="1"/>
  <c r="L43" i="5" s="1"/>
  <c r="L42" i="5" l="1"/>
  <c r="L41" i="5" l="1"/>
  <c r="L40" i="5" l="1"/>
  <c r="L39" i="5"/>
  <c r="L38" i="5" l="1"/>
  <c r="L36" i="5" l="1"/>
  <c r="L35" i="5" l="1"/>
  <c r="K33" i="5" l="1"/>
  <c r="L33" i="5" s="1"/>
  <c r="L32" i="5" l="1"/>
  <c r="L31" i="5"/>
  <c r="L30" i="5" l="1"/>
  <c r="L29" i="5" l="1"/>
  <c r="L28" i="5" l="1"/>
  <c r="L27" i="5" l="1"/>
  <c r="N53" i="5" s="1"/>
  <c r="L26" i="5" l="1"/>
  <c r="K25" i="5"/>
  <c r="L24" i="5"/>
  <c r="L22" i="5"/>
  <c r="K23" i="5"/>
  <c r="L23" i="5" s="1"/>
  <c r="L21" i="5"/>
  <c r="L19" i="5"/>
  <c r="L20" i="5"/>
  <c r="K18" i="5"/>
  <c r="L18" i="5" s="1"/>
  <c r="K17" i="5"/>
  <c r="L17" i="5" s="1"/>
  <c r="L16" i="5"/>
  <c r="L15" i="5"/>
  <c r="K14" i="5"/>
  <c r="L14" i="5" s="1"/>
  <c r="L13" i="5"/>
  <c r="L11" i="5"/>
  <c r="L12" i="5"/>
  <c r="K10" i="5"/>
  <c r="L10" i="5" s="1"/>
  <c r="L9" i="5"/>
  <c r="K8" i="5"/>
  <c r="L8" i="5" s="1"/>
  <c r="L7" i="5"/>
  <c r="K6" i="5"/>
  <c r="L6" i="5" s="1"/>
  <c r="L5" i="5"/>
  <c r="L4" i="5"/>
  <c r="K3" i="5"/>
  <c r="L3" i="5" s="1"/>
  <c r="H58" i="4"/>
  <c r="K2" i="5"/>
  <c r="I40" i="4"/>
  <c r="I41" i="4"/>
  <c r="I42" i="4"/>
  <c r="I43" i="4"/>
  <c r="I44" i="4"/>
  <c r="I39" i="4"/>
  <c r="H38" i="4"/>
  <c r="I38" i="4" s="1"/>
  <c r="I37" i="4"/>
  <c r="I36" i="4"/>
  <c r="I35" i="4"/>
  <c r="I34" i="4"/>
  <c r="I33" i="4"/>
  <c r="I32" i="4"/>
  <c r="I31" i="4"/>
  <c r="I30" i="4"/>
  <c r="H28" i="4"/>
  <c r="I28" i="4" s="1"/>
  <c r="I27" i="4"/>
  <c r="I26" i="4"/>
  <c r="H25" i="4"/>
  <c r="I25" i="4" s="1"/>
  <c r="I24" i="4"/>
  <c r="I23" i="4"/>
  <c r="H22" i="4"/>
  <c r="I22" i="4" s="1"/>
  <c r="I21" i="4"/>
  <c r="H18" i="4"/>
  <c r="I18" i="4" s="1"/>
  <c r="H19" i="4"/>
  <c r="I19" i="4" s="1"/>
  <c r="H17" i="4"/>
  <c r="I17" i="4" s="1"/>
  <c r="I16" i="4"/>
  <c r="I15" i="4"/>
  <c r="I14" i="4"/>
  <c r="I13" i="4"/>
  <c r="I12" i="4"/>
  <c r="I10" i="4"/>
  <c r="I9" i="4"/>
  <c r="I8" i="4"/>
  <c r="I7" i="4"/>
  <c r="I6" i="4"/>
  <c r="I5" i="4"/>
  <c r="I4" i="4"/>
  <c r="I3" i="4"/>
  <c r="I2" i="4"/>
  <c r="H44" i="2"/>
  <c r="H43" i="2"/>
  <c r="H42" i="2"/>
  <c r="H41" i="2"/>
  <c r="H40" i="2"/>
  <c r="H39" i="2"/>
  <c r="H38" i="2"/>
  <c r="G37" i="2"/>
  <c r="H37" i="2" s="1"/>
  <c r="H36" i="2"/>
  <c r="G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G34" i="1"/>
  <c r="H30" i="1"/>
  <c r="H29" i="1"/>
  <c r="H28" i="1"/>
  <c r="K50" i="5" l="1"/>
  <c r="G51" i="2"/>
  <c r="H34" i="1"/>
  <c r="L25" i="5"/>
  <c r="H48" i="4"/>
  <c r="H35" i="2"/>
  <c r="H51" i="2" s="1"/>
  <c r="L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Andrés Freire Prieto</author>
  </authors>
  <commentList>
    <comment ref="G5" authorId="0" shapeId="0" xr:uid="{00000000-0006-0000-0000-000001000000}">
      <text>
        <r>
          <rPr>
            <b/>
            <sz val="9"/>
            <color indexed="81"/>
            <rFont val="Tahoma"/>
            <family val="2"/>
          </rPr>
          <t>Usuario:</t>
        </r>
        <r>
          <rPr>
            <sz val="9"/>
            <color indexed="81"/>
            <rFont val="Tahoma"/>
            <family val="2"/>
          </rPr>
          <t xml:space="preserve">
cobrada por mayor cantidad: con IVA, POR ERROR
</t>
        </r>
      </text>
    </comment>
    <comment ref="I11" authorId="1" shapeId="0" xr:uid="{00000000-0006-0000-0000-000002000000}">
      <text>
        <r>
          <rPr>
            <b/>
            <sz val="9"/>
            <color indexed="81"/>
            <rFont val="Tahoma"/>
            <family val="2"/>
          </rPr>
          <t>Andrés Freire Prieto:</t>
        </r>
        <r>
          <rPr>
            <sz val="9"/>
            <color indexed="81"/>
            <rFont val="Tahoma"/>
            <family val="2"/>
          </rPr>
          <t xml:space="preserve">
LA CAIXA</t>
        </r>
      </text>
    </comment>
    <comment ref="I13" authorId="1" shapeId="0" xr:uid="{00000000-0006-0000-0000-000003000000}">
      <text>
        <r>
          <rPr>
            <b/>
            <sz val="9"/>
            <color indexed="81"/>
            <rFont val="Tahoma"/>
            <family val="2"/>
          </rPr>
          <t>Andrés Freire Prieto:</t>
        </r>
        <r>
          <rPr>
            <sz val="9"/>
            <color indexed="81"/>
            <rFont val="Tahoma"/>
            <family val="2"/>
          </rPr>
          <t xml:space="preserve">
LA CAIXA
</t>
        </r>
      </text>
    </comment>
    <comment ref="I14" authorId="1" shapeId="0" xr:uid="{00000000-0006-0000-0000-000004000000}">
      <text>
        <r>
          <rPr>
            <b/>
            <sz val="9"/>
            <color indexed="81"/>
            <rFont val="Tahoma"/>
            <family val="2"/>
          </rPr>
          <t>Andrés Freire Prieto:</t>
        </r>
        <r>
          <rPr>
            <sz val="9"/>
            <color indexed="81"/>
            <rFont val="Tahoma"/>
            <family val="2"/>
          </rPr>
          <t xml:space="preserve">
LA CAIXA</t>
        </r>
      </text>
    </comment>
    <comment ref="I21" authorId="1" shapeId="0" xr:uid="{00000000-0006-0000-0000-000005000000}">
      <text>
        <r>
          <rPr>
            <b/>
            <sz val="9"/>
            <color indexed="81"/>
            <rFont val="Tahoma"/>
            <family val="2"/>
          </rPr>
          <t>Andrés Freire Prieto:</t>
        </r>
        <r>
          <rPr>
            <sz val="9"/>
            <color indexed="81"/>
            <rFont val="Tahoma"/>
            <family val="2"/>
          </rPr>
          <t xml:space="preserve">
LA CAIXA
</t>
        </r>
      </text>
    </comment>
    <comment ref="C28" authorId="1" shapeId="0" xr:uid="{00000000-0006-0000-0000-000006000000}">
      <text>
        <r>
          <rPr>
            <b/>
            <sz val="9"/>
            <color indexed="81"/>
            <rFont val="Tahoma"/>
            <family val="2"/>
          </rPr>
          <t>Andrés Freire Prieto:</t>
        </r>
        <r>
          <rPr>
            <sz val="9"/>
            <color indexed="81"/>
            <rFont val="Tahoma"/>
            <family val="2"/>
          </rPr>
          <t xml:space="preserve">
60 d en Acuerdo Marco Sopra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D43" authorId="0" shapeId="0" xr:uid="{00000000-0006-0000-0100-000001000000}">
      <text>
        <r>
          <rPr>
            <b/>
            <sz val="9"/>
            <color indexed="81"/>
            <rFont val="Tahoma"/>
            <family val="2"/>
          </rPr>
          <t>Usuario:</t>
        </r>
        <r>
          <rPr>
            <sz val="9"/>
            <color indexed="81"/>
            <rFont val="Tahoma"/>
            <family val="2"/>
          </rPr>
          <t xml:space="preserve">
paga a 60 días y los pagos son el día 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J11" authorId="0" shapeId="0" xr:uid="{00000000-0006-0000-0200-000001000000}">
      <text>
        <r>
          <rPr>
            <b/>
            <sz val="9"/>
            <color indexed="81"/>
            <rFont val="Tahoma"/>
            <family val="2"/>
          </rPr>
          <t>pc:</t>
        </r>
        <r>
          <rPr>
            <sz val="9"/>
            <color indexed="81"/>
            <rFont val="Tahoma"/>
            <family val="2"/>
          </rPr>
          <t xml:space="preserve">
rechazada por unidad tramitadora incorrrecta</t>
        </r>
      </text>
    </comment>
    <comment ref="H17" authorId="0" shapeId="0" xr:uid="{00000000-0006-0000-0200-000002000000}">
      <text>
        <r>
          <rPr>
            <b/>
            <sz val="9"/>
            <color indexed="81"/>
            <rFont val="Tahoma"/>
            <family val="2"/>
          </rPr>
          <t>pc:</t>
        </r>
        <r>
          <rPr>
            <sz val="9"/>
            <color indexed="81"/>
            <rFont val="Tahoma"/>
            <family val="2"/>
          </rPr>
          <t xml:space="preserve">
el 1% se facturará a final de año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Andrés Freire Prieto</author>
  </authors>
  <commentList>
    <comment ref="H37" authorId="0" shapeId="0" xr:uid="{00000000-0006-0000-0300-000001000000}">
      <text>
        <r>
          <rPr>
            <b/>
            <sz val="9"/>
            <color indexed="81"/>
            <rFont val="Tahoma"/>
            <family val="2"/>
          </rPr>
          <t>Andrés Freire Prieto:</t>
        </r>
        <r>
          <rPr>
            <sz val="9"/>
            <color indexed="81"/>
            <rFont val="Tahoma"/>
            <family val="2"/>
          </rPr>
          <t xml:space="preserve">
850 dolares tipo de cambio 0,8819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Andrés Freire Prieto</author>
    <author>pc</author>
    <author>tc={FF8AE20D-3613-497C-9323-2010040F422C}</author>
    <author>tc={F2F065E0-2A77-40F3-AEA3-B36BCE39D46C}</author>
  </authors>
  <commentList>
    <comment ref="N8" authorId="0" shapeId="0" xr:uid="{00000000-0006-0000-0400-000001000000}">
      <text>
        <r>
          <rPr>
            <b/>
            <sz val="9"/>
            <color indexed="81"/>
            <rFont val="Tahoma"/>
            <family val="2"/>
          </rPr>
          <t>Andrés Freire Prieto:</t>
        </r>
        <r>
          <rPr>
            <sz val="9"/>
            <color indexed="81"/>
            <rFont val="Tahoma"/>
            <family val="2"/>
          </rPr>
          <t xml:space="preserve">
tipo cambio 1,126  a 15/2/2019, fecha recepción factura SALENDA 75dolares Se factura sin margen</t>
        </r>
      </text>
    </comment>
    <comment ref="F22" authorId="0" shapeId="0" xr:uid="{00000000-0006-0000-0400-000002000000}">
      <text>
        <r>
          <rPr>
            <b/>
            <sz val="9"/>
            <color indexed="81"/>
            <rFont val="Tahoma"/>
            <family val="2"/>
          </rPr>
          <t>Andrés Freire Prieto:</t>
        </r>
        <r>
          <rPr>
            <sz val="9"/>
            <color indexed="81"/>
            <rFont val="Tahoma"/>
            <family val="2"/>
          </rPr>
          <t xml:space="preserve">
mail Aitor 8/5/2019</t>
        </r>
      </text>
    </comment>
    <comment ref="P25" authorId="0" shapeId="0" xr:uid="{00000000-0006-0000-0400-000003000000}">
      <text>
        <r>
          <rPr>
            <b/>
            <sz val="9"/>
            <color indexed="81"/>
            <rFont val="Tahoma"/>
            <family val="2"/>
          </rPr>
          <t>Andrés Freire Prieto:</t>
        </r>
        <r>
          <rPr>
            <sz val="9"/>
            <color indexed="81"/>
            <rFont val="Tahoma"/>
            <family val="2"/>
          </rPr>
          <t xml:space="preserve">
Susana Calero ya había dado orden facturar este pedido: factura 505-19</t>
        </r>
      </text>
    </comment>
    <comment ref="P30" authorId="1" shapeId="0" xr:uid="{00000000-0006-0000-0400-000004000000}">
      <text>
        <r>
          <rPr>
            <b/>
            <sz val="9"/>
            <color indexed="81"/>
            <rFont val="Tahoma"/>
            <family val="2"/>
          </rPr>
          <t>pc:</t>
        </r>
        <r>
          <rPr>
            <sz val="9"/>
            <color indexed="81"/>
            <rFont val="Tahoma"/>
            <family val="2"/>
          </rPr>
          <t xml:space="preserve">
puse que era de abril, pero era de mayo
</t>
        </r>
      </text>
    </comment>
    <comment ref="P31" authorId="0" shapeId="0" xr:uid="{00000000-0006-0000-0400-000005000000}">
      <text>
        <r>
          <rPr>
            <sz val="9"/>
            <color indexed="81"/>
            <rFont val="Tahoma"/>
            <family val="2"/>
          </rPr>
          <t>Aprovecho el correo para consultarte acerca de la última factura del contrato menor, que rechazamos al no ser el mismo importe que el resto de las facturas (variaba únicamente en un céntimo). De momento no hemos recibido la correcta, por eso no está abonada aún. Ya nos dirás.</t>
        </r>
      </text>
    </comment>
    <comment ref="F35" authorId="0" shapeId="0" xr:uid="{00000000-0006-0000-0400-000006000000}">
      <text>
        <r>
          <rPr>
            <b/>
            <sz val="9"/>
            <color indexed="81"/>
            <rFont val="Tahoma"/>
            <family val="2"/>
          </rPr>
          <t>Andrés Freire Prieto:</t>
        </r>
        <r>
          <rPr>
            <sz val="9"/>
            <color indexed="81"/>
            <rFont val="Tahoma"/>
            <family val="2"/>
          </rPr>
          <t xml:space="preserve">
mail Aitor 8/5/2019</t>
        </r>
      </text>
    </comment>
    <comment ref="A48" authorId="0" shapeId="0" xr:uid="{00000000-0006-0000-0400-000007000000}">
      <text>
        <r>
          <rPr>
            <b/>
            <sz val="9"/>
            <color indexed="81"/>
            <rFont val="Tahoma"/>
            <family val="2"/>
          </rPr>
          <t>Andrés Freire Prieto:</t>
        </r>
        <r>
          <rPr>
            <sz val="9"/>
            <color indexed="81"/>
            <rFont val="Tahoma"/>
            <family val="2"/>
          </rPr>
          <t xml:space="preserve">
Serie de numeración nueva generada por error. No hay problema, es legal tener varias series de numeraciones</t>
        </r>
      </text>
    </comment>
    <comment ref="F50" authorId="0" shapeId="0" xr:uid="{00000000-0006-0000-0400-000008000000}">
      <text>
        <r>
          <rPr>
            <b/>
            <sz val="9"/>
            <color indexed="81"/>
            <rFont val="Tahoma"/>
            <family val="2"/>
          </rPr>
          <t>Andrés Freire Prieto:</t>
        </r>
        <r>
          <rPr>
            <sz val="9"/>
            <color indexed="81"/>
            <rFont val="Tahoma"/>
            <family val="2"/>
          </rPr>
          <t xml:space="preserve">
mail Aitor 8/5/2019</t>
        </r>
      </text>
    </comment>
    <comment ref="C71" authorId="2" shapeId="0" xr:uid="{00000000-0006-0000-0400-000009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Andrés,
Factúrale al cliente por el importe de adjudicación.
Que te de los datos Alicia, en caso que no los conozcas.
Confirma con ella también una vez lo realices.
Gracias.
El 31 de octubre de 2019 a las 11:38 Andres Freire Prieto &lt;andres.freire@zenerconsulting.com&gt; escribió:
Hola Jaime:
Hay que emitir factura a la CAMARA DE CUENTAS por licencias MacAfee. Ya recibí la contrafactura de TAISA. ¿Puedes darme instrucciones?
Un saludo
El 31 de octubre de 2019 a las 11:29 Alicia Sanz Herrero &lt;alicia.sanz@taisa.com&gt; escribió:
Hola Andrés,
Zener ganó el concurso. Jaime firmó el contrato.
Saludos</t>
      </text>
    </comment>
    <comment ref="C84" authorId="3" shapeId="0" xr:uid="{00000000-0006-0000-0400-00000A000000}">
      <text>
        <t>[Comentario encadenado]
Su versión de Excel le permite leer este comentario encadenado; sin embargo, las ediciones que se apliquen se quitarán si el archivo se abre en una versión más reciente de Excel. Más información: https://go.microsoft.com/fwlink/?linkid=870924
Comentario:
    Andrés,
Factúrale al cliente por el importe de adjudicación.
Que te de los datos Alicia, en caso que no los conozcas.
Confirma con ella también una vez lo realices.
Gracias.
El 31 de octubre de 2019 a las 11:38 Andres Freire Prieto &lt;andres.freire@zenerconsulting.com&gt; escribió:
Hola Jaime:
Hay que emitir factura a la CAMARA DE CUENTAS por licencias MacAfee. Ya recibí la contrafactura de TAISA. ¿Puedes darme instrucciones?
Un saludo
El 31 de octubre de 2019 a las 11:29 Alicia Sanz Herrero &lt;alicia.sanz@taisa.com&gt; escribió:
Hola Andrés,
Zener ganó el concurso. Jaime firmó el contrato.
Saludos</t>
      </text>
    </comment>
    <comment ref="F87" authorId="0" shapeId="0" xr:uid="{00000000-0006-0000-0400-00000B000000}">
      <text>
        <r>
          <rPr>
            <b/>
            <sz val="9"/>
            <color indexed="81"/>
            <rFont val="Tahoma"/>
            <family val="2"/>
          </rPr>
          <t>Andrés Freire Prieto:</t>
        </r>
        <r>
          <rPr>
            <sz val="9"/>
            <color indexed="81"/>
            <rFont val="Tahoma"/>
            <family val="2"/>
          </rPr>
          <t xml:space="preserve">
mail Aitor 8/5/2019</t>
        </r>
      </text>
    </comment>
  </commentList>
</comments>
</file>

<file path=xl/sharedStrings.xml><?xml version="1.0" encoding="utf-8"?>
<sst xmlns="http://schemas.openxmlformats.org/spreadsheetml/2006/main" count="1347" uniqueCount="596">
  <si>
    <t>512-15</t>
  </si>
  <si>
    <t>509-15</t>
  </si>
  <si>
    <t>510-15</t>
  </si>
  <si>
    <t>511-15</t>
  </si>
  <si>
    <t>508-15</t>
  </si>
  <si>
    <t>507-15</t>
  </si>
  <si>
    <t>506-15</t>
  </si>
  <si>
    <t>504-15</t>
  </si>
  <si>
    <t>503-15</t>
  </si>
  <si>
    <t>502-15</t>
  </si>
  <si>
    <t>501-15</t>
  </si>
  <si>
    <t>505-15</t>
  </si>
  <si>
    <t>Facturación 2015</t>
  </si>
  <si>
    <t>COLT TECHNOLOGY SERVICES</t>
  </si>
  <si>
    <t>MINISTERIO SANIDAD</t>
  </si>
  <si>
    <t>NERVION MONTAJES Y MANTENIMIENTOS</t>
  </si>
  <si>
    <t>CAMARA DE CUENTAS COMUNIDAD MADRID</t>
  </si>
  <si>
    <t>GRUPO EUROSTAR MEDIA GROUP</t>
  </si>
  <si>
    <t>PT INOVAÇAO E SISTEMAS</t>
  </si>
  <si>
    <t>sin IVA</t>
  </si>
  <si>
    <t>Cliente</t>
  </si>
  <si>
    <t>Pp</t>
  </si>
  <si>
    <t>FF</t>
  </si>
  <si>
    <t xml:space="preserve">Factura </t>
  </si>
  <si>
    <t>Facturación  ZENER</t>
  </si>
  <si>
    <t>MSSI: ESCUELA DE PACIENTES</t>
  </si>
  <si>
    <t>Cobro</t>
  </si>
  <si>
    <t>anulada</t>
  </si>
  <si>
    <t>513-15</t>
  </si>
  <si>
    <t>SOPRA</t>
  </si>
  <si>
    <t>514-15</t>
  </si>
  <si>
    <t>con IVA</t>
  </si>
  <si>
    <t>515-15</t>
  </si>
  <si>
    <t>516-15</t>
  </si>
  <si>
    <t>517-15</t>
  </si>
  <si>
    <t>518-15</t>
  </si>
  <si>
    <t>VECTOR. INNOVATION TECHNOLOGY CONSULTING GROUP</t>
  </si>
  <si>
    <t>TAISA</t>
  </si>
  <si>
    <t>CIBER</t>
  </si>
  <si>
    <t>Proyecto</t>
  </si>
  <si>
    <t>519-15</t>
  </si>
  <si>
    <t>520-15</t>
  </si>
  <si>
    <t>521-15</t>
  </si>
  <si>
    <t>522-15</t>
  </si>
  <si>
    <t>523-15</t>
  </si>
  <si>
    <t>noviembre</t>
  </si>
  <si>
    <t>---</t>
  </si>
  <si>
    <t>524-15</t>
  </si>
  <si>
    <t>525-15</t>
  </si>
  <si>
    <t xml:space="preserve">SOPRA </t>
  </si>
  <si>
    <t>CIBER/AT-JAVA</t>
  </si>
  <si>
    <t>AEMPS/CIMA</t>
  </si>
  <si>
    <t>AEMPS/Mtto. MSE</t>
  </si>
  <si>
    <t>EUROSTAR/ Admin. Sis.</t>
  </si>
  <si>
    <t>AEMPS/REEC</t>
  </si>
  <si>
    <t>AEMPS/ECMI</t>
  </si>
  <si>
    <t>AEMPS/COSMET 2</t>
  </si>
  <si>
    <t>AEMPS/OFICINA DE PROYECTOS (PRIMER SEMESTRE)</t>
  </si>
  <si>
    <t>526-15</t>
  </si>
  <si>
    <t>TAISA/Consl. DB</t>
  </si>
  <si>
    <t>502-16</t>
  </si>
  <si>
    <t>TAISA/Consl. DB fase II</t>
  </si>
  <si>
    <t>503-16</t>
  </si>
  <si>
    <t>MICROINF SL</t>
  </si>
  <si>
    <t>Facturación 2016</t>
  </si>
  <si>
    <t>504-16</t>
  </si>
  <si>
    <t>diciembre 2015</t>
  </si>
  <si>
    <t>Facturado</t>
  </si>
  <si>
    <t>505-16</t>
  </si>
  <si>
    <t>506-16</t>
  </si>
  <si>
    <t>SOPRA/AT-OEMP</t>
  </si>
  <si>
    <t>noviembre 2015 + enero 2016</t>
  </si>
  <si>
    <t>diciembre</t>
  </si>
  <si>
    <t>enero</t>
  </si>
  <si>
    <t>507-16</t>
  </si>
  <si>
    <t>ACUAMED</t>
  </si>
  <si>
    <t>febrero</t>
  </si>
  <si>
    <t>SOPRA/AT - OEMP</t>
  </si>
  <si>
    <t>508-16</t>
  </si>
  <si>
    <t>509-16</t>
  </si>
  <si>
    <t>octubre</t>
  </si>
  <si>
    <t>510-16</t>
  </si>
  <si>
    <t>marzo</t>
  </si>
  <si>
    <t>511-16</t>
  </si>
  <si>
    <t xml:space="preserve">enero </t>
  </si>
  <si>
    <t>512-16</t>
  </si>
  <si>
    <t>CONNECTIS</t>
  </si>
  <si>
    <t>febrero + marzo</t>
  </si>
  <si>
    <t>513-16</t>
  </si>
  <si>
    <t>514-16</t>
  </si>
  <si>
    <t>INTA</t>
  </si>
  <si>
    <t>abril</t>
  </si>
  <si>
    <t>515-16</t>
  </si>
  <si>
    <t>516-16</t>
  </si>
  <si>
    <t>AT</t>
  </si>
  <si>
    <t>517-16</t>
  </si>
  <si>
    <t>100-16</t>
  </si>
  <si>
    <t>rectificativa</t>
  </si>
  <si>
    <t>518-16</t>
  </si>
  <si>
    <t>AEMPS/OFICINA DE PROYECTOS (2º SEMESTRE)</t>
  </si>
  <si>
    <t>100-15</t>
  </si>
  <si>
    <t>101-16</t>
  </si>
  <si>
    <t>102-16</t>
  </si>
  <si>
    <t>519-16</t>
  </si>
  <si>
    <t>520-16</t>
  </si>
  <si>
    <t>521-16</t>
  </si>
  <si>
    <t>CNMV</t>
  </si>
  <si>
    <t>103-16</t>
  </si>
  <si>
    <t>522-16</t>
  </si>
  <si>
    <t>XERAL SOFT</t>
  </si>
  <si>
    <t>-</t>
  </si>
  <si>
    <t>SOPRA STERIA ESPAÑA SA</t>
  </si>
  <si>
    <t>SOPRA/MICROSTRATEGY</t>
  </si>
  <si>
    <t>julio + agosto+ septiembre 2016</t>
  </si>
  <si>
    <t>523-16</t>
  </si>
  <si>
    <t>524-16</t>
  </si>
  <si>
    <t>MSSSI: DIR. GRAL. SERV. FAMILIA E INFANCIA</t>
  </si>
  <si>
    <t>MSSSI: SS ADOPCIONES</t>
  </si>
  <si>
    <t>Mtto. DARE</t>
  </si>
  <si>
    <t>525-16</t>
  </si>
  <si>
    <t>AEMPS/OFICINA DE PROYECTOS (3º SEMESTRE)</t>
  </si>
  <si>
    <t>526-16</t>
  </si>
  <si>
    <t>Semestre II</t>
  </si>
  <si>
    <t>Semestre III</t>
  </si>
  <si>
    <t>Semestre I</t>
  </si>
  <si>
    <t>SOPRA/CGCOF-MOODLE</t>
  </si>
  <si>
    <t>527-16</t>
  </si>
  <si>
    <t>Exped. 3010416038399</t>
  </si>
  <si>
    <t>104-16</t>
  </si>
  <si>
    <t>528-16</t>
  </si>
  <si>
    <t>529-16</t>
  </si>
  <si>
    <t>530-16</t>
  </si>
  <si>
    <t>MSSSI/ Escuela de pacientes</t>
  </si>
  <si>
    <t>CONNECTIS ICT</t>
  </si>
  <si>
    <t>AEMPS/GESTO</t>
  </si>
  <si>
    <t>EDUCAMADRID</t>
  </si>
  <si>
    <t>531-16</t>
  </si>
  <si>
    <t>CONSEJ. EDUCACION COM. MADRID</t>
  </si>
  <si>
    <t>CARRETERA CORUÑA</t>
  </si>
  <si>
    <t>532-16</t>
  </si>
  <si>
    <t>RED DE ESCUELAS/AGENCIAS</t>
  </si>
  <si>
    <t>MSSSI</t>
  </si>
  <si>
    <t>533-16</t>
  </si>
  <si>
    <t>105-16</t>
  </si>
  <si>
    <t>534-16</t>
  </si>
  <si>
    <t>535-16</t>
  </si>
  <si>
    <t>AEMPS/ENVIOS TELEMAT.</t>
  </si>
  <si>
    <t>536-16</t>
  </si>
  <si>
    <t>537-16</t>
  </si>
  <si>
    <t>rechazada por NIF cliente erróneo</t>
  </si>
  <si>
    <t>anula 533-16</t>
  </si>
  <si>
    <t>anula 527-16</t>
  </si>
  <si>
    <t>anula 512-16</t>
  </si>
  <si>
    <t>anula 517-17</t>
  </si>
  <si>
    <t>anula 521-16</t>
  </si>
  <si>
    <t>anula 515-16</t>
  </si>
  <si>
    <t xml:space="preserve">anulada </t>
  </si>
  <si>
    <t>se anula por salto de numero</t>
  </si>
  <si>
    <t>anulada: anulación  aceptada por FACE</t>
  </si>
  <si>
    <t>LA CAIXA</t>
  </si>
  <si>
    <t>60 días, y pagan el día 20 de cada mes</t>
  </si>
  <si>
    <t>SOPRA requiere certificado de contratistas y subcontratistas de la AEAT, y certificado de la SEG. SOC.</t>
  </si>
  <si>
    <t>501-17</t>
  </si>
  <si>
    <t>DIRECCION GENERAL POLICIA</t>
  </si>
  <si>
    <t>PENDIENTE</t>
  </si>
  <si>
    <t>502-17</t>
  </si>
  <si>
    <t>503-17</t>
  </si>
  <si>
    <t>NERVION</t>
  </si>
  <si>
    <t>501-16</t>
  </si>
  <si>
    <t>504-17</t>
  </si>
  <si>
    <t>505-17</t>
  </si>
  <si>
    <t>Konecta BTO, SL</t>
  </si>
  <si>
    <t>TOGA 21</t>
  </si>
  <si>
    <t>506-17</t>
  </si>
  <si>
    <t>507-17</t>
  </si>
  <si>
    <t>508-17</t>
  </si>
  <si>
    <t>MODELADO UML</t>
  </si>
  <si>
    <t>509-17</t>
  </si>
  <si>
    <t xml:space="preserve">TAISA  </t>
  </si>
  <si>
    <t xml:space="preserve">AEMPS/OFICINA DE PROYECTOS </t>
  </si>
  <si>
    <t>Semestre 4</t>
  </si>
  <si>
    <t>510-17</t>
  </si>
  <si>
    <t>face</t>
  </si>
  <si>
    <t>511-17</t>
  </si>
  <si>
    <t>SECRETARÍA DE ESTADO DE SEGURIDAD</t>
  </si>
  <si>
    <t>512-17</t>
  </si>
  <si>
    <t>513-17</t>
  </si>
  <si>
    <t>MINISTERIO DE SANIDAD, SERVICIOS SOCIALES E IGUALDAD</t>
  </si>
  <si>
    <t>MSSSI/ADOPCIONES</t>
  </si>
  <si>
    <t>514-17</t>
  </si>
  <si>
    <t>UAM</t>
  </si>
  <si>
    <t xml:space="preserve">RECHAZADA </t>
  </si>
  <si>
    <t>SERVICIO DE OPTIMIZACIÓN DE LA BASE DE DATOS DE MATRÍCULA PARA LA UNIVERSIDAD AUTÓNOMA DE MADRID</t>
  </si>
  <si>
    <t>515-17</t>
  </si>
  <si>
    <t>516-17</t>
  </si>
  <si>
    <t>UAM/DBA (TAISA)</t>
  </si>
  <si>
    <t>517-17</t>
  </si>
  <si>
    <t>518-17</t>
  </si>
  <si>
    <t>junio</t>
  </si>
  <si>
    <t>julio</t>
  </si>
  <si>
    <t>agosto</t>
  </si>
  <si>
    <t>519-17</t>
  </si>
  <si>
    <t>junio+julio+agosto</t>
  </si>
  <si>
    <t>marzo+abril+mayo</t>
  </si>
  <si>
    <t>dic.+enero+febrero</t>
  </si>
  <si>
    <t>sept+oct+nov</t>
  </si>
  <si>
    <t>Rechazada(sobran 0,02€)</t>
  </si>
  <si>
    <t>520-17</t>
  </si>
  <si>
    <t>521-17</t>
  </si>
  <si>
    <t>septiembre</t>
  </si>
  <si>
    <t>522-17</t>
  </si>
  <si>
    <t>523-17</t>
  </si>
  <si>
    <t>EXPERIS MANPOWERGROUP</t>
  </si>
  <si>
    <t>524-17</t>
  </si>
  <si>
    <t>525-17</t>
  </si>
  <si>
    <t>Patrocinio de eventos de marketing 2016-2017 ( según anexo)</t>
  </si>
  <si>
    <t>526-17</t>
  </si>
  <si>
    <t>Servicios de asistencia técnica comercial de Jaime Ardá ( Agosto 2017/ Diciembre 2017)</t>
  </si>
  <si>
    <t xml:space="preserve">Calle Alcalá 32 </t>
  </si>
  <si>
    <t>2803 Madrid</t>
  </si>
  <si>
    <t>VITAL ENERGY… deben llegar 3 facturas: contrafacturas de…</t>
  </si>
  <si>
    <t>527-17</t>
  </si>
  <si>
    <t>sept+oct+noviembre</t>
  </si>
  <si>
    <t>comprobar cuándo acaba contrato para cuadrar al céntimo la facturación de contrato</t>
  </si>
  <si>
    <t>528-17</t>
  </si>
  <si>
    <t>529-17</t>
  </si>
  <si>
    <t>cancelada por no poder borrar ni recificar factura face sin enviar</t>
  </si>
  <si>
    <t>530-17</t>
  </si>
  <si>
    <t>531-17</t>
  </si>
  <si>
    <t>532-17</t>
  </si>
  <si>
    <t>BILBOMATICA</t>
  </si>
  <si>
    <t>AEMPS</t>
  </si>
  <si>
    <t>533-17</t>
  </si>
  <si>
    <t>534-17</t>
  </si>
  <si>
    <t>ADQUISICION TECNICA</t>
  </si>
  <si>
    <t>535-17</t>
  </si>
  <si>
    <t>AGENCIA ANDALUZA DEL CONOCIMIENTO</t>
  </si>
  <si>
    <t>SISTRA</t>
  </si>
  <si>
    <t>536-17</t>
  </si>
  <si>
    <t>537-17</t>
  </si>
  <si>
    <t>ONT/TAISA</t>
  </si>
  <si>
    <t>delivery AEMPS y BILBOMATICA 2017</t>
  </si>
  <si>
    <t>delivery AEMPS 2017 pendiente de facturar para 2018</t>
  </si>
  <si>
    <t>Sin IVA</t>
  </si>
  <si>
    <t>Delivery que queda sin facturar en 2017:</t>
  </si>
  <si>
    <t>INIA/RUST, noviembre +diciembre</t>
  </si>
  <si>
    <t>AECOSAN OFICINA DE PROYECTOS, diciembre</t>
  </si>
  <si>
    <t>OFICINA CONTABLE (rol fiscal)</t>
  </si>
  <si>
    <t>UNIDAD TRAMITADORA (rol pagador)</t>
  </si>
  <si>
    <t xml:space="preserve">CÓDIGO </t>
  </si>
  <si>
    <t>DENOMINACIÓN</t>
  </si>
  <si>
    <t>A13022921</t>
  </si>
  <si>
    <t>Intervención Delegada en la Consejería de Educación e Investigación</t>
  </si>
  <si>
    <t>Consejería de Educación e Investigación</t>
  </si>
  <si>
    <t>A13022916</t>
  </si>
  <si>
    <t>D.G. DE BECAS Y AYUDAS AL ESTUDIO</t>
  </si>
  <si>
    <r>
      <t xml:space="preserve">Con el cambio de denominación tanto de la Consejería, como de la Dirección General y también de la Intervención Delegada, se han asignado </t>
    </r>
    <r>
      <rPr>
        <b/>
        <sz val="12"/>
        <color rgb="FF000000"/>
        <rFont val="&amp;quot"/>
      </rPr>
      <t>NUEVOS Códigos DIR3</t>
    </r>
    <r>
      <rPr>
        <sz val="12"/>
        <color rgb="FF000000"/>
        <rFont val="&amp;quot"/>
      </rPr>
      <t xml:space="preserve"> para que los proveedores los incluyan en las facturas que nos emitan.</t>
    </r>
    <r>
      <rPr>
        <sz val="11"/>
        <color rgb="FF000000"/>
        <rFont val="Calibri"/>
        <family val="2"/>
        <scheme val="minor"/>
      </rPr>
      <t xml:space="preserve"> </t>
    </r>
  </si>
  <si>
    <t>Te paso el importe y los períodos de las próximas facturas:</t>
  </si>
  <si>
    <t>PERIODO</t>
  </si>
  <si>
    <t>IMPORTE</t>
  </si>
  <si>
    <t>ENERO/FEBRERO 2018</t>
  </si>
  <si>
    <t>TOTAL 2º TRIMESTRE</t>
  </si>
  <si>
    <t>Habéis de confeccionar una factura por el importe de diciembre 2017  que podéis tramitar ya mismo, y otra factura a primeros de marzo por la cantidad puesta para el periodo enero/febrero 2018, de la cual se ha quitado los dos céntimos de descuadre para  las facturas tanto del 3º como del 4º trimestre sean de 17.523,83 € cada una, para que al final cuadre el importe total de la prórroga.</t>
  </si>
  <si>
    <t>538-17</t>
  </si>
  <si>
    <t>539-17</t>
  </si>
  <si>
    <t>540-17</t>
  </si>
  <si>
    <t>541-17</t>
  </si>
  <si>
    <t>542-17</t>
  </si>
  <si>
    <t>543-17</t>
  </si>
  <si>
    <t>AECOSAN/TAISA</t>
  </si>
  <si>
    <t>AEMPS REEC/TAISA</t>
  </si>
  <si>
    <t>TA25517-1</t>
  </si>
  <si>
    <t>501-18</t>
  </si>
  <si>
    <t>PEDIDO</t>
  </si>
  <si>
    <t>AEMPS COM EXT/TAISA</t>
  </si>
  <si>
    <t>502-18</t>
  </si>
  <si>
    <t>503-18</t>
  </si>
  <si>
    <t>se facturó quitando el 1%</t>
  </si>
  <si>
    <t>60 DIAS PAGO ACORDADO</t>
  </si>
  <si>
    <t>504-18</t>
  </si>
  <si>
    <t>505-18</t>
  </si>
  <si>
    <t xml:space="preserve">proyecto de 6 meses que queda cerrado. Continua TAISA/ONT pero con otro expediente. </t>
  </si>
  <si>
    <t>Factura agosto 2016 a enero 2017</t>
  </si>
  <si>
    <t>febrero a diciembre 2017</t>
  </si>
  <si>
    <t>506-18</t>
  </si>
  <si>
    <t>enero+febrero</t>
  </si>
  <si>
    <t>facturado TAISA/ONT por el 100%, sin dejar nada para TAISA</t>
  </si>
  <si>
    <t>508-18</t>
  </si>
  <si>
    <t>507-18</t>
  </si>
  <si>
    <t>509-18</t>
  </si>
  <si>
    <t>510-18</t>
  </si>
  <si>
    <t>diciembre+enero+febrero TERCER TRIMESTRE</t>
  </si>
  <si>
    <t>junio+julio+agosto PRIMER TRIMESTRE</t>
  </si>
  <si>
    <t>sept+oct+noviembre SEGUNDO TRIMESTRE</t>
  </si>
  <si>
    <t xml:space="preserve">marzo+abril+mayo   </t>
  </si>
  <si>
    <t>511-18</t>
  </si>
  <si>
    <t>VENTA SERCAMAN</t>
  </si>
  <si>
    <t>512-18</t>
  </si>
  <si>
    <t>513-18</t>
  </si>
  <si>
    <t>mayo</t>
  </si>
  <si>
    <t>MSSSI/ SS Adopciones</t>
  </si>
  <si>
    <t>MSSSI/ Consl. Documentum</t>
  </si>
  <si>
    <t>514-18</t>
  </si>
  <si>
    <t>AEMPS/Vigilancia Productos Sanitarios</t>
  </si>
  <si>
    <t>TA31218-1</t>
  </si>
  <si>
    <t>TA49417-1</t>
  </si>
  <si>
    <t>515-18</t>
  </si>
  <si>
    <t>MINISTERIO DEL INTERIOR</t>
  </si>
  <si>
    <t>516-18</t>
  </si>
  <si>
    <t>517-18</t>
  </si>
  <si>
    <t>518-18</t>
  </si>
  <si>
    <t>AGUAS DE BARCELONA</t>
  </si>
  <si>
    <t>DESARROLLO WEB</t>
  </si>
  <si>
    <t>519-18</t>
  </si>
  <si>
    <t>MSSSI/Adopciones internacionales</t>
  </si>
  <si>
    <t>520-18</t>
  </si>
  <si>
    <t>521-18</t>
  </si>
  <si>
    <t>FUNESPAÑA</t>
  </si>
  <si>
    <t>522-18</t>
  </si>
  <si>
    <t>Isabel G.,Oscar Villanueva, administracion@taisa.com, Aitor</t>
  </si>
  <si>
    <t>marzo+abril+mayo ( termitó contrato el día 8 de junio )CUARTO TRIMESTRE</t>
  </si>
  <si>
    <t>523-18</t>
  </si>
  <si>
    <t>MINECO/GESTIPRE</t>
  </si>
  <si>
    <t>524-18</t>
  </si>
  <si>
    <t>Isabel G.administracion@taisa.com, Aitor</t>
  </si>
  <si>
    <t>TA35318-1</t>
  </si>
  <si>
    <t>525-18</t>
  </si>
  <si>
    <t>AEMPS/RAEFAR</t>
  </si>
  <si>
    <t>TA35018-1</t>
  </si>
  <si>
    <t>526-18</t>
  </si>
  <si>
    <t>40% Finalització Proves d'Usuari</t>
  </si>
  <si>
    <t>40% comienzo proyecto</t>
  </si>
  <si>
    <t>527-18</t>
  </si>
  <si>
    <t>septi+oct+nov (desde dia 1 de sept)</t>
  </si>
  <si>
    <t>ANULADA</t>
  </si>
  <si>
    <t>528-18</t>
  </si>
  <si>
    <t>septi+oct(desde dia 1 de sept)</t>
  </si>
  <si>
    <t>529-18</t>
  </si>
  <si>
    <t>Ministerio de Economía y Empresa - S.G. de Tecnologías de la Información y las Comunicaciones</t>
  </si>
  <si>
    <t>530-18</t>
  </si>
  <si>
    <t xml:space="preserve">AEMPS/CERTPS </t>
  </si>
  <si>
    <t>AEMPS/IPS</t>
  </si>
  <si>
    <t>531-18</t>
  </si>
  <si>
    <t>no Aitor</t>
  </si>
  <si>
    <t>532-18</t>
  </si>
  <si>
    <t>facturado un material</t>
  </si>
  <si>
    <t>533-18</t>
  </si>
  <si>
    <t>nov + dic</t>
  </si>
  <si>
    <t xml:space="preserve">SOPORTE TÉCNICO Y FUNCIONAL A USUARIOS EN LAS HERRAMIENTAS Y ENTORNOS DE LA PLATAFORMA TECNOLÓGICA DE LA CONSEJERÍA DE EDUCACIÓN E INVESTIGACIÓN EN LA COMUNIDAD DE MADRID </t>
  </si>
  <si>
    <t>reflejar IBAN y expediente</t>
  </si>
  <si>
    <t>534-18</t>
  </si>
  <si>
    <t>reflejar IBAN Expediente A/SER003233/2015 . Mensualidades noviembre y diciembre</t>
  </si>
  <si>
    <t>535-18</t>
  </si>
  <si>
    <t>MINISTERIO ASUNTOS EXTERIORES Y COOPERACION</t>
  </si>
  <si>
    <t xml:space="preserve">CONSULTORÍA ELASTIC STACK </t>
  </si>
  <si>
    <t>536-18</t>
  </si>
  <si>
    <t>MINISTERIO DE SANIDAD, CONSUMO Y BIENESTAR SOCIAL- MSCBS</t>
  </si>
  <si>
    <t>537-18</t>
  </si>
  <si>
    <t>facturación de material comprado a SALENDA factura 119 de 26-11-2018</t>
  </si>
  <si>
    <t>538-18</t>
  </si>
  <si>
    <t>Trimestre 1 (09/06/18 al 08/09/18)</t>
  </si>
  <si>
    <t>TA34918-1</t>
  </si>
  <si>
    <t xml:space="preserve">Trimestre 2 (09/09/18 al 08/12/18) </t>
  </si>
  <si>
    <t>539-18</t>
  </si>
  <si>
    <t>se salta porque FACE no permite eliminar una firmada ni corregirla</t>
  </si>
  <si>
    <t>Recibida por cliente</t>
  </si>
  <si>
    <t>mail 5/12/18</t>
  </si>
  <si>
    <t>mail 13/12/18</t>
  </si>
  <si>
    <t>Aitor</t>
  </si>
  <si>
    <t>mi primer destinatario</t>
  </si>
  <si>
    <t>Notas</t>
  </si>
  <si>
    <t>mail 11/12/18</t>
  </si>
  <si>
    <t>si</t>
  </si>
  <si>
    <t>Aitor-mail 3/11/2018</t>
  </si>
  <si>
    <t>la envié a JLA el 12/12/18 para reclamar cobro</t>
  </si>
  <si>
    <t>540-18</t>
  </si>
  <si>
    <t xml:space="preserve">541-18 </t>
  </si>
  <si>
    <t>mail 17/12/18</t>
  </si>
  <si>
    <t>MINECO/INTEGR@</t>
  </si>
  <si>
    <t>TA60018-1</t>
  </si>
  <si>
    <t>mail 18/12/18</t>
  </si>
  <si>
    <t>501-19</t>
  </si>
  <si>
    <t>Juan</t>
  </si>
  <si>
    <t>542-18</t>
  </si>
  <si>
    <t>Isabel G., administracion@taisa.com, Aitor</t>
  </si>
  <si>
    <t>mail 7/12/18. Pago CONFIRMING en proceso</t>
  </si>
  <si>
    <t>502-19</t>
  </si>
  <si>
    <t xml:space="preserve">diciembre </t>
  </si>
  <si>
    <t>503-19</t>
  </si>
  <si>
    <t>504-19</t>
  </si>
  <si>
    <t>UAM/DOCENCIA</t>
  </si>
  <si>
    <t>Universidad Autónoma de Madrid</t>
  </si>
  <si>
    <t>desconocido</t>
  </si>
  <si>
    <t>505-19</t>
  </si>
  <si>
    <t>MINISTERIO INTERIOR - SECRETARIA ESTADO SEGURIDAD</t>
  </si>
  <si>
    <t>recordatorio</t>
  </si>
  <si>
    <t>no necesario</t>
  </si>
  <si>
    <t>EMPRESA MUNICIPAL VIVIENDA y SUELO</t>
  </si>
  <si>
    <t>506-19</t>
  </si>
  <si>
    <t>507-19</t>
  </si>
  <si>
    <t>1 de enero a 3 de marzo</t>
  </si>
  <si>
    <t>Facturamos factura SALENDA recibida por 75 dolares</t>
  </si>
  <si>
    <t>Aitor + Iparraguirre</t>
  </si>
  <si>
    <t>508-19</t>
  </si>
  <si>
    <t>509-19</t>
  </si>
  <si>
    <r>
      <t>A/SER-019999/2018</t>
    </r>
    <r>
      <rPr>
        <sz val="11"/>
        <rFont val="&amp;quot"/>
      </rPr>
      <t xml:space="preserve"> </t>
    </r>
  </si>
  <si>
    <t>510-19</t>
  </si>
  <si>
    <t xml:space="preserve">Trimestre 3 (9/12/18 a 8/03/19) </t>
  </si>
  <si>
    <t>13/3/2019 LA CAIXA</t>
  </si>
  <si>
    <t>pendiente de cobrar a 31/12/2018:</t>
  </si>
  <si>
    <t>mail 28/3/19</t>
  </si>
  <si>
    <t>511-19</t>
  </si>
  <si>
    <t>512-19</t>
  </si>
  <si>
    <t>513-19</t>
  </si>
  <si>
    <t xml:space="preserve">SERVICIOS DE APOYO Y DESARROLLO DE PROCEDIMIENTOS DIRIGIDOS A LA EVALUACIÓN INTEGRAL DE LA ACTIVIDAD DOCENTE MEDIANTE EL PROGRAMA “DOCENTIA-UAM” </t>
  </si>
  <si>
    <t>514-19</t>
  </si>
  <si>
    <t>de 4 a 31 de marzo</t>
  </si>
  <si>
    <t>ANULADA POR ERROR CLIENTE</t>
  </si>
  <si>
    <t>515-19</t>
  </si>
  <si>
    <t>516-19</t>
  </si>
  <si>
    <t>517-19</t>
  </si>
  <si>
    <t>518-19</t>
  </si>
  <si>
    <r>
      <t>Periodo del 1 de abril al 31 de diciembre de 2019</t>
    </r>
    <r>
      <rPr>
        <b/>
        <sz val="11"/>
        <color rgb="FF1F4E79"/>
        <rFont val="Calibri"/>
        <family val="2"/>
        <scheme val="minor"/>
      </rPr>
      <t>: </t>
    </r>
    <r>
      <rPr>
        <sz val="11"/>
        <color rgb="FF1F4E79"/>
        <rFont val="Calibri"/>
        <family val="2"/>
        <scheme val="minor"/>
      </rPr>
      <t>facturas mensuales por importe de </t>
    </r>
    <r>
      <rPr>
        <b/>
        <sz val="11"/>
        <color rgb="FF1F4E79"/>
        <rFont val="Calibri"/>
        <family val="2"/>
        <scheme val="minor"/>
      </rPr>
      <t>10.008,09 €</t>
    </r>
    <r>
      <rPr>
        <sz val="11"/>
        <color rgb="FF1F4E79"/>
        <rFont val="Calibri"/>
        <family val="2"/>
        <scheme val="minor"/>
      </rPr>
      <t>.IVA INCLUIDO</t>
    </r>
  </si>
  <si>
    <t>519-19</t>
  </si>
  <si>
    <t>520-19</t>
  </si>
  <si>
    <t>521-19</t>
  </si>
  <si>
    <t>IZERTIS</t>
  </si>
  <si>
    <t xml:space="preserve">Va a ser por el momento un 5% menos del precio de adjudicación, en la cantidad que te pongo ya está aplicado el 5% menos. </t>
  </si>
  <si>
    <t xml:space="preserve">periodo 01/2019 a 03/2019 </t>
  </si>
  <si>
    <t>no</t>
  </si>
  <si>
    <t>522-19</t>
  </si>
  <si>
    <t>523-19</t>
  </si>
  <si>
    <t>524-19</t>
  </si>
  <si>
    <t>Mº INTERIOR - Secretaría de Estado de Seguridad</t>
  </si>
  <si>
    <t>525-19</t>
  </si>
  <si>
    <t>526-19</t>
  </si>
  <si>
    <t>527-19</t>
  </si>
  <si>
    <t>AGUAS BARCELONA</t>
  </si>
  <si>
    <t>528-19</t>
  </si>
  <si>
    <t>Trimestre 4 (09/03/19 al 08/06/19)</t>
  </si>
  <si>
    <t>mail a Isabel 4/6/2019</t>
  </si>
  <si>
    <t>529-19</t>
  </si>
  <si>
    <t>530-19</t>
  </si>
  <si>
    <r>
      <t> MAIL Aitor 11/2/2019, </t>
    </r>
    <r>
      <rPr>
        <sz val="11"/>
        <color rgb="FFFF0000"/>
        <rFont val="Calibri"/>
        <family val="2"/>
        <scheme val="minor"/>
      </rPr>
      <t>SERVICIOS DE APOYO Y DESARROLLO DE PROCEDIMIENTOS DIRIGIDOS A LA EVALUACIÓN INTEGRAL DE LA ACTIVIDAD DOCENTE MEDIANTE EL PROGRAMA “DOCENTIA-UAM”</t>
    </r>
  </si>
  <si>
    <t xml:space="preserve">A/SER-019999/2018 </t>
  </si>
  <si>
    <t>531-19</t>
  </si>
  <si>
    <t>es de 2018</t>
  </si>
  <si>
    <r>
      <t>SOPORTE TÉCNICO Y FUNCIONAL A USUARIOS EN LAS HERRAMIENTAS Y ENTORINOS DE LA PLATAFORMA TECNOLÓGICA DE LA CONSEJERÍA DE EDUCACIÓN E INVESTIGACIÓN DE LA COMUNIDAD DE MADRID</t>
    </r>
    <r>
      <rPr>
        <sz val="11"/>
        <rFont val="&amp;quot"/>
      </rPr>
      <t xml:space="preserve"> PERIODO DE… A…</t>
    </r>
  </si>
  <si>
    <t>532-19</t>
  </si>
  <si>
    <t>533-19</t>
  </si>
  <si>
    <t>AEMPS/CCPS</t>
  </si>
  <si>
    <t>534-19</t>
  </si>
  <si>
    <t xml:space="preserve">periodo 04/2019 a 06/2019 </t>
  </si>
  <si>
    <t>Comisiones facturación</t>
  </si>
  <si>
    <t>535-19</t>
  </si>
  <si>
    <t>CORREO</t>
  </si>
  <si>
    <t>536-19</t>
  </si>
  <si>
    <t>mail Aitor 8/7/2019</t>
  </si>
  <si>
    <t>537-19</t>
  </si>
  <si>
    <t>538-19</t>
  </si>
  <si>
    <t>AEMPS/CIMAVET</t>
  </si>
  <si>
    <t>mail Aitor 17/7/2019</t>
  </si>
  <si>
    <t>539-19</t>
  </si>
  <si>
    <t>RETUVIERON  GARANTIA DE 4962,89</t>
  </si>
  <si>
    <t>540-19</t>
  </si>
  <si>
    <t>541-19</t>
  </si>
  <si>
    <t>542-19</t>
  </si>
  <si>
    <t>543-19</t>
  </si>
  <si>
    <t>544-19</t>
  </si>
  <si>
    <t>UAM/DOCENTIA</t>
  </si>
  <si>
    <t>545-19</t>
  </si>
  <si>
    <t>18 meses contrato. Termina NOVIEMBRE 2020</t>
  </si>
  <si>
    <r>
      <t>Periodo del 1 de abril al 31 de diciembre de 2019</t>
    </r>
    <r>
      <rPr>
        <b/>
        <sz val="11"/>
        <rFont val="Calibri"/>
        <family val="2"/>
        <scheme val="minor"/>
      </rPr>
      <t>: </t>
    </r>
    <r>
      <rPr>
        <sz val="11"/>
        <rFont val="Calibri"/>
        <family val="2"/>
        <scheme val="minor"/>
      </rPr>
      <t>facturas mensuales por importe de </t>
    </r>
    <r>
      <rPr>
        <b/>
        <sz val="11"/>
        <rFont val="Calibri"/>
        <family val="2"/>
        <scheme val="minor"/>
      </rPr>
      <t>10.008,09 €</t>
    </r>
    <r>
      <rPr>
        <sz val="11"/>
        <rFont val="Calibri"/>
        <family val="2"/>
        <scheme val="minor"/>
      </rPr>
      <t>.IVA INCLUIDO</t>
    </r>
  </si>
  <si>
    <t>JLA</t>
  </si>
  <si>
    <t>546-19</t>
  </si>
  <si>
    <t>DIPUTACIÓN DE ALBACETE</t>
  </si>
  <si>
    <t>417-19</t>
  </si>
  <si>
    <t>AESAN/TAISA</t>
  </si>
  <si>
    <t>AESAN OFICINA PROYECTOS/TAISA</t>
  </si>
  <si>
    <t>547-19</t>
  </si>
  <si>
    <t>548-19</t>
  </si>
  <si>
    <t xml:space="preserve">periodo 07/2019 a 09/2019 </t>
  </si>
  <si>
    <t>Mail Aitor 3/7/2019: Facturación trimestral, el NUEVO proyecto tiene fecha de comienzo el día 1/7/2019, ha sido adjudicado por 115.620 €, ha Izertis hay que facturarles por un 5% menos. MAIL Aitor 2/10/2019 SERVICIOS DE CONSULTORIA TECNOLOGICA PARA LA OFICINA DE PROYECTOS DE ARQUITECTURA DE SISTEMAS DE INFORMACION PARA LA AECOSAN,,</t>
  </si>
  <si>
    <t>549-19</t>
  </si>
  <si>
    <t>mail Aitor 4/10/2019</t>
  </si>
  <si>
    <t>550-19</t>
  </si>
  <si>
    <t>nuevo proyecto 4 TRIMESTRES. PROYECTO COMIENZA 1 DE JULIO</t>
  </si>
  <si>
    <t>551-19</t>
  </si>
  <si>
    <t>552-19</t>
  </si>
  <si>
    <t>mail Alicia 16/10/2019</t>
  </si>
  <si>
    <t>553-19</t>
  </si>
  <si>
    <t>554-19</t>
  </si>
  <si>
    <t>mail 30/10/2019</t>
  </si>
  <si>
    <t>contrafactura: TAISA V19-903</t>
  </si>
  <si>
    <t>555-19</t>
  </si>
  <si>
    <t>556-19</t>
  </si>
  <si>
    <t>557-19</t>
  </si>
  <si>
    <t>TA52319-1</t>
  </si>
  <si>
    <t>Isabel G., administracion@taisa.com, Aitor, veronica.morgado@taisa.com</t>
  </si>
  <si>
    <t>558-19</t>
  </si>
  <si>
    <t>mail 12/11/2019</t>
  </si>
  <si>
    <t>TA21219-1</t>
  </si>
  <si>
    <t>mail 13/11/2019</t>
  </si>
  <si>
    <t xml:space="preserve">DGTESORO. Servicios Zener (Concepto: soporte CAU, apoyo y documentación). </t>
  </si>
  <si>
    <t>559-19</t>
  </si>
  <si>
    <t>560-19</t>
  </si>
  <si>
    <t>561-19</t>
  </si>
  <si>
    <t>562-19</t>
  </si>
  <si>
    <t>SERVICIOS PRESTADOS A CLIENTE SEGÚN ANEXO</t>
  </si>
  <si>
    <t>mail Aitor 20/11/2019</t>
  </si>
  <si>
    <t>mail Andres 20/11/2019</t>
  </si>
  <si>
    <t>mail 20/11/2019</t>
  </si>
  <si>
    <t>563-19</t>
  </si>
  <si>
    <t>recibida contrafactura EUROPEAN SMART 20/11/2019</t>
  </si>
  <si>
    <t>hay aviso de talón en camino mail Aiior 25/11/2019</t>
  </si>
  <si>
    <r>
      <t xml:space="preserve">DESARROLLO (MIS) GOBIERNO NAVARRA. </t>
    </r>
    <r>
      <rPr>
        <b/>
        <sz val="11"/>
        <rFont val="Calibri"/>
        <family val="2"/>
        <scheme val="minor"/>
      </rPr>
      <t>FUJIFILM</t>
    </r>
  </si>
  <si>
    <t>564-19</t>
  </si>
  <si>
    <t>mail 3/12/2019</t>
  </si>
  <si>
    <t>565-19</t>
  </si>
  <si>
    <t>UAM/GABINETE DE ESTUDIOS</t>
  </si>
  <si>
    <t>566-19</t>
  </si>
  <si>
    <t xml:space="preserve">EXPEDIENTE 19V091 </t>
  </si>
  <si>
    <t xml:space="preserve"> Mantenimiento evolutivo de la electrónica de red del Centro de Inteligencia contra el Terrorismo y el Crimen Organizado</t>
  </si>
  <si>
    <t>567-19</t>
  </si>
  <si>
    <t>CENTRO INTELIGENCIA CONTRA EL TERRORISMO Y EL CRIMEN ORGANIZADO</t>
  </si>
  <si>
    <t>568-19</t>
  </si>
  <si>
    <t>NO TIENE EXPEDIENTE mail 4/12/2019 Susana Calero</t>
  </si>
  <si>
    <t>569-19</t>
  </si>
  <si>
    <t>CAMARA DE CUENTAS COMUNIDAD DE MADRID</t>
  </si>
  <si>
    <t>EXPEDIENTE:   SUM02/2019.</t>
  </si>
  <si>
    <t>SUMINISTRO PARA LA RENOVACIÓN DE CIENTO CINCUENTA Y CINCO LICENCIAS DE ANTIVIRUS MCAFEE PARA LA CÁMARA DE CUENTAS DE LA COMUNIDAD DE MADRID</t>
  </si>
  <si>
    <t>Desde el 01 de Octubre de 2019 al 30 de septiembre de 2023</t>
  </si>
  <si>
    <t>ANULADA -NO DEJA SUBIRLA…. PROBLEMA CON CODIGO CONTABLE</t>
  </si>
  <si>
    <t>570-19</t>
  </si>
  <si>
    <t>571-19</t>
  </si>
  <si>
    <t>contrafactura TAISA v19-1084</t>
  </si>
  <si>
    <t>contrafactura TAISA v19-1087</t>
  </si>
  <si>
    <t>ANULADA CAMBIARON LA CANTIDAD</t>
  </si>
  <si>
    <t>572-19</t>
  </si>
  <si>
    <t>573-19</t>
  </si>
  <si>
    <t>Servicio para realizar una actualización de las aplicaciones informáticas desarrolladas y gestionadas desde el Gabinete de Estudios y Evaluación Institucional</t>
  </si>
  <si>
    <t>Del 18 de octubre al 17 de noviembre de 2019</t>
  </si>
  <si>
    <t>Del 18 de noviembre al 17 de diciembre. EMITIDA POR ADELANTADO A PETICIÓN DE ELLOS</t>
  </si>
  <si>
    <t>ANULADA POR CAMBIO EN CANTIDADES</t>
  </si>
  <si>
    <t>574-19</t>
  </si>
  <si>
    <t>575-19</t>
  </si>
  <si>
    <t xml:space="preserve">MAIL 11/12/2019:     PERIODO DE FACTURA (realización del servicio) indicando el de 11/10/19 al 11/11/19 </t>
  </si>
  <si>
    <t>Delivery</t>
  </si>
  <si>
    <t>576-19</t>
  </si>
  <si>
    <t>577-19</t>
  </si>
  <si>
    <t>Sade Consultoría Técnica, S.L.</t>
  </si>
  <si>
    <t>Analista programador Liferay… Rodrigo Jerez</t>
  </si>
  <si>
    <t>578-19</t>
  </si>
  <si>
    <t>AEMPS/VPS</t>
  </si>
  <si>
    <t>exp-2019/620/00011</t>
  </si>
  <si>
    <t>579-19</t>
  </si>
  <si>
    <t>AEMPS/RPS</t>
  </si>
  <si>
    <t>exp 2019/620/000010</t>
  </si>
  <si>
    <t>580-19</t>
  </si>
  <si>
    <t>NO AITOR</t>
  </si>
  <si>
    <t>exp 2019/630/000019</t>
  </si>
  <si>
    <t>581-19</t>
  </si>
  <si>
    <t>MES DE DICIEMBRE 2019</t>
  </si>
  <si>
    <t>IZERTIS, SA (OJO SA)</t>
  </si>
  <si>
    <t>ANULADA PORQUE SOLO HAY QUE FACTURAR UNA ANUALIDAD</t>
  </si>
  <si>
    <t>582-19</t>
  </si>
  <si>
    <t>ANUALIDAD 2019</t>
  </si>
  <si>
    <t>mail Aitor 16/12/19</t>
  </si>
  <si>
    <t>mail Leticia 16/12/19</t>
  </si>
  <si>
    <t>583-19</t>
  </si>
  <si>
    <t>584-19</t>
  </si>
  <si>
    <t>primer destinatario</t>
  </si>
  <si>
    <t xml:space="preserve">periodo 09/2019 a 12/2019 </t>
  </si>
  <si>
    <t>Contrafactura</t>
  </si>
  <si>
    <t>contrafactura TAISA 450</t>
  </si>
  <si>
    <t>contrafactura TAISA 109</t>
  </si>
  <si>
    <t>contrafactura TAISA 451</t>
  </si>
  <si>
    <t>contrafactura TAISA 455</t>
  </si>
  <si>
    <t>CONTRAFACTURA: Factura V19-940 TA42319_licMcAffe_CAMARACUENTAS fecha factura 2019</t>
  </si>
  <si>
    <t>Trimestre 1. DE JULIO A SEPTIEMBRE</t>
  </si>
  <si>
    <t>585-19</t>
  </si>
  <si>
    <t>fin de contrato a 31/12/2019</t>
  </si>
  <si>
    <t>mail 30/12/2019</t>
  </si>
  <si>
    <t>es de 2018; 20%</t>
  </si>
  <si>
    <t>DIR GRAL CONSUMO/RAPNA</t>
  </si>
  <si>
    <t xml:space="preserve">AESAN/OF. PROY. </t>
  </si>
  <si>
    <t>Comercial</t>
  </si>
  <si>
    <t>TRIMESTRE 2, DE OCTUBRE A DICIEMBRE</t>
  </si>
  <si>
    <t>no tengo</t>
  </si>
  <si>
    <t>586-19</t>
  </si>
  <si>
    <t>FUNDACIÓN MUSEO NAVAL</t>
  </si>
  <si>
    <t>30/12/2019 COBRADA EN CAIXA</t>
  </si>
  <si>
    <t>587-19</t>
  </si>
  <si>
    <t>mail 9/1/2020</t>
  </si>
  <si>
    <t>588-19</t>
  </si>
  <si>
    <t>PENDIENTES DE COBRO A 31 DICIEMBRE 2019 CON 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</si>
</sst>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0.00\ &quot;€&quot;;[Red]\-#,##0.00\ &quot;€&quot;"/>
    <numFmt numFmtId="164" formatCode="d\-m\-yy;@"/>
    <numFmt numFmtId="165" formatCode="[$-C0A]d\-mmm\-yy;@"/>
    <numFmt numFmtId="166" formatCode="#,##0.00_ ;[Red]\-#,##0.00\ "/>
    <numFmt numFmtId="167" formatCode="#,##0.0000"/>
  </numFmts>
  <fonts count="42">
    <font>
      <sz val="11"/>
      <color theme="1"/>
      <name val="Calibri"/>
      <family val="2"/>
      <scheme val="minor"/>
    </font>
    <font>
      <sz val="9"/>
      <color indexed="81"/>
      <name val="Tahoma"/>
      <family val="2"/>
    </font>
    <font>
      <b/>
      <sz val="9"/>
      <color indexed="81"/>
      <name val="Tahoma"/>
      <family val="2"/>
    </font>
    <font>
      <sz val="10"/>
      <name val="Calibri"/>
      <family val="2"/>
      <scheme val="minor"/>
    </font>
    <font>
      <b/>
      <sz val="10"/>
      <name val="Calibri"/>
      <family val="2"/>
      <scheme val="minor"/>
    </font>
    <font>
      <u/>
      <sz val="10"/>
      <name val="Calibri"/>
      <family val="2"/>
      <scheme val="minor"/>
    </font>
    <font>
      <b/>
      <u/>
      <sz val="10"/>
      <name val="Calibri"/>
      <family val="2"/>
      <scheme val="minor"/>
    </font>
    <font>
      <b/>
      <sz val="10"/>
      <color rgb="FF0070C0"/>
      <name val="Calibri"/>
      <family val="2"/>
      <scheme val="minor"/>
    </font>
    <font>
      <sz val="10"/>
      <color rgb="FFFF0000"/>
      <name val="Calibri"/>
      <family val="2"/>
      <scheme val="minor"/>
    </font>
    <font>
      <b/>
      <sz val="11"/>
      <color theme="1"/>
      <name val="Calibri"/>
      <family val="2"/>
      <scheme val="minor"/>
    </font>
    <font>
      <b/>
      <sz val="10"/>
      <color rgb="FFFF0000"/>
      <name val="Calibri"/>
      <family val="2"/>
      <scheme val="minor"/>
    </font>
    <font>
      <sz val="11"/>
      <color rgb="FFFF0000"/>
      <name val="Calibri"/>
      <family val="2"/>
      <scheme val="minor"/>
    </font>
    <font>
      <sz val="11"/>
      <name val="Calibri"/>
      <family val="2"/>
      <scheme val="minor"/>
    </font>
    <font>
      <b/>
      <u/>
      <sz val="11"/>
      <name val="Calibri"/>
      <family val="2"/>
      <scheme val="minor"/>
    </font>
    <font>
      <u/>
      <sz val="1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sz val="11"/>
      <color rgb="FF000000"/>
      <name val="&amp;quot"/>
    </font>
    <font>
      <b/>
      <sz val="11"/>
      <color rgb="FF000000"/>
      <name val="&amp;quot"/>
    </font>
    <font>
      <b/>
      <i/>
      <sz val="11"/>
      <color rgb="FF000000"/>
      <name val="&amp;quot"/>
    </font>
    <font>
      <b/>
      <sz val="12"/>
      <color rgb="FF000000"/>
      <name val="&amp;quot"/>
    </font>
    <font>
      <sz val="12"/>
      <color rgb="FF000000"/>
      <name val="&amp;quot"/>
    </font>
    <font>
      <sz val="14"/>
      <color rgb="FF000000"/>
      <name val="&amp;quot"/>
    </font>
    <font>
      <sz val="11"/>
      <color rgb="FF1F497D"/>
      <name val="Calibri"/>
      <family val="2"/>
      <scheme val="minor"/>
    </font>
    <font>
      <b/>
      <i/>
      <sz val="11"/>
      <name val="&amp;quot"/>
    </font>
    <font>
      <sz val="11"/>
      <name val="&amp;quot"/>
    </font>
    <font>
      <sz val="10"/>
      <name val="Arial"/>
      <family val="2"/>
    </font>
    <font>
      <sz val="10"/>
      <color indexed="8"/>
      <name val="Baskerville BE Regular"/>
    </font>
    <font>
      <sz val="10"/>
      <color rgb="FF000000"/>
      <name val="&amp;quot"/>
    </font>
    <font>
      <sz val="12"/>
      <color rgb="FF3C73AA"/>
      <name val="Times New Roman"/>
      <family val="1"/>
    </font>
    <font>
      <sz val="12"/>
      <color rgb="FF000000"/>
      <name val="Times New Roman"/>
      <family val="1"/>
    </font>
    <font>
      <u/>
      <sz val="11"/>
      <color rgb="FF1F4E79"/>
      <name val="Calibri"/>
      <family val="2"/>
      <scheme val="minor"/>
    </font>
    <font>
      <b/>
      <sz val="11"/>
      <color rgb="FF1F4E79"/>
      <name val="Calibri"/>
      <family val="2"/>
      <scheme val="minor"/>
    </font>
    <font>
      <sz val="11"/>
      <color rgb="FF1F4E79"/>
      <name val="Calibri"/>
      <family val="2"/>
      <scheme val="minor"/>
    </font>
    <font>
      <sz val="11"/>
      <color rgb="FF1F497D"/>
      <name val="Times New Roman"/>
      <family val="1"/>
    </font>
    <font>
      <sz val="22"/>
      <color rgb="FF000000"/>
      <name val="Times New Roman"/>
      <family val="1"/>
    </font>
    <font>
      <sz val="10"/>
      <color rgb="FF555555"/>
      <name val="Arial"/>
      <family val="2"/>
    </font>
    <font>
      <sz val="7"/>
      <color rgb="FFFF0000"/>
      <name val="Times New Roman"/>
      <family val="1"/>
    </font>
    <font>
      <sz val="12"/>
      <name val="Times New Roman"/>
      <family val="1"/>
    </font>
    <font>
      <sz val="12"/>
      <name val="Calibri"/>
      <family val="2"/>
      <scheme val="minor"/>
    </font>
    <font>
      <b/>
      <sz val="11"/>
      <color rgb="FF000000"/>
      <name val="Calibri"/>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rgb="FFCCFFCC"/>
        <bgColor indexed="64"/>
      </patternFill>
    </fill>
    <fill>
      <patternFill patternType="solid">
        <fgColor rgb="FFFFCC00"/>
        <bgColor indexed="64"/>
      </patternFill>
    </fill>
    <fill>
      <patternFill patternType="solid">
        <fgColor rgb="FFFFFF00"/>
        <bgColor indexed="64"/>
      </patternFill>
    </fill>
    <fill>
      <patternFill patternType="solid">
        <fgColor rgb="FFE9DD87"/>
        <bgColor indexed="64"/>
      </patternFill>
    </fill>
    <fill>
      <patternFill patternType="solid">
        <fgColor rgb="FF00D050"/>
        <bgColor indexed="64"/>
      </patternFill>
    </fill>
    <fill>
      <patternFill patternType="solid">
        <fgColor rgb="FFFFC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s>
  <cellStyleXfs count="2">
    <xf numFmtId="0" fontId="0" fillId="0" borderId="0"/>
    <xf numFmtId="0" fontId="27" fillId="0" borderId="0"/>
  </cellStyleXfs>
  <cellXfs count="579">
    <xf numFmtId="0" fontId="0" fillId="0" borderId="0" xfId="0"/>
    <xf numFmtId="14" fontId="3" fillId="0" borderId="0" xfId="0" applyNumberFormat="1" applyFont="1" applyFill="1" applyBorder="1" applyAlignment="1">
      <alignment horizontal="right"/>
    </xf>
    <xf numFmtId="1" fontId="3" fillId="0" borderId="0" xfId="0" applyNumberFormat="1" applyFont="1" applyFill="1" applyBorder="1" applyAlignment="1"/>
    <xf numFmtId="0" fontId="3" fillId="0" borderId="0" xfId="0" applyFont="1" applyFill="1" applyBorder="1" applyAlignment="1"/>
    <xf numFmtId="0" fontId="4" fillId="0" borderId="0" xfId="0" applyFont="1" applyFill="1" applyBorder="1" applyAlignment="1"/>
    <xf numFmtId="4" fontId="3" fillId="0" borderId="0" xfId="0" applyNumberFormat="1" applyFont="1" applyFill="1" applyBorder="1" applyAlignment="1"/>
    <xf numFmtId="165" fontId="3" fillId="0" borderId="0" xfId="0" applyNumberFormat="1" applyFont="1" applyFill="1" applyBorder="1" applyAlignment="1">
      <alignment horizontal="right"/>
    </xf>
    <xf numFmtId="4" fontId="3" fillId="0" borderId="0" xfId="0" applyNumberFormat="1" applyFont="1" applyFill="1" applyBorder="1" applyAlignment="1">
      <alignment horizontal="center"/>
    </xf>
    <xf numFmtId="0" fontId="3" fillId="0" borderId="0" xfId="0" applyFont="1" applyFill="1" applyBorder="1" applyAlignment="1">
      <alignment horizontal="center"/>
    </xf>
    <xf numFmtId="164" fontId="3" fillId="0" borderId="1" xfId="0" applyNumberFormat="1" applyFont="1" applyFill="1" applyBorder="1" applyAlignment="1"/>
    <xf numFmtId="1" fontId="3" fillId="0" borderId="1" xfId="0" applyNumberFormat="1" applyFont="1" applyFill="1" applyBorder="1" applyAlignment="1"/>
    <xf numFmtId="0" fontId="3" fillId="0" borderId="1" xfId="0" applyFont="1" applyFill="1" applyBorder="1" applyAlignment="1"/>
    <xf numFmtId="164" fontId="3" fillId="0" borderId="0" xfId="0" applyNumberFormat="1" applyFont="1" applyFill="1" applyBorder="1" applyAlignment="1"/>
    <xf numFmtId="4" fontId="3" fillId="0" borderId="0" xfId="0" applyNumberFormat="1" applyFont="1" applyFill="1" applyBorder="1" applyAlignment="1">
      <alignment horizontal="right"/>
    </xf>
    <xf numFmtId="0" fontId="4" fillId="0" borderId="0" xfId="0" applyFont="1" applyFill="1" applyBorder="1" applyAlignment="1">
      <alignment horizontal="right"/>
    </xf>
    <xf numFmtId="49" fontId="4" fillId="0" borderId="1" xfId="0" applyNumberFormat="1" applyFont="1" applyFill="1" applyBorder="1" applyAlignment="1">
      <alignment horizontal="right" wrapText="1"/>
    </xf>
    <xf numFmtId="4" fontId="4" fillId="0" borderId="0" xfId="0" applyNumberFormat="1" applyFont="1" applyFill="1" applyBorder="1" applyAlignment="1">
      <alignment horizontal="center" vertical="center" wrapText="1"/>
    </xf>
    <xf numFmtId="4" fontId="4" fillId="0" borderId="1" xfId="0" applyNumberFormat="1" applyFont="1" applyFill="1" applyBorder="1" applyAlignment="1">
      <alignment horizontal="center" vertical="center" wrapText="1"/>
    </xf>
    <xf numFmtId="165" fontId="4" fillId="0" borderId="1" xfId="0" applyNumberFormat="1" applyFont="1" applyFill="1" applyBorder="1" applyAlignment="1">
      <alignment horizontal="center" vertical="center" wrapText="1"/>
    </xf>
    <xf numFmtId="0" fontId="4" fillId="0" borderId="0" xfId="0" applyFont="1" applyFill="1" applyAlignment="1"/>
    <xf numFmtId="0" fontId="5" fillId="0" borderId="1" xfId="0" applyFont="1" applyFill="1" applyBorder="1" applyAlignment="1">
      <alignment horizontal="center"/>
    </xf>
    <xf numFmtId="14" fontId="5" fillId="0" borderId="1" xfId="0" applyNumberFormat="1" applyFont="1" applyFill="1" applyBorder="1" applyAlignment="1">
      <alignment horizontal="center"/>
    </xf>
    <xf numFmtId="0" fontId="6" fillId="0" borderId="1" xfId="0" applyFont="1" applyFill="1" applyBorder="1" applyAlignment="1">
      <alignment horizontal="right"/>
    </xf>
    <xf numFmtId="14" fontId="3" fillId="0" borderId="1" xfId="0" applyNumberFormat="1" applyFont="1" applyFill="1" applyBorder="1" applyAlignment="1">
      <alignment horizontal="right"/>
    </xf>
    <xf numFmtId="0" fontId="3" fillId="0" borderId="1" xfId="0" applyFont="1" applyFill="1" applyBorder="1" applyAlignment="1">
      <alignment wrapText="1"/>
    </xf>
    <xf numFmtId="49" fontId="4" fillId="0" borderId="4" xfId="0" applyNumberFormat="1" applyFont="1" applyFill="1" applyBorder="1" applyAlignment="1">
      <alignment horizontal="right" wrapText="1"/>
    </xf>
    <xf numFmtId="14" fontId="3" fillId="0" borderId="0" xfId="0" applyNumberFormat="1" applyFont="1" applyFill="1" applyAlignment="1">
      <alignment horizontal="right"/>
    </xf>
    <xf numFmtId="0" fontId="3" fillId="0" borderId="4" xfId="0" applyFont="1" applyFill="1" applyBorder="1" applyAlignment="1">
      <alignment wrapText="1"/>
    </xf>
    <xf numFmtId="49" fontId="4" fillId="0" borderId="6" xfId="0" applyNumberFormat="1" applyFont="1" applyFill="1" applyBorder="1" applyAlignment="1">
      <alignment horizontal="right" wrapText="1"/>
    </xf>
    <xf numFmtId="0" fontId="3" fillId="0" borderId="0" xfId="0" applyFont="1" applyFill="1" applyAlignment="1"/>
    <xf numFmtId="0" fontId="4" fillId="0" borderId="1" xfId="0" applyFont="1" applyFill="1" applyBorder="1" applyAlignment="1">
      <alignment horizontal="right"/>
    </xf>
    <xf numFmtId="49" fontId="4" fillId="0" borderId="1" xfId="0" applyNumberFormat="1" applyFont="1" applyFill="1" applyBorder="1" applyAlignment="1">
      <alignment horizontal="right"/>
    </xf>
    <xf numFmtId="4" fontId="5" fillId="0" borderId="1" xfId="0" applyNumberFormat="1" applyFont="1" applyFill="1" applyBorder="1" applyAlignment="1">
      <alignment horizontal="right"/>
    </xf>
    <xf numFmtId="0" fontId="6" fillId="0" borderId="1" xfId="0" applyFont="1" applyFill="1" applyBorder="1" applyAlignment="1">
      <alignment horizontal="left"/>
    </xf>
    <xf numFmtId="0" fontId="4" fillId="0" borderId="1" xfId="0" applyFont="1" applyFill="1" applyBorder="1" applyAlignment="1">
      <alignment horizontal="left" wrapText="1"/>
    </xf>
    <xf numFmtId="0" fontId="3" fillId="0" borderId="0" xfId="0" applyFont="1" applyFill="1" applyBorder="1" applyAlignment="1">
      <alignment horizontal="left"/>
    </xf>
    <xf numFmtId="0" fontId="4" fillId="0" borderId="0" xfId="0" applyFont="1" applyFill="1" applyBorder="1" applyAlignment="1">
      <alignment horizontal="left"/>
    </xf>
    <xf numFmtId="0" fontId="7" fillId="0" borderId="1" xfId="0" applyFont="1" applyFill="1" applyBorder="1" applyAlignment="1">
      <alignment horizontal="left"/>
    </xf>
    <xf numFmtId="4" fontId="4" fillId="0" borderId="0" xfId="0" applyNumberFormat="1" applyFont="1" applyFill="1" applyBorder="1" applyAlignment="1">
      <alignment horizontal="left"/>
    </xf>
    <xf numFmtId="14" fontId="4" fillId="0" borderId="0" xfId="0" applyNumberFormat="1" applyFont="1" applyFill="1" applyBorder="1" applyAlignment="1">
      <alignment horizontal="left"/>
    </xf>
    <xf numFmtId="4" fontId="8" fillId="0" borderId="0" xfId="0" applyNumberFormat="1" applyFont="1" applyFill="1" applyBorder="1" applyAlignment="1">
      <alignment horizontal="center"/>
    </xf>
    <xf numFmtId="0" fontId="8" fillId="0" borderId="0" xfId="0" applyFont="1" applyFill="1" applyBorder="1" applyAlignment="1"/>
    <xf numFmtId="14" fontId="3" fillId="0" borderId="2" xfId="0" applyNumberFormat="1" applyFont="1" applyFill="1" applyBorder="1" applyAlignment="1">
      <alignment horizontal="right"/>
    </xf>
    <xf numFmtId="4" fontId="8" fillId="0" borderId="0" xfId="0" applyNumberFormat="1" applyFont="1" applyFill="1" applyBorder="1" applyAlignment="1">
      <alignment horizontal="left"/>
    </xf>
    <xf numFmtId="4" fontId="4" fillId="0" borderId="0" xfId="0" applyNumberFormat="1" applyFont="1" applyFill="1" applyBorder="1" applyAlignment="1">
      <alignment horizontal="center"/>
    </xf>
    <xf numFmtId="166" fontId="4" fillId="0" borderId="0" xfId="0" applyNumberFormat="1" applyFont="1" applyFill="1" applyBorder="1" applyAlignment="1">
      <alignment horizontal="center" vertical="center" wrapText="1"/>
    </xf>
    <xf numFmtId="166" fontId="6" fillId="0" borderId="1" xfId="0" applyNumberFormat="1" applyFont="1" applyFill="1" applyBorder="1" applyAlignment="1">
      <alignment horizontal="center" vertical="center" wrapText="1"/>
    </xf>
    <xf numFmtId="166" fontId="4" fillId="0" borderId="1" xfId="0" applyNumberFormat="1" applyFont="1" applyFill="1" applyBorder="1" applyAlignment="1">
      <alignment horizontal="center" vertical="center" wrapText="1"/>
    </xf>
    <xf numFmtId="166" fontId="4" fillId="0" borderId="4" xfId="0" applyNumberFormat="1" applyFont="1" applyFill="1" applyBorder="1" applyAlignment="1">
      <alignment horizontal="center" vertical="center" wrapText="1"/>
    </xf>
    <xf numFmtId="166" fontId="4" fillId="0" borderId="10" xfId="0" applyNumberFormat="1" applyFont="1" applyFill="1" applyBorder="1" applyAlignment="1">
      <alignment horizontal="center" vertical="center" wrapText="1"/>
    </xf>
    <xf numFmtId="166" fontId="4" fillId="0" borderId="5" xfId="0" applyNumberFormat="1" applyFont="1" applyFill="1" applyBorder="1" applyAlignment="1">
      <alignment horizontal="center" vertical="center" wrapText="1"/>
    </xf>
    <xf numFmtId="166" fontId="4" fillId="0" borderId="6" xfId="0" applyNumberFormat="1"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4" fontId="4" fillId="0" borderId="1" xfId="0" quotePrefix="1" applyNumberFormat="1" applyFont="1" applyFill="1" applyBorder="1" applyAlignment="1">
      <alignment horizontal="center" vertical="center" wrapText="1"/>
    </xf>
    <xf numFmtId="4" fontId="4" fillId="0" borderId="3" xfId="0" applyNumberFormat="1" applyFont="1" applyFill="1" applyBorder="1" applyAlignment="1">
      <alignment horizontal="center" vertical="center" wrapText="1"/>
    </xf>
    <xf numFmtId="4" fontId="4" fillId="0" borderId="6" xfId="0" applyNumberFormat="1" applyFont="1" applyFill="1" applyBorder="1" applyAlignment="1">
      <alignment horizontal="center" vertical="center" wrapText="1"/>
    </xf>
    <xf numFmtId="0" fontId="10" fillId="0" borderId="0" xfId="0" applyFont="1" applyFill="1" applyBorder="1" applyAlignment="1"/>
    <xf numFmtId="0" fontId="0" fillId="0" borderId="0" xfId="0" applyFont="1" applyFill="1" applyAlignment="1"/>
    <xf numFmtId="0" fontId="0" fillId="0" borderId="0" xfId="0" applyFont="1" applyFill="1"/>
    <xf numFmtId="0" fontId="9" fillId="0" borderId="0" xfId="0" applyFont="1" applyFill="1" applyAlignment="1">
      <alignment horizontal="center"/>
    </xf>
    <xf numFmtId="0" fontId="9" fillId="0" borderId="0" xfId="0" applyFont="1" applyFill="1"/>
    <xf numFmtId="0" fontId="0" fillId="0" borderId="0" xfId="0" applyFont="1" applyAlignment="1">
      <alignment horizontal="right" vertical="center"/>
    </xf>
    <xf numFmtId="0" fontId="0" fillId="0" borderId="1" xfId="0" applyFont="1" applyBorder="1" applyAlignment="1">
      <alignment horizontal="right" vertical="center"/>
    </xf>
    <xf numFmtId="0" fontId="0" fillId="0" borderId="0" xfId="0" applyFont="1" applyAlignment="1">
      <alignment vertical="center"/>
    </xf>
    <xf numFmtId="4" fontId="0" fillId="0" borderId="0" xfId="0" applyNumberFormat="1" applyFont="1" applyAlignment="1">
      <alignment horizontal="right" vertical="center"/>
    </xf>
    <xf numFmtId="0" fontId="13" fillId="0" borderId="1" xfId="0" applyFont="1" applyFill="1" applyBorder="1" applyAlignment="1">
      <alignment horizontal="center" vertical="center"/>
    </xf>
    <xf numFmtId="0" fontId="13" fillId="0" borderId="1" xfId="0" applyFont="1" applyFill="1" applyBorder="1" applyAlignment="1">
      <alignment horizontal="right" vertical="center"/>
    </xf>
    <xf numFmtId="4" fontId="14" fillId="0" borderId="1" xfId="0" applyNumberFormat="1" applyFont="1" applyFill="1" applyBorder="1" applyAlignment="1">
      <alignment horizontal="right" vertical="center" wrapText="1"/>
    </xf>
    <xf numFmtId="4" fontId="13" fillId="0" borderId="1" xfId="0" applyNumberFormat="1" applyFont="1" applyFill="1" applyBorder="1" applyAlignment="1">
      <alignment horizontal="center" vertical="center"/>
    </xf>
    <xf numFmtId="0" fontId="0" fillId="0" borderId="1" xfId="0" applyFont="1" applyBorder="1" applyAlignment="1">
      <alignment vertical="center"/>
    </xf>
    <xf numFmtId="0" fontId="12" fillId="0" borderId="1" xfId="0" applyFont="1" applyFill="1" applyBorder="1" applyAlignment="1">
      <alignment vertical="center"/>
    </xf>
    <xf numFmtId="0" fontId="12" fillId="0" borderId="1" xfId="0" applyFont="1" applyFill="1" applyBorder="1" applyAlignment="1">
      <alignment horizontal="left" vertical="center" wrapText="1"/>
    </xf>
    <xf numFmtId="4" fontId="12" fillId="0" borderId="1" xfId="0" applyNumberFormat="1" applyFont="1" applyFill="1" applyBorder="1" applyAlignment="1">
      <alignment horizontal="right" vertical="center" wrapText="1"/>
    </xf>
    <xf numFmtId="14" fontId="15" fillId="0" borderId="1" xfId="0" applyNumberFormat="1" applyFont="1" applyFill="1" applyBorder="1" applyAlignment="1">
      <alignment horizontal="center" vertical="center"/>
    </xf>
    <xf numFmtId="0" fontId="12" fillId="0" borderId="1" xfId="0" applyFont="1" applyFill="1" applyBorder="1" applyAlignment="1">
      <alignment vertical="center" wrapText="1"/>
    </xf>
    <xf numFmtId="0" fontId="0" fillId="0" borderId="0" xfId="0" applyFont="1" applyFill="1" applyAlignment="1">
      <alignment vertical="center"/>
    </xf>
    <xf numFmtId="14" fontId="0" fillId="0" borderId="1" xfId="0" applyNumberFormat="1" applyFont="1" applyBorder="1" applyAlignment="1">
      <alignment vertical="center"/>
    </xf>
    <xf numFmtId="0" fontId="12" fillId="0" borderId="4" xfId="0" applyFont="1" applyFill="1" applyBorder="1" applyAlignment="1">
      <alignment vertical="center"/>
    </xf>
    <xf numFmtId="0" fontId="12" fillId="0" borderId="1" xfId="0" applyFont="1" applyFill="1" applyBorder="1" applyAlignment="1">
      <alignment horizontal="right" vertical="center" wrapText="1"/>
    </xf>
    <xf numFmtId="4" fontId="0" fillId="0" borderId="1" xfId="0" applyNumberFormat="1" applyFont="1" applyFill="1" applyBorder="1" applyAlignment="1">
      <alignment horizontal="right" vertical="center"/>
    </xf>
    <xf numFmtId="4" fontId="0" fillId="0" borderId="1" xfId="0" applyNumberFormat="1" applyFont="1" applyBorder="1" applyAlignment="1">
      <alignment horizontal="right" vertical="center"/>
    </xf>
    <xf numFmtId="166" fontId="12" fillId="0" borderId="1" xfId="0" applyNumberFormat="1" applyFont="1" applyFill="1" applyBorder="1" applyAlignment="1">
      <alignment horizontal="right" vertical="center" wrapText="1"/>
    </xf>
    <xf numFmtId="4" fontId="0" fillId="0" borderId="0" xfId="0" applyNumberFormat="1" applyFont="1" applyAlignment="1">
      <alignment vertical="center"/>
    </xf>
    <xf numFmtId="14" fontId="0" fillId="0" borderId="1" xfId="0" applyNumberFormat="1" applyFont="1" applyFill="1" applyBorder="1" applyAlignment="1">
      <alignment vertical="center"/>
    </xf>
    <xf numFmtId="0" fontId="0" fillId="0" borderId="1" xfId="0" applyFont="1" applyFill="1" applyBorder="1" applyAlignment="1">
      <alignment vertical="center"/>
    </xf>
    <xf numFmtId="14" fontId="12" fillId="0" borderId="1" xfId="0" applyNumberFormat="1" applyFont="1" applyFill="1" applyBorder="1" applyAlignment="1">
      <alignment vertical="center"/>
    </xf>
    <xf numFmtId="0" fontId="0" fillId="0" borderId="1" xfId="0" applyFont="1" applyFill="1" applyBorder="1" applyAlignment="1">
      <alignment horizontal="right" vertical="center"/>
    </xf>
    <xf numFmtId="0" fontId="0" fillId="0" borderId="0" xfId="0" applyFont="1" applyAlignment="1">
      <alignment horizontal="center" vertical="center"/>
    </xf>
    <xf numFmtId="14" fontId="16" fillId="0" borderId="1" xfId="0" applyNumberFormat="1" applyFont="1" applyFill="1" applyBorder="1" applyAlignment="1">
      <alignment horizontal="center" vertical="center"/>
    </xf>
    <xf numFmtId="0" fontId="0" fillId="0" borderId="1" xfId="0" applyFont="1" applyBorder="1" applyAlignment="1">
      <alignment horizontal="center" vertical="center"/>
    </xf>
    <xf numFmtId="0" fontId="12" fillId="0" borderId="0" xfId="0" applyFont="1" applyFill="1" applyAlignment="1">
      <alignment vertical="center"/>
    </xf>
    <xf numFmtId="14" fontId="13" fillId="0" borderId="1" xfId="0" applyNumberFormat="1" applyFont="1" applyFill="1" applyBorder="1" applyAlignment="1">
      <alignment horizontal="center" vertical="center"/>
    </xf>
    <xf numFmtId="0" fontId="13" fillId="0" borderId="1" xfId="0" applyFont="1" applyFill="1" applyBorder="1" applyAlignment="1">
      <alignment vertical="center"/>
    </xf>
    <xf numFmtId="0" fontId="13" fillId="0" borderId="1" xfId="0" applyFont="1" applyFill="1" applyBorder="1" applyAlignment="1">
      <alignment horizontal="left" vertical="center" wrapText="1"/>
    </xf>
    <xf numFmtId="4" fontId="13" fillId="0" borderId="15" xfId="0" applyNumberFormat="1" applyFont="1" applyFill="1" applyBorder="1" applyAlignment="1">
      <alignment horizontal="right" vertical="center" wrapText="1"/>
    </xf>
    <xf numFmtId="4" fontId="13" fillId="0" borderId="1" xfId="0" applyNumberFormat="1" applyFont="1" applyFill="1" applyBorder="1" applyAlignment="1">
      <alignment horizontal="right" vertical="center" wrapText="1"/>
    </xf>
    <xf numFmtId="0" fontId="0" fillId="0" borderId="0" xfId="0" applyFont="1" applyFill="1" applyAlignment="1">
      <alignment vertical="center" wrapText="1"/>
    </xf>
    <xf numFmtId="0" fontId="0" fillId="0" borderId="1" xfId="0" applyFont="1" applyFill="1" applyBorder="1" applyAlignment="1">
      <alignment vertical="center" wrapText="1"/>
    </xf>
    <xf numFmtId="0" fontId="12" fillId="0" borderId="0" xfId="0" applyFont="1" applyAlignment="1">
      <alignment vertical="center"/>
    </xf>
    <xf numFmtId="0" fontId="11" fillId="0" borderId="1" xfId="0" applyFont="1" applyFill="1" applyBorder="1" applyAlignment="1">
      <alignment vertical="center"/>
    </xf>
    <xf numFmtId="0" fontId="11" fillId="0" borderId="0" xfId="0" applyFont="1" applyAlignment="1">
      <alignment vertical="center"/>
    </xf>
    <xf numFmtId="0" fontId="12" fillId="0" borderId="1" xfId="0" applyFont="1" applyFill="1" applyBorder="1" applyAlignment="1"/>
    <xf numFmtId="0" fontId="12" fillId="0" borderId="1" xfId="0" applyFont="1" applyFill="1" applyBorder="1" applyAlignment="1">
      <alignment horizontal="left"/>
    </xf>
    <xf numFmtId="0" fontId="12" fillId="0" borderId="1" xfId="0" applyFont="1" applyFill="1" applyBorder="1" applyAlignment="1">
      <alignment horizontal="left" wrapText="1"/>
    </xf>
    <xf numFmtId="166" fontId="0" fillId="0" borderId="0" xfId="0" applyNumberFormat="1" applyFont="1" applyFill="1"/>
    <xf numFmtId="4" fontId="0" fillId="0" borderId="0" xfId="0" applyNumberFormat="1" applyFont="1" applyFill="1"/>
    <xf numFmtId="0" fontId="13" fillId="0" borderId="1" xfId="0" applyFont="1" applyFill="1" applyBorder="1" applyAlignment="1">
      <alignment horizontal="center"/>
    </xf>
    <xf numFmtId="14" fontId="14" fillId="0" borderId="1" xfId="0" applyNumberFormat="1" applyFont="1" applyFill="1" applyBorder="1" applyAlignment="1">
      <alignment horizontal="center"/>
    </xf>
    <xf numFmtId="0" fontId="14" fillId="0" borderId="1" xfId="0" applyFont="1" applyFill="1" applyBorder="1" applyAlignment="1">
      <alignment horizontal="center"/>
    </xf>
    <xf numFmtId="0" fontId="14" fillId="0" borderId="1" xfId="0" applyFont="1" applyFill="1" applyBorder="1" applyAlignment="1"/>
    <xf numFmtId="0" fontId="14" fillId="0" borderId="1" xfId="0" applyFont="1" applyFill="1" applyBorder="1" applyAlignment="1">
      <alignment horizontal="left"/>
    </xf>
    <xf numFmtId="0" fontId="13" fillId="0" borderId="1" xfId="0" applyFont="1" applyFill="1" applyBorder="1" applyAlignment="1">
      <alignment horizontal="right"/>
    </xf>
    <xf numFmtId="166" fontId="14" fillId="0" borderId="1" xfId="0" applyNumberFormat="1" applyFont="1" applyFill="1" applyBorder="1" applyAlignment="1">
      <alignment horizontal="center" vertical="center" wrapText="1"/>
    </xf>
    <xf numFmtId="165" fontId="14" fillId="0" borderId="1" xfId="0" applyNumberFormat="1" applyFont="1" applyFill="1" applyBorder="1" applyAlignment="1">
      <alignment horizontal="center" vertical="center" wrapText="1"/>
    </xf>
    <xf numFmtId="4" fontId="13" fillId="0" borderId="1" xfId="0" applyNumberFormat="1" applyFont="1" applyFill="1" applyBorder="1" applyAlignment="1">
      <alignment horizontal="center"/>
    </xf>
    <xf numFmtId="0" fontId="15" fillId="0" borderId="1" xfId="0" applyFont="1" applyFill="1" applyBorder="1" applyAlignment="1"/>
    <xf numFmtId="14" fontId="12" fillId="0" borderId="1" xfId="0" applyNumberFormat="1" applyFont="1" applyFill="1" applyBorder="1" applyAlignment="1">
      <alignment horizontal="right"/>
    </xf>
    <xf numFmtId="1" fontId="12" fillId="0" borderId="1" xfId="0" applyNumberFormat="1" applyFont="1" applyFill="1" applyBorder="1" applyAlignment="1"/>
    <xf numFmtId="49" fontId="15" fillId="0" borderId="1" xfId="0" applyNumberFormat="1" applyFont="1" applyFill="1" applyBorder="1" applyAlignment="1">
      <alignment horizontal="right"/>
    </xf>
    <xf numFmtId="166" fontId="12" fillId="0" borderId="1" xfId="0" applyNumberFormat="1" applyFont="1" applyFill="1" applyBorder="1" applyAlignment="1">
      <alignment horizontal="center" vertical="center" wrapText="1"/>
    </xf>
    <xf numFmtId="4" fontId="12" fillId="0" borderId="1" xfId="0" applyNumberFormat="1" applyFont="1" applyFill="1" applyBorder="1" applyAlignment="1">
      <alignment horizontal="center" vertical="center" wrapText="1"/>
    </xf>
    <xf numFmtId="14" fontId="15" fillId="0" borderId="1" xfId="0" applyNumberFormat="1" applyFont="1" applyFill="1" applyBorder="1" applyAlignment="1">
      <alignment horizontal="center"/>
    </xf>
    <xf numFmtId="0" fontId="12" fillId="0" borderId="1" xfId="0" applyFont="1" applyFill="1" applyBorder="1" applyAlignment="1">
      <alignment wrapText="1"/>
    </xf>
    <xf numFmtId="0" fontId="15" fillId="0" borderId="1" xfId="0" applyFont="1" applyFill="1" applyBorder="1" applyAlignment="1">
      <alignment horizontal="right"/>
    </xf>
    <xf numFmtId="0" fontId="12" fillId="0" borderId="4" xfId="0" applyFont="1" applyFill="1" applyBorder="1" applyAlignment="1">
      <alignment wrapText="1"/>
    </xf>
    <xf numFmtId="0" fontId="15" fillId="0" borderId="1" xfId="0" applyFont="1" applyFill="1" applyBorder="1" applyAlignment="1">
      <alignment horizontal="right" wrapText="1"/>
    </xf>
    <xf numFmtId="0" fontId="12" fillId="0" borderId="1" xfId="0" applyFont="1" applyFill="1" applyBorder="1"/>
    <xf numFmtId="3" fontId="12" fillId="0" borderId="1" xfId="0" applyNumberFormat="1" applyFont="1" applyFill="1" applyBorder="1" applyAlignment="1">
      <alignment vertical="center" wrapText="1"/>
    </xf>
    <xf numFmtId="0" fontId="12" fillId="0" borderId="6" xfId="0" applyFont="1" applyFill="1" applyBorder="1" applyAlignment="1">
      <alignment horizontal="left" wrapText="1"/>
    </xf>
    <xf numFmtId="0" fontId="16" fillId="0" borderId="1" xfId="0" applyFont="1" applyFill="1" applyBorder="1" applyAlignment="1"/>
    <xf numFmtId="0" fontId="11" fillId="0" borderId="1" xfId="0" applyFont="1" applyFill="1" applyBorder="1" applyAlignment="1"/>
    <xf numFmtId="166" fontId="11" fillId="0" borderId="1" xfId="0" applyNumberFormat="1" applyFont="1" applyFill="1" applyBorder="1" applyAlignment="1"/>
    <xf numFmtId="0" fontId="16" fillId="0" borderId="1" xfId="0" applyFont="1" applyFill="1" applyBorder="1" applyAlignment="1">
      <alignment horizontal="center"/>
    </xf>
    <xf numFmtId="0" fontId="15" fillId="0" borderId="0" xfId="0" applyFont="1" applyFill="1" applyBorder="1" applyAlignment="1"/>
    <xf numFmtId="14" fontId="12" fillId="0" borderId="0" xfId="0" applyNumberFormat="1" applyFont="1" applyFill="1" applyBorder="1" applyAlignment="1">
      <alignment horizontal="right"/>
    </xf>
    <xf numFmtId="1" fontId="12" fillId="0" borderId="0" xfId="0" applyNumberFormat="1" applyFont="1" applyFill="1" applyBorder="1" applyAlignment="1"/>
    <xf numFmtId="0" fontId="12" fillId="0" borderId="0" xfId="0" applyFont="1" applyFill="1" applyBorder="1" applyAlignment="1"/>
    <xf numFmtId="0" fontId="12" fillId="0" borderId="0" xfId="0" applyFont="1" applyFill="1" applyBorder="1" applyAlignment="1">
      <alignment horizontal="left"/>
    </xf>
    <xf numFmtId="0" fontId="15" fillId="0" borderId="0" xfId="0" applyFont="1" applyFill="1" applyBorder="1" applyAlignment="1">
      <alignment horizontal="right"/>
    </xf>
    <xf numFmtId="166" fontId="12" fillId="0" borderId="0" xfId="0" applyNumberFormat="1" applyFont="1" applyFill="1" applyBorder="1" applyAlignment="1">
      <alignment horizontal="center" vertical="center" wrapText="1"/>
    </xf>
    <xf numFmtId="4" fontId="12" fillId="0" borderId="0" xfId="0" applyNumberFormat="1" applyFont="1" applyFill="1" applyBorder="1" applyAlignment="1">
      <alignment horizontal="center" vertical="center" wrapText="1"/>
    </xf>
    <xf numFmtId="4" fontId="15" fillId="0" borderId="0" xfId="0" applyNumberFormat="1" applyFont="1" applyFill="1" applyBorder="1" applyAlignment="1">
      <alignment horizontal="center"/>
    </xf>
    <xf numFmtId="164" fontId="15" fillId="0" borderId="0" xfId="0" applyNumberFormat="1" applyFont="1" applyFill="1" applyBorder="1" applyAlignment="1"/>
    <xf numFmtId="166" fontId="14" fillId="0" borderId="2" xfId="0" applyNumberFormat="1" applyFont="1" applyFill="1" applyBorder="1" applyAlignment="1">
      <alignment horizontal="center" vertical="center" wrapText="1"/>
    </xf>
    <xf numFmtId="165" fontId="14" fillId="0" borderId="2" xfId="0" applyNumberFormat="1" applyFont="1" applyFill="1" applyBorder="1" applyAlignment="1">
      <alignment horizontal="center" vertical="center" wrapText="1"/>
    </xf>
    <xf numFmtId="165" fontId="15" fillId="0" borderId="0" xfId="0" applyNumberFormat="1" applyFont="1" applyFill="1" applyBorder="1" applyAlignment="1">
      <alignment horizontal="center"/>
    </xf>
    <xf numFmtId="0" fontId="15" fillId="0" borderId="12" xfId="0" applyFont="1" applyFill="1" applyBorder="1" applyAlignment="1">
      <alignment horizontal="left"/>
    </xf>
    <xf numFmtId="0" fontId="15" fillId="0" borderId="13" xfId="0" applyFont="1" applyFill="1" applyBorder="1" applyAlignment="1">
      <alignment horizontal="right"/>
    </xf>
    <xf numFmtId="166" fontId="12" fillId="0" borderId="14" xfId="0" applyNumberFormat="1" applyFont="1" applyFill="1" applyBorder="1" applyAlignment="1">
      <alignment horizontal="center" vertical="center" wrapText="1"/>
    </xf>
    <xf numFmtId="4" fontId="12" fillId="0" borderId="11" xfId="0" applyNumberFormat="1" applyFont="1" applyFill="1" applyBorder="1" applyAlignment="1">
      <alignment horizontal="center" vertical="center" wrapText="1"/>
    </xf>
    <xf numFmtId="164" fontId="3" fillId="2" borderId="1" xfId="0" applyNumberFormat="1" applyFont="1" applyFill="1" applyBorder="1" applyAlignment="1"/>
    <xf numFmtId="14" fontId="3" fillId="2" borderId="1" xfId="0" applyNumberFormat="1" applyFont="1" applyFill="1" applyBorder="1" applyAlignment="1">
      <alignment horizontal="right"/>
    </xf>
    <xf numFmtId="1" fontId="3" fillId="2" borderId="1" xfId="0" applyNumberFormat="1" applyFont="1" applyFill="1" applyBorder="1" applyAlignment="1"/>
    <xf numFmtId="0" fontId="3" fillId="2" borderId="1" xfId="0" applyFont="1" applyFill="1" applyBorder="1" applyAlignment="1">
      <alignment wrapText="1"/>
    </xf>
    <xf numFmtId="0" fontId="4" fillId="2" borderId="1" xfId="0" applyFont="1" applyFill="1" applyBorder="1" applyAlignment="1">
      <alignment horizontal="left" wrapText="1"/>
    </xf>
    <xf numFmtId="0" fontId="4" fillId="2" borderId="4" xfId="0" applyFont="1" applyFill="1" applyBorder="1" applyAlignment="1">
      <alignment horizontal="left" wrapText="1"/>
    </xf>
    <xf numFmtId="164" fontId="3" fillId="2" borderId="2" xfId="0" applyNumberFormat="1" applyFont="1" applyFill="1" applyBorder="1" applyAlignment="1"/>
    <xf numFmtId="14" fontId="3" fillId="2" borderId="0" xfId="0" applyNumberFormat="1" applyFont="1" applyFill="1" applyAlignment="1">
      <alignment horizontal="right"/>
    </xf>
    <xf numFmtId="1" fontId="3" fillId="2" borderId="2" xfId="0" applyNumberFormat="1" applyFont="1" applyFill="1" applyBorder="1" applyAlignment="1"/>
    <xf numFmtId="0" fontId="3" fillId="2" borderId="7" xfId="0" applyFont="1" applyFill="1" applyBorder="1" applyAlignment="1">
      <alignment wrapText="1"/>
    </xf>
    <xf numFmtId="0" fontId="3" fillId="2" borderId="4" xfId="0" applyFont="1" applyFill="1" applyBorder="1" applyAlignment="1">
      <alignment wrapText="1"/>
    </xf>
    <xf numFmtId="4" fontId="4" fillId="2" borderId="1" xfId="0" applyNumberFormat="1" applyFont="1" applyFill="1" applyBorder="1" applyAlignment="1">
      <alignment horizontal="left"/>
    </xf>
    <xf numFmtId="0" fontId="0" fillId="2" borderId="1" xfId="0" applyFont="1" applyFill="1" applyBorder="1" applyAlignment="1">
      <alignment vertical="center"/>
    </xf>
    <xf numFmtId="14" fontId="12" fillId="2" borderId="1" xfId="0" applyNumberFormat="1" applyFont="1" applyFill="1" applyBorder="1" applyAlignment="1">
      <alignment horizontal="right" vertical="center"/>
    </xf>
    <xf numFmtId="0" fontId="12" fillId="2" borderId="1" xfId="0" applyFont="1" applyFill="1" applyBorder="1" applyAlignment="1">
      <alignment vertical="center"/>
    </xf>
    <xf numFmtId="0" fontId="12" fillId="2" borderId="1" xfId="0" applyFont="1" applyFill="1" applyBorder="1" applyAlignment="1">
      <alignment horizontal="left" vertical="center" wrapText="1"/>
    </xf>
    <xf numFmtId="49" fontId="12" fillId="2" borderId="1" xfId="0" applyNumberFormat="1" applyFont="1" applyFill="1" applyBorder="1" applyAlignment="1">
      <alignment horizontal="right" vertical="center"/>
    </xf>
    <xf numFmtId="4" fontId="12" fillId="2" borderId="1" xfId="0" applyNumberFormat="1" applyFont="1" applyFill="1" applyBorder="1" applyAlignment="1">
      <alignment horizontal="right" vertical="center" wrapText="1"/>
    </xf>
    <xf numFmtId="14" fontId="0" fillId="2" borderId="1" xfId="0" applyNumberFormat="1"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right" vertical="center"/>
    </xf>
    <xf numFmtId="0" fontId="12" fillId="2" borderId="4" xfId="0" applyFont="1" applyFill="1" applyBorder="1" applyAlignment="1">
      <alignment vertical="center"/>
    </xf>
    <xf numFmtId="0" fontId="12" fillId="2" borderId="1" xfId="0" applyFont="1" applyFill="1" applyBorder="1" applyAlignment="1">
      <alignment horizontal="right" vertical="center" wrapText="1"/>
    </xf>
    <xf numFmtId="166" fontId="12" fillId="2" borderId="1" xfId="0" applyNumberFormat="1" applyFont="1" applyFill="1" applyBorder="1" applyAlignment="1">
      <alignment horizontal="right" vertical="center" wrapText="1"/>
    </xf>
    <xf numFmtId="3" fontId="12" fillId="2" borderId="1" xfId="0" applyNumberFormat="1" applyFont="1" applyFill="1" applyBorder="1" applyAlignment="1">
      <alignment vertical="center" wrapText="1"/>
    </xf>
    <xf numFmtId="0" fontId="12" fillId="2" borderId="1" xfId="0" applyFont="1" applyFill="1" applyBorder="1" applyAlignment="1">
      <alignment horizontal="left" wrapText="1"/>
    </xf>
    <xf numFmtId="0" fontId="0" fillId="0" borderId="7" xfId="0" applyFont="1" applyFill="1" applyBorder="1" applyAlignment="1">
      <alignment vertical="center" wrapText="1"/>
    </xf>
    <xf numFmtId="0" fontId="0" fillId="0" borderId="10" xfId="0" applyFont="1" applyBorder="1" applyAlignment="1">
      <alignment vertical="center"/>
    </xf>
    <xf numFmtId="0" fontId="0" fillId="0" borderId="10" xfId="0" applyFont="1" applyBorder="1" applyAlignment="1">
      <alignment horizontal="right" vertical="center"/>
    </xf>
    <xf numFmtId="4" fontId="0" fillId="0" borderId="17" xfId="0" applyNumberFormat="1" applyFont="1" applyBorder="1" applyAlignment="1">
      <alignment horizontal="right" vertical="center"/>
    </xf>
    <xf numFmtId="0" fontId="0" fillId="0" borderId="18" xfId="0" applyFont="1" applyFill="1" applyBorder="1" applyAlignment="1">
      <alignment vertical="center" wrapText="1"/>
    </xf>
    <xf numFmtId="0" fontId="0" fillId="0" borderId="8" xfId="0" applyFont="1" applyBorder="1" applyAlignment="1">
      <alignment vertical="center"/>
    </xf>
    <xf numFmtId="0" fontId="0" fillId="0" borderId="8" xfId="0" applyFont="1" applyBorder="1" applyAlignment="1">
      <alignment horizontal="right" vertical="center"/>
    </xf>
    <xf numFmtId="0" fontId="12" fillId="0" borderId="2" xfId="0" applyFont="1" applyFill="1" applyBorder="1" applyAlignment="1">
      <alignment vertical="center"/>
    </xf>
    <xf numFmtId="0" fontId="0" fillId="0" borderId="4" xfId="0" applyFont="1" applyFill="1" applyBorder="1" applyAlignment="1">
      <alignment vertical="center" wrapText="1"/>
    </xf>
    <xf numFmtId="0" fontId="0" fillId="0" borderId="5" xfId="0" applyFont="1" applyBorder="1" applyAlignment="1">
      <alignment vertical="center"/>
    </xf>
    <xf numFmtId="0" fontId="0" fillId="0" borderId="5" xfId="0" applyFont="1" applyBorder="1" applyAlignment="1">
      <alignment horizontal="right" vertical="center"/>
    </xf>
    <xf numFmtId="0" fontId="9" fillId="0" borderId="0" xfId="0" applyFont="1" applyFill="1" applyAlignment="1">
      <alignment vertical="center"/>
    </xf>
    <xf numFmtId="0" fontId="9" fillId="0" borderId="0" xfId="0" applyFont="1" applyAlignment="1">
      <alignment horizontal="right" vertical="center"/>
    </xf>
    <xf numFmtId="4" fontId="9" fillId="0" borderId="0" xfId="0" applyNumberFormat="1" applyFont="1" applyAlignment="1">
      <alignment horizontal="right" vertical="center"/>
    </xf>
    <xf numFmtId="4" fontId="0" fillId="3" borderId="3" xfId="0" applyNumberFormat="1" applyFont="1" applyFill="1" applyBorder="1" applyAlignment="1">
      <alignment horizontal="right" vertical="center"/>
    </xf>
    <xf numFmtId="4" fontId="0" fillId="3" borderId="6" xfId="0" applyNumberFormat="1" applyFont="1" applyFill="1" applyBorder="1" applyAlignment="1">
      <alignment horizontal="right" vertical="center"/>
    </xf>
    <xf numFmtId="0" fontId="20" fillId="4" borderId="22" xfId="0" applyFont="1" applyFill="1" applyBorder="1" applyAlignment="1">
      <alignment horizontal="center" vertical="center"/>
    </xf>
    <xf numFmtId="0" fontId="20" fillId="4" borderId="23" xfId="0" applyFont="1" applyFill="1" applyBorder="1" applyAlignment="1">
      <alignment horizontal="center" vertical="center"/>
    </xf>
    <xf numFmtId="0" fontId="20" fillId="6" borderId="23" xfId="0" applyFont="1" applyFill="1" applyBorder="1" applyAlignment="1">
      <alignment horizontal="center" vertical="center"/>
    </xf>
    <xf numFmtId="0" fontId="21" fillId="0" borderId="22" xfId="0" applyFont="1" applyBorder="1" applyAlignment="1">
      <alignment vertical="center"/>
    </xf>
    <xf numFmtId="0" fontId="18" fillId="0" borderId="23" xfId="0" applyFont="1" applyBorder="1" applyAlignment="1">
      <alignment vertical="center" wrapText="1"/>
    </xf>
    <xf numFmtId="0" fontId="18" fillId="0" borderId="23" xfId="0" applyFont="1" applyBorder="1" applyAlignment="1">
      <alignment vertical="center"/>
    </xf>
    <xf numFmtId="0" fontId="21" fillId="0" borderId="23" xfId="0" applyFont="1" applyBorder="1" applyAlignment="1">
      <alignment horizontal="center" vertical="center"/>
    </xf>
    <xf numFmtId="0" fontId="22" fillId="0" borderId="0" xfId="0" applyFont="1"/>
    <xf numFmtId="0" fontId="23" fillId="0" borderId="0" xfId="0" applyFont="1" applyAlignment="1">
      <alignment horizontal="left" vertical="center"/>
    </xf>
    <xf numFmtId="0" fontId="0" fillId="0" borderId="0" xfId="0" applyAlignment="1"/>
    <xf numFmtId="0" fontId="18" fillId="0" borderId="0" xfId="0" applyFont="1" applyAlignment="1">
      <alignment horizontal="left" vertical="center"/>
    </xf>
    <xf numFmtId="0" fontId="19" fillId="0" borderId="19" xfId="0" applyFont="1" applyBorder="1" applyAlignment="1">
      <alignment horizontal="center" vertical="center"/>
    </xf>
    <xf numFmtId="0" fontId="19" fillId="0" borderId="21" xfId="0" applyFont="1" applyBorder="1" applyAlignment="1">
      <alignment horizontal="center" vertical="center"/>
    </xf>
    <xf numFmtId="17" fontId="18" fillId="0" borderId="22" xfId="0" applyNumberFormat="1" applyFont="1" applyBorder="1" applyAlignment="1">
      <alignment vertical="center"/>
    </xf>
    <xf numFmtId="8" fontId="18" fillId="0" borderId="23" xfId="0" applyNumberFormat="1" applyFont="1" applyBorder="1" applyAlignment="1">
      <alignment horizontal="right" vertical="center"/>
    </xf>
    <xf numFmtId="0" fontId="18" fillId="0" borderId="22" xfId="0" applyFont="1" applyBorder="1" applyAlignment="1">
      <alignment vertical="center"/>
    </xf>
    <xf numFmtId="0" fontId="19" fillId="0" borderId="22" xfId="0" applyFont="1" applyBorder="1" applyAlignment="1">
      <alignment vertical="center"/>
    </xf>
    <xf numFmtId="8" fontId="19" fillId="0" borderId="23" xfId="0" applyNumberFormat="1" applyFont="1" applyBorder="1" applyAlignment="1">
      <alignment horizontal="right" vertical="center"/>
    </xf>
    <xf numFmtId="4" fontId="0" fillId="0" borderId="0" xfId="0" applyNumberFormat="1" applyFont="1" applyAlignment="1">
      <alignment horizontal="center" vertical="center"/>
    </xf>
    <xf numFmtId="0" fontId="16" fillId="2" borderId="1" xfId="0" applyFont="1" applyFill="1" applyBorder="1" applyAlignment="1">
      <alignment horizontal="left"/>
    </xf>
    <xf numFmtId="0" fontId="15" fillId="2" borderId="1" xfId="0" applyFont="1" applyFill="1" applyBorder="1" applyAlignment="1">
      <alignment horizontal="right" vertical="center" wrapText="1"/>
    </xf>
    <xf numFmtId="0" fontId="11" fillId="0" borderId="0" xfId="0" applyFont="1" applyFill="1" applyAlignment="1">
      <alignment vertical="center"/>
    </xf>
    <xf numFmtId="0" fontId="0" fillId="0" borderId="10" xfId="0" applyFont="1" applyFill="1" applyBorder="1" applyAlignment="1">
      <alignment vertical="center" wrapText="1"/>
    </xf>
    <xf numFmtId="0" fontId="0" fillId="0" borderId="8" xfId="0" applyFont="1" applyFill="1" applyBorder="1" applyAlignment="1">
      <alignment vertical="center" wrapText="1"/>
    </xf>
    <xf numFmtId="0" fontId="0" fillId="0" borderId="5" xfId="0" applyFont="1" applyFill="1" applyBorder="1" applyAlignment="1">
      <alignment vertical="center" wrapText="1"/>
    </xf>
    <xf numFmtId="4" fontId="0" fillId="0" borderId="0" xfId="0" applyNumberFormat="1" applyFont="1" applyFill="1" applyAlignment="1">
      <alignment vertical="center"/>
    </xf>
    <xf numFmtId="4" fontId="0" fillId="0" borderId="0" xfId="0" applyNumberFormat="1" applyFont="1" applyFill="1" applyAlignment="1">
      <alignment horizontal="right" vertical="center"/>
    </xf>
    <xf numFmtId="0" fontId="12" fillId="0" borderId="1" xfId="0" applyFont="1" applyFill="1" applyBorder="1" applyAlignment="1">
      <alignment horizontal="center" vertical="center"/>
    </xf>
    <xf numFmtId="4" fontId="12" fillId="0" borderId="0" xfId="0" applyNumberFormat="1" applyFont="1" applyFill="1" applyAlignment="1">
      <alignment horizontal="center" vertical="center"/>
    </xf>
    <xf numFmtId="0" fontId="12" fillId="0" borderId="0" xfId="0" applyFont="1" applyFill="1" applyAlignment="1">
      <alignment horizontal="center" vertical="center"/>
    </xf>
    <xf numFmtId="0" fontId="12" fillId="0" borderId="1" xfId="0" applyFont="1" applyBorder="1" applyAlignment="1">
      <alignment vertical="center"/>
    </xf>
    <xf numFmtId="0" fontId="12" fillId="0" borderId="16" xfId="0" applyFont="1" applyFill="1" applyBorder="1" applyAlignment="1">
      <alignment vertical="center"/>
    </xf>
    <xf numFmtId="0" fontId="12" fillId="0" borderId="15" xfId="0" applyFont="1" applyFill="1" applyBorder="1" applyAlignment="1">
      <alignment vertical="center"/>
    </xf>
    <xf numFmtId="0" fontId="25" fillId="5" borderId="21" xfId="0" applyFont="1" applyFill="1" applyBorder="1" applyAlignment="1">
      <alignment horizontal="center" vertical="center"/>
    </xf>
    <xf numFmtId="0" fontId="25" fillId="5" borderId="23" xfId="0" applyFont="1" applyFill="1" applyBorder="1" applyAlignment="1">
      <alignment horizontal="center" vertical="center"/>
    </xf>
    <xf numFmtId="0" fontId="26" fillId="0" borderId="23" xfId="0" applyFont="1" applyBorder="1" applyAlignment="1">
      <alignment vertical="center"/>
    </xf>
    <xf numFmtId="4" fontId="12" fillId="0" borderId="0" xfId="0" applyNumberFormat="1" applyFont="1" applyFill="1" applyAlignment="1">
      <alignment vertical="center"/>
    </xf>
    <xf numFmtId="4" fontId="0" fillId="2" borderId="1" xfId="0" applyNumberFormat="1" applyFont="1" applyFill="1" applyBorder="1" applyAlignment="1">
      <alignment horizontal="right" vertical="center"/>
    </xf>
    <xf numFmtId="3" fontId="0" fillId="0" borderId="0" xfId="0" applyNumberFormat="1" applyFont="1" applyAlignment="1">
      <alignment horizontal="right" vertical="center"/>
    </xf>
    <xf numFmtId="0" fontId="15" fillId="0" borderId="0" xfId="0" applyFont="1" applyFill="1" applyAlignment="1">
      <alignment vertical="center"/>
    </xf>
    <xf numFmtId="14" fontId="12" fillId="0" borderId="1" xfId="0" applyNumberFormat="1" applyFont="1" applyFill="1" applyBorder="1" applyAlignment="1">
      <alignment horizontal="right" vertical="center"/>
    </xf>
    <xf numFmtId="0" fontId="12" fillId="0" borderId="1" xfId="0" applyFont="1" applyFill="1" applyBorder="1" applyAlignment="1">
      <alignment horizontal="right" vertical="center"/>
    </xf>
    <xf numFmtId="0" fontId="24" fillId="0" borderId="0" xfId="0" applyFont="1" applyFill="1"/>
    <xf numFmtId="14" fontId="15" fillId="0" borderId="1" xfId="0" applyNumberFormat="1" applyFont="1" applyFill="1" applyBorder="1" applyAlignment="1">
      <alignment horizontal="left" vertical="center" wrapText="1"/>
    </xf>
    <xf numFmtId="4" fontId="12" fillId="0" borderId="1" xfId="0" applyNumberFormat="1" applyFont="1" applyFill="1" applyBorder="1" applyAlignment="1">
      <alignment horizontal="right" vertical="center"/>
    </xf>
    <xf numFmtId="4" fontId="17" fillId="0" borderId="0" xfId="0" applyNumberFormat="1" applyFont="1" applyFill="1"/>
    <xf numFmtId="0" fontId="12" fillId="0" borderId="1" xfId="0" applyFont="1" applyFill="1" applyBorder="1" applyAlignment="1">
      <alignment horizontal="left" vertical="center"/>
    </xf>
    <xf numFmtId="0" fontId="0" fillId="0" borderId="1" xfId="0" applyFont="1" applyFill="1" applyBorder="1"/>
    <xf numFmtId="0" fontId="11" fillId="0" borderId="0" xfId="0" applyFont="1" applyFill="1"/>
    <xf numFmtId="0" fontId="12" fillId="0" borderId="1" xfId="0" applyFont="1" applyFill="1" applyBorder="1" applyAlignment="1">
      <alignment horizontal="right" wrapText="1"/>
    </xf>
    <xf numFmtId="0" fontId="12" fillId="0" borderId="4" xfId="0" applyFont="1" applyFill="1" applyBorder="1" applyAlignment="1"/>
    <xf numFmtId="0" fontId="12" fillId="0" borderId="4" xfId="0" applyFont="1" applyFill="1" applyBorder="1" applyAlignment="1">
      <alignment horizontal="center" vertical="center"/>
    </xf>
    <xf numFmtId="0" fontId="12" fillId="2" borderId="4" xfId="0" applyFont="1" applyFill="1" applyBorder="1" applyAlignment="1">
      <alignment horizontal="center" vertical="center"/>
    </xf>
    <xf numFmtId="0" fontId="0"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0" fillId="0" borderId="0" xfId="0" applyFont="1" applyFill="1" applyAlignment="1">
      <alignment horizontal="center" vertical="center"/>
    </xf>
    <xf numFmtId="0" fontId="13" fillId="0" borderId="1" xfId="0" applyFont="1" applyFill="1" applyBorder="1" applyAlignment="1">
      <alignment horizontal="center" vertical="center" wrapText="1"/>
    </xf>
    <xf numFmtId="14" fontId="12" fillId="0" borderId="4"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4" fontId="0" fillId="0" borderId="0" xfId="0" applyNumberFormat="1" applyFont="1" applyFill="1" applyAlignment="1">
      <alignment horizontal="center" vertical="center"/>
    </xf>
    <xf numFmtId="14" fontId="12" fillId="2" borderId="4"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14" fontId="12" fillId="0" borderId="1" xfId="0" applyNumberFormat="1" applyFont="1" applyFill="1" applyBorder="1" applyAlignment="1">
      <alignment horizontal="center" vertical="center"/>
    </xf>
    <xf numFmtId="0" fontId="12" fillId="2" borderId="1" xfId="0" applyFont="1" applyFill="1" applyBorder="1" applyAlignment="1">
      <alignment horizontal="center" vertical="center" wrapText="1"/>
    </xf>
    <xf numFmtId="0" fontId="0" fillId="0" borderId="0" xfId="0" applyFont="1" applyFill="1" applyAlignment="1">
      <alignment horizontal="center" vertical="center" wrapText="1"/>
    </xf>
    <xf numFmtId="4"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12" fillId="0" borderId="0" xfId="0" applyFont="1" applyAlignment="1">
      <alignment horizontal="center" vertical="center"/>
    </xf>
    <xf numFmtId="4" fontId="0" fillId="0" borderId="0" xfId="0" applyNumberFormat="1" applyAlignment="1">
      <alignment horizontal="center" vertical="center"/>
    </xf>
    <xf numFmtId="4" fontId="0" fillId="0" borderId="0" xfId="0" applyNumberFormat="1" applyFill="1" applyAlignment="1">
      <alignment horizontal="center" vertical="center"/>
    </xf>
    <xf numFmtId="14" fontId="12" fillId="0" borderId="1" xfId="0" applyNumberFormat="1" applyFont="1" applyFill="1" applyBorder="1" applyAlignment="1">
      <alignment horizontal="left" vertical="center"/>
    </xf>
    <xf numFmtId="0" fontId="0" fillId="0" borderId="0" xfId="0" applyFont="1" applyAlignment="1">
      <alignment horizontal="left" vertical="center"/>
    </xf>
    <xf numFmtId="0" fontId="0" fillId="0" borderId="0" xfId="0" applyFont="1" applyFill="1" applyAlignment="1">
      <alignment horizontal="left" vertical="center"/>
    </xf>
    <xf numFmtId="0" fontId="12" fillId="0" borderId="0" xfId="0" applyFont="1" applyFill="1" applyAlignment="1">
      <alignment horizontal="left" vertical="center"/>
    </xf>
    <xf numFmtId="166" fontId="0" fillId="0" borderId="0" xfId="0" applyNumberFormat="1" applyFont="1" applyAlignment="1">
      <alignment horizontal="left" vertical="center"/>
    </xf>
    <xf numFmtId="4" fontId="0" fillId="0" borderId="0" xfId="0" applyNumberFormat="1" applyAlignment="1">
      <alignment horizontal="left" vertical="center"/>
    </xf>
    <xf numFmtId="4" fontId="0" fillId="0" borderId="0" xfId="0" applyNumberFormat="1" applyFill="1" applyAlignment="1">
      <alignment horizontal="left" vertical="center"/>
    </xf>
    <xf numFmtId="0" fontId="15" fillId="0" borderId="0" xfId="0" applyFont="1" applyFill="1" applyAlignment="1">
      <alignment horizontal="left" vertical="center"/>
    </xf>
    <xf numFmtId="0" fontId="16" fillId="0" borderId="0" xfId="0" applyFont="1" applyAlignment="1">
      <alignment horizontal="left" vertical="center"/>
    </xf>
    <xf numFmtId="4" fontId="12" fillId="0" borderId="0" xfId="0" applyNumberFormat="1" applyFont="1" applyFill="1" applyAlignment="1">
      <alignment horizontal="left" vertical="center"/>
    </xf>
    <xf numFmtId="0" fontId="11" fillId="0" borderId="0" xfId="0" applyFont="1" applyFill="1" applyAlignment="1">
      <alignment horizontal="left" vertical="center"/>
    </xf>
    <xf numFmtId="0" fontId="0" fillId="2" borderId="1" xfId="0" applyFont="1" applyFill="1" applyBorder="1" applyAlignment="1">
      <alignment horizontal="left" vertical="center" wrapText="1"/>
    </xf>
    <xf numFmtId="16" fontId="12" fillId="0" borderId="1" xfId="0" applyNumberFormat="1" applyFont="1" applyFill="1" applyBorder="1" applyAlignment="1">
      <alignment horizontal="center" vertical="center"/>
    </xf>
    <xf numFmtId="14" fontId="12" fillId="0" borderId="1" xfId="0" applyNumberFormat="1" applyFont="1" applyFill="1" applyBorder="1" applyAlignment="1">
      <alignment horizontal="left" vertical="center" wrapText="1"/>
    </xf>
    <xf numFmtId="0" fontId="12" fillId="2"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Border="1" applyAlignment="1">
      <alignment horizontal="left" vertical="center"/>
    </xf>
    <xf numFmtId="3" fontId="0" fillId="0" borderId="0" xfId="0" applyNumberFormat="1" applyFont="1" applyBorder="1" applyAlignment="1">
      <alignment horizontal="center" vertical="center"/>
    </xf>
    <xf numFmtId="3" fontId="0" fillId="0" borderId="0" xfId="0" applyNumberFormat="1" applyFont="1" applyBorder="1" applyAlignment="1">
      <alignment horizontal="left" vertical="center"/>
    </xf>
    <xf numFmtId="4" fontId="11" fillId="0" borderId="0" xfId="0" applyNumberFormat="1" applyFont="1" applyFill="1" applyAlignment="1">
      <alignment horizontal="left" vertical="center"/>
    </xf>
    <xf numFmtId="166" fontId="4" fillId="0" borderId="8" xfId="0" applyNumberFormat="1" applyFont="1" applyFill="1" applyBorder="1" applyAlignment="1">
      <alignment horizontal="center" vertical="center" wrapText="1"/>
    </xf>
    <xf numFmtId="1" fontId="3" fillId="0" borderId="2" xfId="0" applyNumberFormat="1" applyFont="1" applyFill="1" applyBorder="1" applyAlignment="1"/>
    <xf numFmtId="0" fontId="3" fillId="0" borderId="0" xfId="0" applyFont="1" applyFill="1" applyBorder="1" applyAlignment="1">
      <alignment wrapText="1"/>
    </xf>
    <xf numFmtId="4" fontId="4" fillId="0" borderId="9"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49" fontId="4" fillId="0" borderId="6" xfId="0" applyNumberFormat="1" applyFont="1" applyFill="1" applyBorder="1" applyAlignment="1">
      <alignment horizontal="right" vertical="center" wrapText="1"/>
    </xf>
    <xf numFmtId="0" fontId="15" fillId="2" borderId="1" xfId="0" applyFont="1" applyFill="1" applyBorder="1" applyAlignment="1"/>
    <xf numFmtId="14" fontId="12" fillId="2" borderId="1" xfId="0" applyNumberFormat="1" applyFont="1" applyFill="1" applyBorder="1" applyAlignment="1">
      <alignment horizontal="right"/>
    </xf>
    <xf numFmtId="1" fontId="12" fillId="2" borderId="1" xfId="0" applyNumberFormat="1" applyFont="1" applyFill="1" applyBorder="1" applyAlignment="1"/>
    <xf numFmtId="0" fontId="12" fillId="2" borderId="6" xfId="0" applyFont="1" applyFill="1" applyBorder="1" applyAlignment="1">
      <alignment horizontal="left" wrapText="1"/>
    </xf>
    <xf numFmtId="0" fontId="12" fillId="2" borderId="1" xfId="0" applyFont="1" applyFill="1" applyBorder="1" applyAlignment="1">
      <alignment wrapText="1"/>
    </xf>
    <xf numFmtId="0" fontId="12" fillId="2" borderId="1" xfId="0" applyFont="1" applyFill="1" applyBorder="1"/>
    <xf numFmtId="0" fontId="12" fillId="2" borderId="4" xfId="0" applyFont="1" applyFill="1" applyBorder="1" applyAlignment="1">
      <alignment wrapText="1"/>
    </xf>
    <xf numFmtId="49" fontId="15" fillId="0" borderId="1" xfId="0" applyNumberFormat="1" applyFont="1" applyFill="1" applyBorder="1" applyAlignment="1">
      <alignment horizontal="right" wrapText="1"/>
    </xf>
    <xf numFmtId="164" fontId="15" fillId="0" borderId="1" xfId="0" applyNumberFormat="1" applyFont="1" applyFill="1" applyBorder="1" applyAlignment="1"/>
    <xf numFmtId="49" fontId="15" fillId="0" borderId="1" xfId="0" applyNumberFormat="1" applyFont="1" applyFill="1" applyBorder="1" applyAlignment="1">
      <alignment horizontal="right" vertical="center" wrapText="1"/>
    </xf>
    <xf numFmtId="0" fontId="12" fillId="2" borderId="1" xfId="0" applyFont="1" applyFill="1" applyBorder="1" applyAlignment="1"/>
    <xf numFmtId="0" fontId="12" fillId="2" borderId="1" xfId="0" applyFont="1" applyFill="1" applyBorder="1" applyAlignment="1">
      <alignment horizontal="left"/>
    </xf>
    <xf numFmtId="4" fontId="0" fillId="0" borderId="0" xfId="0" applyNumberFormat="1" applyFont="1" applyBorder="1" applyAlignment="1">
      <alignment vertical="center"/>
    </xf>
    <xf numFmtId="0" fontId="0" fillId="0" borderId="0" xfId="0" applyFont="1" applyBorder="1" applyAlignment="1">
      <alignment vertical="center"/>
    </xf>
    <xf numFmtId="4" fontId="12" fillId="0" borderId="0" xfId="0" applyNumberFormat="1" applyFont="1" applyFill="1" applyBorder="1" applyAlignment="1">
      <alignment horizontal="center" vertical="center"/>
    </xf>
    <xf numFmtId="4" fontId="0" fillId="0" borderId="0" xfId="0" applyNumberFormat="1" applyFont="1" applyFill="1" applyBorder="1" applyAlignment="1">
      <alignment horizontal="center" vertical="center"/>
    </xf>
    <xf numFmtId="4" fontId="0" fillId="0" borderId="0" xfId="0" applyNumberFormat="1" applyFont="1" applyFill="1" applyBorder="1" applyAlignment="1">
      <alignment horizontal="right" vertical="center"/>
    </xf>
    <xf numFmtId="14" fontId="12" fillId="2" borderId="1" xfId="0" applyNumberFormat="1" applyFont="1" applyFill="1" applyBorder="1" applyAlignment="1">
      <alignment horizontal="center" vertical="center"/>
    </xf>
    <xf numFmtId="0" fontId="12" fillId="0" borderId="2" xfId="0" applyFont="1" applyFill="1" applyBorder="1" applyAlignment="1">
      <alignment horizontal="left" vertical="center" wrapText="1"/>
    </xf>
    <xf numFmtId="0" fontId="0" fillId="2" borderId="1" xfId="0" applyFont="1" applyFill="1" applyBorder="1" applyAlignment="1">
      <alignment horizontal="center" vertical="center"/>
    </xf>
    <xf numFmtId="0" fontId="17" fillId="0" borderId="0" xfId="0" applyFont="1" applyAlignment="1">
      <alignment wrapText="1"/>
    </xf>
    <xf numFmtId="0" fontId="12" fillId="0" borderId="2" xfId="0" applyFont="1" applyFill="1" applyBorder="1" applyAlignment="1">
      <alignment horizontal="center" vertical="center"/>
    </xf>
    <xf numFmtId="14" fontId="12" fillId="0" borderId="2" xfId="0" applyNumberFormat="1" applyFont="1" applyFill="1" applyBorder="1" applyAlignment="1">
      <alignment horizontal="center" vertical="center"/>
    </xf>
    <xf numFmtId="0" fontId="12" fillId="0" borderId="2" xfId="0" applyFont="1" applyFill="1" applyBorder="1" applyAlignment="1">
      <alignment horizontal="center" vertical="center" wrapText="1"/>
    </xf>
    <xf numFmtId="0" fontId="14" fillId="0" borderId="1" xfId="0" applyFont="1" applyFill="1" applyBorder="1" applyAlignment="1">
      <alignment horizontal="center" vertical="center"/>
    </xf>
    <xf numFmtId="4" fontId="12" fillId="0" borderId="0" xfId="0" applyNumberFormat="1" applyFont="1" applyFill="1" applyAlignment="1">
      <alignment horizontal="left" vertical="center" wrapText="1"/>
    </xf>
    <xf numFmtId="14" fontId="16" fillId="0" borderId="0" xfId="0" applyNumberFormat="1" applyFont="1" applyFill="1" applyBorder="1" applyAlignment="1">
      <alignment horizontal="center" vertical="center"/>
    </xf>
    <xf numFmtId="4" fontId="0" fillId="0" borderId="0" xfId="0" applyNumberFormat="1" applyFont="1" applyBorder="1" applyAlignment="1">
      <alignment horizontal="left" vertical="center"/>
    </xf>
    <xf numFmtId="4" fontId="13" fillId="0" borderId="1" xfId="0" applyNumberFormat="1" applyFont="1" applyFill="1" applyBorder="1" applyAlignment="1">
      <alignment horizontal="center" vertical="center" wrapText="1"/>
    </xf>
    <xf numFmtId="166" fontId="12" fillId="2" borderId="1" xfId="0" applyNumberFormat="1" applyFont="1" applyFill="1" applyBorder="1" applyAlignment="1">
      <alignment horizontal="center" vertical="center" wrapText="1"/>
    </xf>
    <xf numFmtId="4" fontId="17" fillId="2" borderId="1" xfId="0" applyNumberFormat="1" applyFont="1" applyFill="1" applyBorder="1" applyAlignment="1">
      <alignment horizontal="center" vertical="center"/>
    </xf>
    <xf numFmtId="4" fontId="14" fillId="0" borderId="1" xfId="0" applyNumberFormat="1" applyFont="1" applyFill="1" applyBorder="1" applyAlignment="1">
      <alignment horizontal="center" vertical="center" wrapText="1"/>
    </xf>
    <xf numFmtId="4" fontId="0" fillId="0" borderId="1" xfId="0" applyNumberFormat="1" applyFont="1" applyBorder="1" applyAlignment="1">
      <alignment horizontal="center" vertical="center"/>
    </xf>
    <xf numFmtId="3" fontId="0" fillId="0" borderId="0" xfId="0" applyNumberFormat="1" applyFont="1" applyAlignment="1">
      <alignment horizontal="center" vertical="center"/>
    </xf>
    <xf numFmtId="0" fontId="12" fillId="0" borderId="0" xfId="0" applyFont="1" applyFill="1" applyBorder="1" applyAlignment="1">
      <alignment horizontal="left" vertical="center"/>
    </xf>
    <xf numFmtId="0" fontId="12" fillId="0" borderId="4" xfId="0" applyFont="1" applyFill="1" applyBorder="1" applyAlignment="1">
      <alignment horizontal="left" vertical="center" wrapText="1"/>
    </xf>
    <xf numFmtId="0" fontId="12" fillId="2" borderId="4"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166" fontId="28" fillId="0" borderId="0" xfId="1" applyNumberFormat="1" applyFont="1" applyFill="1" applyAlignment="1">
      <alignment horizontal="right"/>
    </xf>
    <xf numFmtId="4" fontId="0" fillId="0" borderId="0" xfId="0" applyNumberFormat="1" applyFont="1" applyFill="1" applyAlignment="1">
      <alignment horizontal="center" vertical="center" wrapText="1"/>
    </xf>
    <xf numFmtId="0" fontId="28" fillId="0" borderId="0" xfId="1" applyFont="1" applyFill="1"/>
    <xf numFmtId="0" fontId="0" fillId="0" borderId="1" xfId="0" applyFill="1" applyBorder="1" applyAlignment="1">
      <alignment horizontal="center" vertical="center" wrapText="1"/>
    </xf>
    <xf numFmtId="4" fontId="17" fillId="0" borderId="1" xfId="0" applyNumberFormat="1" applyFont="1" applyFill="1" applyBorder="1" applyAlignment="1">
      <alignment horizontal="center" vertical="center"/>
    </xf>
    <xf numFmtId="4" fontId="17" fillId="0" borderId="1" xfId="0" applyNumberFormat="1" applyFont="1" applyFill="1" applyBorder="1"/>
    <xf numFmtId="0" fontId="0" fillId="2" borderId="1" xfId="0" applyFill="1" applyBorder="1" applyAlignment="1">
      <alignment horizontal="left" vertical="center" wrapText="1"/>
    </xf>
    <xf numFmtId="14" fontId="15" fillId="2" borderId="1" xfId="0" applyNumberFormat="1" applyFont="1" applyFill="1" applyBorder="1" applyAlignment="1">
      <alignment horizontal="center" vertical="center" wrapText="1"/>
    </xf>
    <xf numFmtId="14" fontId="15" fillId="7" borderId="1" xfId="0" applyNumberFormat="1" applyFont="1" applyFill="1" applyBorder="1" applyAlignment="1">
      <alignment horizontal="center" vertical="center"/>
    </xf>
    <xf numFmtId="4" fontId="9" fillId="0" borderId="4" xfId="0" applyNumberFormat="1" applyFont="1" applyFill="1" applyBorder="1" applyAlignment="1">
      <alignment horizontal="center" vertical="center"/>
    </xf>
    <xf numFmtId="0" fontId="9" fillId="0" borderId="5" xfId="0" applyFont="1" applyFill="1" applyBorder="1" applyAlignment="1">
      <alignment horizontal="center" vertical="center"/>
    </xf>
    <xf numFmtId="4" fontId="9" fillId="0" borderId="6" xfId="0" applyNumberFormat="1" applyFont="1" applyFill="1" applyBorder="1" applyAlignment="1">
      <alignment horizontal="center" vertical="center"/>
    </xf>
    <xf numFmtId="0" fontId="17" fillId="0" borderId="0" xfId="0" applyFont="1" applyFill="1"/>
    <xf numFmtId="4" fontId="17" fillId="0" borderId="0" xfId="0" applyNumberFormat="1" applyFont="1" applyFill="1" applyAlignment="1">
      <alignment horizontal="center" vertical="center"/>
    </xf>
    <xf numFmtId="0" fontId="17" fillId="0" borderId="1" xfId="0" applyFont="1" applyFill="1" applyBorder="1"/>
    <xf numFmtId="0" fontId="12" fillId="0" borderId="7" xfId="0" applyFont="1" applyFill="1" applyBorder="1" applyAlignment="1">
      <alignment horizontal="left" vertical="center" wrapText="1"/>
    </xf>
    <xf numFmtId="0" fontId="37" fillId="2" borderId="1" xfId="0" applyFont="1" applyFill="1" applyBorder="1" applyAlignment="1">
      <alignment wrapText="1"/>
    </xf>
    <xf numFmtId="0" fontId="0" fillId="0" borderId="0" xfId="0" applyAlignment="1">
      <alignment horizontal="left" vertical="center" wrapText="1"/>
    </xf>
    <xf numFmtId="0" fontId="0" fillId="0" borderId="0" xfId="0" applyFill="1" applyBorder="1" applyAlignment="1">
      <alignment horizontal="center" vertical="center" wrapText="1"/>
    </xf>
    <xf numFmtId="0" fontId="0" fillId="0" borderId="0" xfId="0" applyAlignment="1">
      <alignment horizontal="center" vertical="center" wrapText="1"/>
    </xf>
    <xf numFmtId="0" fontId="27" fillId="8" borderId="1" xfId="0" applyFont="1" applyFill="1" applyBorder="1" applyAlignment="1">
      <alignment wrapText="1"/>
    </xf>
    <xf numFmtId="0" fontId="12" fillId="8" borderId="1" xfId="0" applyFont="1" applyFill="1" applyBorder="1" applyAlignment="1">
      <alignment horizontal="left" vertical="center" wrapText="1"/>
    </xf>
    <xf numFmtId="0" fontId="12" fillId="8" borderId="15"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8" borderId="4" xfId="0" applyFont="1" applyFill="1" applyBorder="1" applyAlignment="1">
      <alignment horizontal="left" vertical="center" wrapText="1"/>
    </xf>
    <xf numFmtId="0" fontId="0" fillId="8" borderId="15" xfId="0" applyFill="1" applyBorder="1" applyAlignment="1">
      <alignment horizontal="center" vertical="center" wrapText="1"/>
    </xf>
    <xf numFmtId="0" fontId="0" fillId="0" borderId="15" xfId="0" applyFill="1" applyBorder="1" applyAlignment="1">
      <alignment horizontal="center" vertical="center" wrapText="1"/>
    </xf>
    <xf numFmtId="0" fontId="12" fillId="0" borderId="0" xfId="0" applyFont="1" applyFill="1" applyBorder="1" applyAlignment="1">
      <alignment horizontal="left" vertical="center" wrapText="1"/>
    </xf>
    <xf numFmtId="0" fontId="14" fillId="0" borderId="0" xfId="0" applyFont="1" applyBorder="1" applyAlignment="1">
      <alignment wrapText="1"/>
    </xf>
    <xf numFmtId="14" fontId="15" fillId="8" borderId="1" xfId="0" applyNumberFormat="1" applyFont="1" applyFill="1" applyBorder="1" applyAlignment="1">
      <alignment horizontal="center" vertical="center" wrapText="1"/>
    </xf>
    <xf numFmtId="0" fontId="14" fillId="0" borderId="1" xfId="0" applyFont="1" applyFill="1" applyBorder="1" applyAlignment="1">
      <alignment wrapText="1"/>
    </xf>
    <xf numFmtId="0" fontId="12" fillId="0" borderId="6"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5" xfId="0" applyFill="1" applyBorder="1" applyAlignment="1">
      <alignment horizontal="center" vertical="center" wrapText="1"/>
    </xf>
    <xf numFmtId="0" fontId="0" fillId="0" borderId="0" xfId="0" applyBorder="1" applyAlignment="1">
      <alignment horizontal="center" vertical="center" wrapText="1"/>
    </xf>
    <xf numFmtId="0" fontId="12" fillId="0" borderId="15" xfId="0" applyFont="1" applyFill="1" applyBorder="1" applyAlignment="1">
      <alignment horizontal="center" vertical="center" wrapText="1"/>
    </xf>
    <xf numFmtId="0" fontId="0" fillId="0" borderId="0" xfId="0" applyBorder="1" applyAlignment="1">
      <alignment horizontal="left" vertical="center" wrapText="1"/>
    </xf>
    <xf numFmtId="9" fontId="0" fillId="0" borderId="1" xfId="0" applyNumberFormat="1" applyFill="1" applyBorder="1" applyAlignment="1">
      <alignment horizontal="center" vertical="center" wrapText="1"/>
    </xf>
    <xf numFmtId="14" fontId="12" fillId="0" borderId="1" xfId="0" applyNumberFormat="1" applyFont="1" applyFill="1" applyBorder="1" applyAlignment="1">
      <alignment horizontal="center" vertical="center" wrapText="1"/>
    </xf>
    <xf numFmtId="0" fontId="17" fillId="0" borderId="1" xfId="0" applyFont="1" applyFill="1" applyBorder="1" applyAlignment="1">
      <alignment horizontal="center" vertical="center" wrapText="1"/>
    </xf>
    <xf numFmtId="0" fontId="12" fillId="8" borderId="0" xfId="0" applyFont="1" applyFill="1" applyBorder="1" applyAlignment="1">
      <alignment horizontal="left" vertical="center" wrapText="1"/>
    </xf>
    <xf numFmtId="0" fontId="0" fillId="0" borderId="1" xfId="0" applyFill="1" applyBorder="1" applyAlignment="1">
      <alignment horizontal="left" vertical="center" wrapText="1"/>
    </xf>
    <xf numFmtId="0" fontId="0" fillId="2" borderId="15" xfId="0" applyFill="1" applyBorder="1" applyAlignment="1">
      <alignment horizontal="left" vertical="center" wrapText="1"/>
    </xf>
    <xf numFmtId="0" fontId="0" fillId="0" borderId="15" xfId="0" applyFill="1" applyBorder="1" applyAlignment="1">
      <alignment horizontal="left" vertical="center" wrapText="1"/>
    </xf>
    <xf numFmtId="0" fontId="12" fillId="0" borderId="15" xfId="0" applyFont="1" applyFill="1" applyBorder="1" applyAlignment="1">
      <alignment horizontal="left" vertical="center" wrapText="1"/>
    </xf>
    <xf numFmtId="0" fontId="0" fillId="0" borderId="0" xfId="0" applyFill="1" applyBorder="1" applyAlignment="1">
      <alignment horizontal="left" vertical="center" wrapText="1"/>
    </xf>
    <xf numFmtId="4" fontId="0" fillId="0" borderId="0" xfId="0" applyNumberFormat="1" applyFill="1" applyBorder="1" applyAlignment="1">
      <alignment horizontal="left" vertical="center" wrapText="1"/>
    </xf>
    <xf numFmtId="0" fontId="17" fillId="8" borderId="1" xfId="0" applyFont="1" applyFill="1" applyBorder="1" applyAlignment="1">
      <alignment wrapText="1"/>
    </xf>
    <xf numFmtId="0" fontId="14" fillId="0" borderId="1" xfId="0" applyFont="1" applyBorder="1" applyAlignment="1">
      <alignment wrapText="1"/>
    </xf>
    <xf numFmtId="0" fontId="0" fillId="8" borderId="1" xfId="0" applyFill="1" applyBorder="1" applyAlignment="1">
      <alignment horizontal="center" vertical="center" wrapText="1"/>
    </xf>
    <xf numFmtId="14" fontId="12" fillId="2" borderId="1" xfId="0" applyNumberFormat="1" applyFont="1" applyFill="1" applyBorder="1" applyAlignment="1">
      <alignment horizontal="center" vertical="center" wrapText="1"/>
    </xf>
    <xf numFmtId="0" fontId="16" fillId="0" borderId="0" xfId="0" applyFont="1" applyFill="1" applyAlignment="1">
      <alignment horizontal="left" vertical="center" wrapText="1"/>
    </xf>
    <xf numFmtId="166" fontId="0" fillId="0" borderId="0" xfId="0" applyNumberFormat="1" applyFill="1" applyBorder="1" applyAlignment="1">
      <alignment horizontal="center" vertical="center" wrapText="1"/>
    </xf>
    <xf numFmtId="4" fontId="0" fillId="0" borderId="0" xfId="0" applyNumberFormat="1" applyFill="1" applyBorder="1" applyAlignment="1">
      <alignment horizontal="center" vertical="center" wrapText="1"/>
    </xf>
    <xf numFmtId="167" fontId="0" fillId="0" borderId="0" xfId="0" applyNumberFormat="1" applyBorder="1" applyAlignment="1">
      <alignment horizontal="left" vertical="center" wrapText="1"/>
    </xf>
    <xf numFmtId="0" fontId="14" fillId="0" borderId="15" xfId="0" applyFont="1" applyFill="1" applyBorder="1" applyAlignment="1">
      <alignment wrapText="1"/>
    </xf>
    <xf numFmtId="14" fontId="12" fillId="0" borderId="15" xfId="0" applyNumberFormat="1"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0" borderId="1" xfId="0" applyBorder="1" applyAlignment="1">
      <alignment horizontal="left" vertical="center" wrapText="1"/>
    </xf>
    <xf numFmtId="0" fontId="15"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7" fontId="0" fillId="0" borderId="1" xfId="0" applyNumberFormat="1" applyFill="1" applyBorder="1" applyAlignment="1">
      <alignment horizontal="left" vertical="center" wrapText="1"/>
    </xf>
    <xf numFmtId="0" fontId="31" fillId="0" borderId="1" xfId="0" applyFont="1" applyFill="1" applyBorder="1" applyAlignment="1">
      <alignment horizontal="left" vertical="center" wrapText="1"/>
    </xf>
    <xf numFmtId="0" fontId="39" fillId="0" borderId="1" xfId="0" applyFont="1" applyFill="1" applyBorder="1" applyAlignment="1">
      <alignment horizontal="left" vertical="center" wrapText="1"/>
    </xf>
    <xf numFmtId="0" fontId="38" fillId="0" borderId="1" xfId="0" applyFont="1" applyBorder="1" applyAlignment="1">
      <alignment horizontal="left" wrapText="1"/>
    </xf>
    <xf numFmtId="0" fontId="35" fillId="0" borderId="1" xfId="0" applyFont="1" applyBorder="1" applyAlignment="1">
      <alignment horizontal="left" vertical="center" wrapText="1"/>
    </xf>
    <xf numFmtId="0" fontId="32" fillId="0" borderId="1" xfId="0" applyFont="1" applyFill="1" applyBorder="1" applyAlignment="1">
      <alignment horizontal="left" wrapText="1"/>
    </xf>
    <xf numFmtId="0" fontId="36" fillId="0" borderId="1" xfId="0" applyFont="1" applyBorder="1" applyAlignment="1">
      <alignment horizontal="left" wrapText="1"/>
    </xf>
    <xf numFmtId="0" fontId="30" fillId="0" borderId="1" xfId="0" applyFont="1" applyBorder="1" applyAlignment="1">
      <alignment horizontal="left" wrapText="1"/>
    </xf>
    <xf numFmtId="0" fontId="39" fillId="0" borderId="1" xfId="0" applyFont="1" applyFill="1" applyBorder="1" applyAlignment="1">
      <alignment horizontal="left" wrapText="1"/>
    </xf>
    <xf numFmtId="14" fontId="12" fillId="8" borderId="1" xfId="0" applyNumberFormat="1" applyFont="1" applyFill="1" applyBorder="1" applyAlignment="1">
      <alignment horizontal="center" vertical="center" wrapText="1"/>
    </xf>
    <xf numFmtId="14" fontId="12" fillId="0" borderId="2" xfId="0" applyNumberFormat="1" applyFont="1" applyFill="1" applyBorder="1" applyAlignment="1">
      <alignment horizontal="center" vertical="center" wrapText="1"/>
    </xf>
    <xf numFmtId="4" fontId="12" fillId="8" borderId="1" xfId="0" applyNumberFormat="1" applyFont="1" applyFill="1" applyBorder="1" applyAlignment="1">
      <alignment horizontal="center" vertical="center" wrapText="1"/>
    </xf>
    <xf numFmtId="4" fontId="12" fillId="2" borderId="1" xfId="0" applyNumberFormat="1" applyFont="1" applyFill="1" applyBorder="1" applyAlignment="1">
      <alignment horizontal="center" vertical="center" wrapText="1"/>
    </xf>
    <xf numFmtId="4" fontId="12" fillId="0" borderId="15" xfId="0" applyNumberFormat="1" applyFont="1" applyFill="1" applyBorder="1" applyAlignment="1">
      <alignment horizontal="center" vertical="center" wrapText="1"/>
    </xf>
    <xf numFmtId="4" fontId="12" fillId="0" borderId="2" xfId="0" applyNumberFormat="1" applyFont="1" applyFill="1" applyBorder="1" applyAlignment="1">
      <alignment horizontal="center" vertical="center" wrapText="1"/>
    </xf>
    <xf numFmtId="166" fontId="15" fillId="2" borderId="1" xfId="0" applyNumberFormat="1" applyFont="1" applyFill="1" applyBorder="1" applyAlignment="1">
      <alignment horizontal="right" vertical="center" wrapText="1"/>
    </xf>
    <xf numFmtId="166" fontId="15" fillId="0" borderId="1" xfId="0" applyNumberFormat="1" applyFont="1" applyFill="1" applyBorder="1" applyAlignment="1">
      <alignment horizontal="right" vertical="center" wrapText="1"/>
    </xf>
    <xf numFmtId="166" fontId="15" fillId="0" borderId="2" xfId="0" applyNumberFormat="1" applyFont="1" applyFill="1" applyBorder="1" applyAlignment="1">
      <alignment horizontal="right" vertical="center" wrapText="1"/>
    </xf>
    <xf numFmtId="166" fontId="15" fillId="8" borderId="1" xfId="0" applyNumberFormat="1" applyFont="1" applyFill="1" applyBorder="1" applyAlignment="1">
      <alignment horizontal="right" vertical="center" wrapText="1"/>
    </xf>
    <xf numFmtId="166" fontId="15" fillId="0" borderId="15" xfId="0" applyNumberFormat="1" applyFont="1" applyFill="1" applyBorder="1" applyAlignment="1">
      <alignment horizontal="right" vertical="center" wrapText="1"/>
    </xf>
    <xf numFmtId="166" fontId="15" fillId="0" borderId="0" xfId="0" applyNumberFormat="1" applyFont="1" applyFill="1" applyBorder="1" applyAlignment="1">
      <alignment horizontal="right" vertical="center" wrapText="1"/>
    </xf>
    <xf numFmtId="0" fontId="12" fillId="0" borderId="18" xfId="0" applyFont="1" applyFill="1" applyBorder="1" applyAlignment="1">
      <alignment horizontal="left" vertical="center" wrapText="1"/>
    </xf>
    <xf numFmtId="0" fontId="12" fillId="8" borderId="1" xfId="0" applyFont="1" applyFill="1" applyBorder="1" applyAlignment="1">
      <alignment wrapText="1"/>
    </xf>
    <xf numFmtId="0" fontId="12" fillId="2" borderId="0"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12" fillId="2" borderId="2" xfId="0" applyFont="1" applyFill="1" applyBorder="1" applyAlignment="1">
      <alignment horizontal="center" vertical="center" wrapText="1"/>
    </xf>
    <xf numFmtId="0" fontId="31" fillId="2" borderId="0" xfId="0" applyFont="1" applyFill="1" applyAlignment="1">
      <alignment wrapText="1"/>
    </xf>
    <xf numFmtId="14" fontId="12" fillId="2" borderId="2" xfId="0" applyNumberFormat="1" applyFont="1" applyFill="1" applyBorder="1" applyAlignment="1">
      <alignment horizontal="center" vertical="center" wrapText="1"/>
    </xf>
    <xf numFmtId="4" fontId="12" fillId="2" borderId="2" xfId="0" applyNumberFormat="1" applyFont="1" applyFill="1" applyBorder="1" applyAlignment="1">
      <alignment horizontal="center" vertical="center" wrapText="1"/>
    </xf>
    <xf numFmtId="166" fontId="15" fillId="2" borderId="2" xfId="0" applyNumberFormat="1" applyFont="1" applyFill="1" applyBorder="1" applyAlignment="1">
      <alignment horizontal="right" vertical="center" wrapText="1"/>
    </xf>
    <xf numFmtId="0" fontId="12" fillId="2" borderId="15" xfId="0" applyFont="1" applyFill="1" applyBorder="1" applyAlignment="1">
      <alignment horizontal="center" vertical="center" wrapText="1"/>
    </xf>
    <xf numFmtId="166" fontId="15" fillId="2" borderId="15" xfId="0" applyNumberFormat="1" applyFont="1" applyFill="1" applyBorder="1" applyAlignment="1">
      <alignment horizontal="right" vertical="center" wrapText="1"/>
    </xf>
    <xf numFmtId="0" fontId="28" fillId="0" borderId="0" xfId="1" applyFont="1" applyAlignment="1">
      <alignment wrapText="1"/>
    </xf>
    <xf numFmtId="9" fontId="12" fillId="0" borderId="15" xfId="0" applyNumberFormat="1" applyFont="1" applyFill="1" applyBorder="1" applyAlignment="1">
      <alignment horizontal="center" vertical="center" wrapText="1"/>
    </xf>
    <xf numFmtId="0" fontId="40" fillId="2" borderId="1" xfId="0" applyFont="1" applyFill="1" applyBorder="1" applyAlignment="1">
      <alignment wrapText="1"/>
    </xf>
    <xf numFmtId="14" fontId="13" fillId="0"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4" fontId="0" fillId="0" borderId="1" xfId="0" applyNumberForma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14" fontId="0" fillId="2" borderId="1" xfId="0" applyNumberFormat="1" applyFill="1" applyBorder="1" applyAlignment="1">
      <alignment horizontal="center" vertical="center" wrapText="1"/>
    </xf>
    <xf numFmtId="4" fontId="0" fillId="2" borderId="1" xfId="0" applyNumberFormat="1" applyFill="1" applyBorder="1" applyAlignment="1">
      <alignment horizontal="center" vertical="center" wrapText="1"/>
    </xf>
    <xf numFmtId="0" fontId="12" fillId="0" borderId="0" xfId="0" applyFont="1" applyFill="1" applyBorder="1" applyAlignment="1">
      <alignment horizontal="center" vertical="center" wrapText="1"/>
    </xf>
    <xf numFmtId="0" fontId="12" fillId="2" borderId="0" xfId="0" applyFont="1" applyFill="1" applyBorder="1" applyAlignment="1">
      <alignment wrapText="1"/>
    </xf>
    <xf numFmtId="166" fontId="0" fillId="0" borderId="0" xfId="0" applyNumberFormat="1" applyAlignment="1">
      <alignment horizontal="center" vertical="center" wrapText="1"/>
    </xf>
    <xf numFmtId="0" fontId="0" fillId="0" borderId="0" xfId="0" applyFill="1" applyAlignment="1">
      <alignment horizontal="center" vertical="center" wrapText="1"/>
    </xf>
    <xf numFmtId="166" fontId="0" fillId="0" borderId="0" xfId="0" applyNumberFormat="1" applyFill="1" applyAlignment="1">
      <alignment horizontal="center" vertical="center" wrapText="1"/>
    </xf>
    <xf numFmtId="4" fontId="0" fillId="0" borderId="1" xfId="0" applyNumberFormat="1" applyFill="1" applyBorder="1" applyAlignment="1">
      <alignment horizontal="center" vertical="center" wrapText="1"/>
    </xf>
    <xf numFmtId="4" fontId="9" fillId="0" borderId="1" xfId="0" applyNumberFormat="1" applyFont="1" applyFill="1" applyBorder="1" applyAlignment="1">
      <alignment vertical="center" wrapText="1"/>
    </xf>
    <xf numFmtId="14" fontId="0" fillId="8" borderId="1" xfId="0" applyNumberFormat="1" applyFill="1" applyBorder="1" applyAlignment="1">
      <alignment horizontal="center" vertical="center" wrapText="1"/>
    </xf>
    <xf numFmtId="4" fontId="9" fillId="8" borderId="1" xfId="0" applyNumberFormat="1" applyFont="1" applyFill="1" applyBorder="1" applyAlignment="1">
      <alignment vertical="center" wrapText="1"/>
    </xf>
    <xf numFmtId="4" fontId="41" fillId="0" borderId="1" xfId="0" applyNumberFormat="1" applyFont="1" applyFill="1" applyBorder="1" applyAlignment="1">
      <alignment horizontal="center" vertical="center" wrapText="1"/>
    </xf>
    <xf numFmtId="0" fontId="12" fillId="0" borderId="0" xfId="0" applyFont="1" applyFill="1" applyAlignment="1">
      <alignment horizontal="center" vertical="center" wrapText="1"/>
    </xf>
    <xf numFmtId="4" fontId="15" fillId="8" borderId="1" xfId="0" applyNumberFormat="1" applyFont="1" applyFill="1" applyBorder="1" applyAlignment="1">
      <alignment vertical="center" wrapText="1"/>
    </xf>
    <xf numFmtId="0" fontId="0" fillId="0" borderId="2" xfId="0" applyFill="1" applyBorder="1" applyAlignment="1">
      <alignment horizontal="center" vertical="center" wrapText="1"/>
    </xf>
    <xf numFmtId="4" fontId="15" fillId="8" borderId="1" xfId="0" applyNumberFormat="1" applyFont="1" applyFill="1" applyBorder="1" applyAlignment="1">
      <alignment horizontal="center" vertical="center" wrapText="1"/>
    </xf>
    <xf numFmtId="0" fontId="0" fillId="2" borderId="1" xfId="0" applyFont="1" applyFill="1" applyBorder="1" applyAlignment="1">
      <alignment wrapText="1"/>
    </xf>
    <xf numFmtId="4" fontId="0" fillId="2" borderId="15" xfId="0" applyNumberFormat="1" applyFill="1" applyBorder="1" applyAlignment="1">
      <alignment horizontal="center" vertical="center" wrapText="1"/>
    </xf>
    <xf numFmtId="4" fontId="9" fillId="2" borderId="15" xfId="0" applyNumberFormat="1" applyFont="1" applyFill="1" applyBorder="1" applyAlignment="1">
      <alignment horizontal="center" vertical="center" wrapText="1"/>
    </xf>
    <xf numFmtId="14" fontId="0" fillId="0" borderId="15" xfId="0" applyNumberFormat="1" applyFill="1" applyBorder="1" applyAlignment="1">
      <alignment horizontal="center" vertical="center" wrapText="1"/>
    </xf>
    <xf numFmtId="0" fontId="0" fillId="0" borderId="15" xfId="0" applyFont="1" applyFill="1" applyBorder="1" applyAlignment="1">
      <alignment horizontal="center" vertical="center" wrapText="1"/>
    </xf>
    <xf numFmtId="4" fontId="0" fillId="0" borderId="15" xfId="0" applyNumberFormat="1" applyFont="1" applyFill="1" applyBorder="1" applyAlignment="1">
      <alignment horizontal="center" vertical="center" wrapText="1"/>
    </xf>
    <xf numFmtId="14" fontId="12" fillId="8" borderId="15" xfId="0" applyNumberFormat="1" applyFont="1" applyFill="1" applyBorder="1" applyAlignment="1">
      <alignment horizontal="center" vertical="center" wrapText="1"/>
    </xf>
    <xf numFmtId="4" fontId="0" fillId="0" borderId="15" xfId="0" applyNumberFormat="1" applyFill="1" applyBorder="1" applyAlignment="1">
      <alignment horizontal="center" vertical="center" wrapText="1"/>
    </xf>
    <xf numFmtId="14" fontId="16" fillId="7" borderId="1" xfId="0" applyNumberFormat="1" applyFont="1" applyFill="1" applyBorder="1" applyAlignment="1">
      <alignment horizontal="center" vertical="center" wrapText="1"/>
    </xf>
    <xf numFmtId="4" fontId="0" fillId="8" borderId="1" xfId="0" applyNumberFormat="1" applyFill="1" applyBorder="1" applyAlignment="1">
      <alignment horizontal="center" vertical="center" wrapText="1"/>
    </xf>
    <xf numFmtId="0" fontId="12" fillId="9" borderId="15" xfId="0" applyFont="1" applyFill="1" applyBorder="1" applyAlignment="1">
      <alignment horizontal="center" vertical="center" wrapText="1"/>
    </xf>
    <xf numFmtId="4" fontId="0" fillId="0" borderId="1" xfId="0" applyNumberFormat="1" applyFont="1" applyFill="1" applyBorder="1" applyAlignment="1">
      <alignment horizontal="center" vertical="center" wrapText="1"/>
    </xf>
    <xf numFmtId="14" fontId="12" fillId="2" borderId="15" xfId="0" applyNumberFormat="1" applyFont="1" applyFill="1" applyBorder="1" applyAlignment="1">
      <alignment horizontal="center" vertical="center" wrapText="1"/>
    </xf>
    <xf numFmtId="0" fontId="9" fillId="2" borderId="1" xfId="0" applyFont="1" applyFill="1" applyBorder="1" applyAlignment="1">
      <alignment horizontal="left" vertical="center" wrapText="1"/>
    </xf>
    <xf numFmtId="14" fontId="16" fillId="7" borderId="1" xfId="0" applyNumberFormat="1" applyFont="1" applyFill="1" applyBorder="1" applyAlignment="1">
      <alignment horizontal="left" vertical="center" wrapText="1"/>
    </xf>
    <xf numFmtId="0" fontId="9" fillId="8" borderId="1" xfId="0" applyFont="1" applyFill="1" applyBorder="1" applyAlignment="1">
      <alignment horizontal="center" vertical="center" wrapText="1"/>
    </xf>
    <xf numFmtId="0" fontId="0" fillId="8" borderId="6" xfId="0" applyFill="1" applyBorder="1" applyAlignment="1">
      <alignment horizontal="center" vertical="center" wrapText="1"/>
    </xf>
    <xf numFmtId="4" fontId="0" fillId="8" borderId="6" xfId="0" applyNumberFormat="1" applyFill="1" applyBorder="1" applyAlignment="1">
      <alignment horizontal="center" vertical="center" wrapText="1"/>
    </xf>
    <xf numFmtId="4" fontId="0" fillId="8" borderId="1" xfId="0" applyNumberFormat="1" applyFont="1" applyFill="1" applyBorder="1" applyAlignment="1">
      <alignment horizontal="center" vertical="center" wrapText="1"/>
    </xf>
    <xf numFmtId="0" fontId="0" fillId="8" borderId="0" xfId="0" applyFill="1" applyAlignment="1">
      <alignment horizontal="center" vertical="center" wrapText="1"/>
    </xf>
    <xf numFmtId="0" fontId="12" fillId="2" borderId="16" xfId="0" applyFont="1" applyFill="1" applyBorder="1" applyAlignment="1">
      <alignment horizontal="center" vertical="center" wrapText="1"/>
    </xf>
    <xf numFmtId="14" fontId="12" fillId="2" borderId="16" xfId="0" applyNumberFormat="1" applyFont="1" applyFill="1" applyBorder="1" applyAlignment="1">
      <alignment horizontal="center" vertical="center" wrapText="1"/>
    </xf>
    <xf numFmtId="14" fontId="12" fillId="2" borderId="15" xfId="0" applyNumberFormat="1" applyFont="1" applyFill="1" applyBorder="1" applyAlignment="1">
      <alignment horizontal="left" vertical="center" wrapText="1"/>
    </xf>
    <xf numFmtId="4" fontId="0" fillId="2" borderId="15" xfId="0" applyNumberFormat="1" applyFill="1" applyBorder="1" applyAlignment="1">
      <alignment horizontal="right" vertical="center" wrapText="1"/>
    </xf>
    <xf numFmtId="10" fontId="0" fillId="2" borderId="15" xfId="0" applyNumberFormat="1" applyFill="1" applyBorder="1" applyAlignment="1">
      <alignment horizontal="center" vertical="center" wrapText="1"/>
    </xf>
    <xf numFmtId="0" fontId="24" fillId="2" borderId="1" xfId="0" applyFont="1" applyFill="1" applyBorder="1" applyAlignment="1">
      <alignment vertical="center" wrapText="1"/>
    </xf>
    <xf numFmtId="4" fontId="0" fillId="0" borderId="0" xfId="0" applyNumberFormat="1" applyAlignment="1">
      <alignment horizontal="center" vertical="center" wrapText="1"/>
    </xf>
    <xf numFmtId="4" fontId="12" fillId="0" borderId="0" xfId="0" applyNumberFormat="1" applyFont="1" applyFill="1" applyBorder="1" applyAlignment="1">
      <alignment horizontal="right" vertical="center" wrapText="1"/>
    </xf>
    <xf numFmtId="0" fontId="29" fillId="0" borderId="0" xfId="0" applyFont="1" applyAlignment="1">
      <alignment horizontal="left" vertical="center" wrapText="1"/>
    </xf>
    <xf numFmtId="4" fontId="29" fillId="0" borderId="0" xfId="0" applyNumberFormat="1" applyFont="1" applyAlignment="1">
      <alignment horizontal="left" vertical="center" wrapText="1"/>
    </xf>
    <xf numFmtId="0" fontId="29" fillId="0" borderId="0" xfId="0" applyFont="1" applyFill="1" applyAlignment="1">
      <alignment horizontal="left" vertical="center" wrapText="1"/>
    </xf>
    <xf numFmtId="4" fontId="9" fillId="0" borderId="1" xfId="0" applyNumberFormat="1" applyFont="1" applyBorder="1" applyAlignment="1">
      <alignment horizontal="center" vertical="center" wrapText="1"/>
    </xf>
    <xf numFmtId="167" fontId="0" fillId="0" borderId="0" xfId="0" applyNumberFormat="1" applyBorder="1" applyAlignment="1">
      <alignment horizontal="center" vertical="center" wrapText="1"/>
    </xf>
    <xf numFmtId="0" fontId="9" fillId="0" borderId="0" xfId="0" applyFont="1" applyAlignment="1">
      <alignment horizontal="right" vertical="center" wrapText="1"/>
    </xf>
    <xf numFmtId="166" fontId="28" fillId="0" borderId="0" xfId="1" applyNumberFormat="1" applyFont="1" applyFill="1" applyAlignment="1">
      <alignment horizontal="right" wrapText="1"/>
    </xf>
    <xf numFmtId="166" fontId="9" fillId="0" borderId="0" xfId="0" applyNumberFormat="1" applyFont="1" applyAlignment="1">
      <alignment horizontal="right" vertical="center" wrapText="1"/>
    </xf>
    <xf numFmtId="166" fontId="22" fillId="0" borderId="0" xfId="0" applyNumberFormat="1" applyFont="1" applyAlignment="1">
      <alignment horizontal="right" vertical="center" wrapText="1"/>
    </xf>
    <xf numFmtId="4" fontId="22" fillId="0" borderId="0" xfId="0" applyNumberFormat="1" applyFont="1" applyAlignment="1">
      <alignment horizontal="right" vertical="center" wrapText="1"/>
    </xf>
    <xf numFmtId="0" fontId="9" fillId="0" borderId="0" xfId="0" applyFont="1" applyBorder="1" applyAlignment="1">
      <alignment horizontal="right" vertical="center" wrapText="1"/>
    </xf>
    <xf numFmtId="166" fontId="22" fillId="0" borderId="0" xfId="0" applyNumberFormat="1" applyFont="1" applyAlignment="1">
      <alignment horizontal="left" vertical="center" wrapText="1"/>
    </xf>
    <xf numFmtId="4" fontId="22" fillId="0" borderId="0" xfId="0" applyNumberFormat="1" applyFont="1" applyAlignment="1">
      <alignment horizontal="left" vertical="center" wrapText="1"/>
    </xf>
    <xf numFmtId="4" fontId="0" fillId="0" borderId="0" xfId="0" applyNumberFormat="1" applyBorder="1" applyAlignment="1">
      <alignment horizontal="center" vertical="center" wrapText="1"/>
    </xf>
    <xf numFmtId="4" fontId="9" fillId="0" borderId="0" xfId="0" applyNumberFormat="1" applyFont="1" applyBorder="1" applyAlignment="1">
      <alignment horizontal="right" vertical="center" wrapText="1"/>
    </xf>
    <xf numFmtId="14" fontId="15" fillId="2" borderId="2" xfId="0" applyNumberFormat="1" applyFont="1" applyFill="1" applyBorder="1" applyAlignment="1">
      <alignment horizontal="center" vertical="center" wrapText="1"/>
    </xf>
    <xf numFmtId="14" fontId="15" fillId="0" borderId="2" xfId="0" applyNumberFormat="1" applyFont="1" applyFill="1" applyBorder="1" applyAlignment="1">
      <alignment horizontal="center" vertical="center" wrapText="1"/>
    </xf>
    <xf numFmtId="0" fontId="24" fillId="0" borderId="1" xfId="0" applyFont="1" applyFill="1" applyBorder="1" applyAlignment="1">
      <alignment horizontal="left" vertical="center" wrapText="1"/>
    </xf>
    <xf numFmtId="0" fontId="39" fillId="10" borderId="1"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5" xfId="0" applyFont="1" applyFill="1" applyBorder="1" applyAlignment="1">
      <alignment horizontal="center" vertical="center" wrapText="1"/>
    </xf>
    <xf numFmtId="9" fontId="9" fillId="0" borderId="15" xfId="0" applyNumberFormat="1" applyFont="1" applyFill="1" applyBorder="1" applyAlignment="1">
      <alignment horizontal="center" vertical="center" wrapText="1"/>
    </xf>
    <xf numFmtId="0" fontId="0" fillId="10" borderId="0" xfId="0" applyFill="1"/>
    <xf numFmtId="0" fontId="0" fillId="0" borderId="0" xfId="0" applyFill="1"/>
    <xf numFmtId="4" fontId="13" fillId="0" borderId="15" xfId="0" applyNumberFormat="1" applyFont="1" applyFill="1" applyBorder="1" applyAlignment="1">
      <alignment horizontal="center" vertical="center" wrapText="1"/>
    </xf>
    <xf numFmtId="0" fontId="20" fillId="4" borderId="20" xfId="0" applyFont="1" applyFill="1" applyBorder="1" applyAlignment="1">
      <alignment horizontal="center" vertical="center"/>
    </xf>
    <xf numFmtId="0" fontId="20" fillId="4" borderId="21" xfId="0" applyFont="1" applyFill="1" applyBorder="1" applyAlignment="1">
      <alignment horizontal="center" vertical="center"/>
    </xf>
    <xf numFmtId="0" fontId="20" fillId="6" borderId="20" xfId="0" applyFont="1" applyFill="1" applyBorder="1" applyAlignment="1">
      <alignment horizontal="center" vertical="center"/>
    </xf>
    <xf numFmtId="0" fontId="20" fillId="6" borderId="24" xfId="0" applyFont="1" applyFill="1" applyBorder="1" applyAlignment="1">
      <alignment horizontal="center" vertical="center"/>
    </xf>
    <xf numFmtId="0" fontId="20" fillId="6" borderId="21" xfId="0" applyFont="1" applyFill="1" applyBorder="1" applyAlignment="1">
      <alignment horizontal="center" vertical="center"/>
    </xf>
    <xf numFmtId="0" fontId="13" fillId="10" borderId="1" xfId="0" applyFont="1" applyFill="1" applyBorder="1" applyAlignment="1">
      <alignment horizontal="center" vertical="center" wrapText="1"/>
    </xf>
    <xf numFmtId="14" fontId="13" fillId="10" borderId="1" xfId="0" applyNumberFormat="1" applyFont="1" applyFill="1" applyBorder="1" applyAlignment="1">
      <alignment horizontal="center" vertical="center" wrapText="1"/>
    </xf>
    <xf numFmtId="4" fontId="13" fillId="10" borderId="1" xfId="0" applyNumberFormat="1" applyFont="1" applyFill="1" applyBorder="1" applyAlignment="1">
      <alignment horizontal="center" vertical="center" wrapText="1"/>
    </xf>
    <xf numFmtId="0" fontId="13" fillId="10" borderId="1" xfId="0" applyFont="1" applyFill="1" applyBorder="1" applyAlignment="1">
      <alignment horizontal="left" vertical="center" wrapText="1"/>
    </xf>
    <xf numFmtId="0" fontId="9" fillId="10" borderId="0" xfId="0" applyFont="1" applyFill="1" applyAlignment="1">
      <alignment horizontal="center" vertical="center" wrapText="1"/>
    </xf>
    <xf numFmtId="0" fontId="0" fillId="7" borderId="1" xfId="0" applyFill="1" applyBorder="1" applyAlignment="1">
      <alignment horizontal="center" vertical="center" wrapText="1"/>
    </xf>
    <xf numFmtId="14" fontId="0" fillId="7" borderId="1" xfId="0" applyNumberFormat="1" applyFill="1" applyBorder="1" applyAlignment="1">
      <alignment horizontal="center" vertical="center" wrapText="1"/>
    </xf>
    <xf numFmtId="0" fontId="12" fillId="7" borderId="1" xfId="0" applyFont="1" applyFill="1" applyBorder="1" applyAlignment="1">
      <alignment horizontal="left" vertical="center" wrapText="1"/>
    </xf>
    <xf numFmtId="0" fontId="0" fillId="7" borderId="1" xfId="0" applyFill="1" applyBorder="1" applyAlignment="1">
      <alignment horizontal="left" vertical="center" wrapText="1"/>
    </xf>
    <xf numFmtId="0" fontId="12" fillId="7" borderId="1" xfId="0" applyFont="1" applyFill="1" applyBorder="1" applyAlignment="1">
      <alignment horizontal="center" vertical="center" wrapText="1"/>
    </xf>
    <xf numFmtId="0" fontId="0" fillId="7" borderId="15" xfId="0" applyFont="1" applyFill="1" applyBorder="1" applyAlignment="1">
      <alignment horizontal="center" vertical="center" wrapText="1"/>
    </xf>
    <xf numFmtId="4" fontId="0" fillId="7" borderId="1" xfId="0" applyNumberFormat="1" applyFont="1" applyFill="1" applyBorder="1" applyAlignment="1">
      <alignment horizontal="center" vertical="center" wrapText="1"/>
    </xf>
    <xf numFmtId="9" fontId="0" fillId="7" borderId="1" xfId="0" applyNumberFormat="1" applyFill="1" applyBorder="1" applyAlignment="1">
      <alignment horizontal="center" vertical="center" wrapText="1"/>
    </xf>
    <xf numFmtId="166" fontId="15" fillId="7" borderId="15" xfId="0" applyNumberFormat="1" applyFont="1" applyFill="1" applyBorder="1" applyAlignment="1">
      <alignment horizontal="right" vertical="center" wrapText="1"/>
    </xf>
    <xf numFmtId="0" fontId="35" fillId="7" borderId="1" xfId="0" applyFont="1" applyFill="1" applyBorder="1" applyAlignment="1">
      <alignment horizontal="left" vertical="center" wrapText="1"/>
    </xf>
    <xf numFmtId="0" fontId="0" fillId="7" borderId="0" xfId="0" applyFill="1" applyAlignment="1">
      <alignment horizontal="center" vertical="center" wrapText="1"/>
    </xf>
    <xf numFmtId="0" fontId="12" fillId="7" borderId="15" xfId="0" applyFont="1" applyFill="1" applyBorder="1" applyAlignment="1">
      <alignment horizontal="center" vertical="center" wrapText="1"/>
    </xf>
    <xf numFmtId="0" fontId="0" fillId="7" borderId="1" xfId="0" applyFont="1" applyFill="1" applyBorder="1" applyAlignment="1">
      <alignment horizontal="center" vertical="center" wrapText="1"/>
    </xf>
    <xf numFmtId="166" fontId="15" fillId="7" borderId="1" xfId="0" applyNumberFormat="1" applyFont="1" applyFill="1" applyBorder="1" applyAlignment="1">
      <alignment horizontal="right" vertical="center" wrapText="1"/>
    </xf>
    <xf numFmtId="14" fontId="12" fillId="7" borderId="15" xfId="0" applyNumberFormat="1" applyFont="1" applyFill="1" applyBorder="1" applyAlignment="1">
      <alignment horizontal="center" vertical="center" wrapText="1"/>
    </xf>
    <xf numFmtId="0" fontId="17" fillId="7" borderId="1" xfId="0" applyFont="1" applyFill="1" applyBorder="1" applyAlignment="1">
      <alignment horizontal="center" vertical="center" wrapText="1"/>
    </xf>
    <xf numFmtId="14" fontId="12" fillId="7" borderId="1" xfId="0" applyNumberFormat="1" applyFont="1" applyFill="1" applyBorder="1" applyAlignment="1">
      <alignment horizontal="center" vertical="center" wrapText="1"/>
    </xf>
    <xf numFmtId="4" fontId="12" fillId="7" borderId="1" xfId="0" applyNumberFormat="1" applyFont="1" applyFill="1" applyBorder="1" applyAlignment="1">
      <alignment horizontal="center" vertical="center" wrapText="1"/>
    </xf>
    <xf numFmtId="9" fontId="12" fillId="7" borderId="1" xfId="0" applyNumberFormat="1" applyFont="1" applyFill="1" applyBorder="1" applyAlignment="1">
      <alignment horizontal="center" vertical="center" wrapText="1"/>
    </xf>
    <xf numFmtId="0" fontId="0" fillId="7" borderId="1" xfId="0" applyFont="1" applyFill="1" applyBorder="1" applyAlignment="1">
      <alignment horizontal="left" vertical="center" wrapText="1"/>
    </xf>
    <xf numFmtId="0" fontId="12" fillId="7" borderId="4" xfId="0" applyFont="1" applyFill="1" applyBorder="1" applyAlignment="1">
      <alignment horizontal="left" vertical="center" wrapText="1"/>
    </xf>
    <xf numFmtId="4" fontId="0" fillId="7" borderId="1" xfId="0" applyNumberFormat="1" applyFill="1" applyBorder="1" applyAlignment="1">
      <alignment horizontal="center" vertical="center" wrapText="1"/>
    </xf>
    <xf numFmtId="0" fontId="39" fillId="7" borderId="1" xfId="0" applyFont="1" applyFill="1" applyBorder="1" applyAlignment="1">
      <alignment horizontal="left" wrapText="1"/>
    </xf>
    <xf numFmtId="0" fontId="12" fillId="7" borderId="0" xfId="0" applyFont="1" applyFill="1" applyBorder="1" applyAlignment="1">
      <alignment horizontal="left" vertical="center" wrapText="1"/>
    </xf>
    <xf numFmtId="0" fontId="12" fillId="7" borderId="1" xfId="0" applyFont="1" applyFill="1" applyBorder="1" applyAlignment="1">
      <alignment wrapText="1"/>
    </xf>
    <xf numFmtId="14" fontId="16" fillId="7" borderId="2" xfId="0" applyNumberFormat="1" applyFont="1" applyFill="1" applyBorder="1" applyAlignment="1">
      <alignment horizontal="center" vertical="center" wrapText="1"/>
    </xf>
    <xf numFmtId="0" fontId="17" fillId="7" borderId="1" xfId="0" applyFont="1" applyFill="1" applyBorder="1" applyAlignment="1">
      <alignment wrapText="1"/>
    </xf>
    <xf numFmtId="0" fontId="0" fillId="7" borderId="6" xfId="0" applyFill="1" applyBorder="1" applyAlignment="1">
      <alignment horizontal="center" vertical="center" wrapText="1"/>
    </xf>
    <xf numFmtId="0" fontId="12" fillId="7" borderId="2" xfId="0" applyFont="1" applyFill="1" applyBorder="1" applyAlignment="1">
      <alignment horizontal="center" vertical="center" wrapText="1"/>
    </xf>
    <xf numFmtId="14" fontId="12" fillId="7" borderId="2" xfId="0" applyNumberFormat="1" applyFont="1" applyFill="1" applyBorder="1" applyAlignment="1">
      <alignment horizontal="center" vertical="center" wrapText="1"/>
    </xf>
    <xf numFmtId="0" fontId="12" fillId="7" borderId="2" xfId="0" applyFont="1" applyFill="1" applyBorder="1" applyAlignment="1">
      <alignment horizontal="left" vertical="center" wrapText="1"/>
    </xf>
    <xf numFmtId="0" fontId="17" fillId="7" borderId="2" xfId="0" applyFont="1" applyFill="1" applyBorder="1" applyAlignment="1">
      <alignment horizontal="center" vertical="center" wrapText="1"/>
    </xf>
    <xf numFmtId="0" fontId="31" fillId="7" borderId="2" xfId="0" applyFont="1" applyFill="1" applyBorder="1" applyAlignment="1">
      <alignment wrapText="1"/>
    </xf>
    <xf numFmtId="4" fontId="12" fillId="7" borderId="2" xfId="0" applyNumberFormat="1" applyFont="1" applyFill="1" applyBorder="1" applyAlignment="1">
      <alignment horizontal="center" vertical="center" wrapText="1"/>
    </xf>
    <xf numFmtId="166" fontId="15" fillId="7" borderId="2" xfId="0" applyNumberFormat="1" applyFont="1" applyFill="1" applyBorder="1" applyAlignment="1">
      <alignment horizontal="right" vertical="center" wrapText="1"/>
    </xf>
    <xf numFmtId="14" fontId="12" fillId="7" borderId="1" xfId="0" applyNumberFormat="1" applyFont="1" applyFill="1" applyBorder="1" applyAlignment="1">
      <alignment horizontal="left" vertical="center" wrapText="1"/>
    </xf>
    <xf numFmtId="0" fontId="31" fillId="7" borderId="1" xfId="0" applyFont="1" applyFill="1" applyBorder="1" applyAlignment="1">
      <alignment wrapText="1"/>
    </xf>
    <xf numFmtId="4" fontId="0" fillId="7" borderId="1" xfId="0" applyNumberFormat="1" applyFill="1" applyBorder="1" applyAlignment="1">
      <alignment horizontal="right" vertical="center" wrapText="1"/>
    </xf>
    <xf numFmtId="10" fontId="0" fillId="7" borderId="1" xfId="0" applyNumberFormat="1" applyFill="1" applyBorder="1" applyAlignment="1">
      <alignment horizontal="center" vertical="center" wrapText="1"/>
    </xf>
    <xf numFmtId="14" fontId="12" fillId="7" borderId="15" xfId="0" applyNumberFormat="1" applyFont="1" applyFill="1" applyBorder="1" applyAlignment="1">
      <alignment horizontal="left" vertical="center" wrapText="1"/>
    </xf>
    <xf numFmtId="0" fontId="0" fillId="7" borderId="15" xfId="0" applyFill="1" applyBorder="1" applyAlignment="1">
      <alignment horizontal="center" vertical="center" wrapText="1"/>
    </xf>
    <xf numFmtId="0" fontId="31" fillId="7" borderId="15" xfId="0" applyFont="1" applyFill="1" applyBorder="1" applyAlignment="1">
      <alignment wrapText="1"/>
    </xf>
    <xf numFmtId="4" fontId="0" fillId="7" borderId="15" xfId="0" applyNumberFormat="1" applyFill="1" applyBorder="1" applyAlignment="1">
      <alignment horizontal="right" vertical="center" wrapText="1"/>
    </xf>
    <xf numFmtId="10" fontId="0" fillId="7" borderId="15" xfId="0" applyNumberFormat="1" applyFill="1" applyBorder="1" applyAlignment="1">
      <alignment horizontal="center" vertical="center" wrapText="1"/>
    </xf>
    <xf numFmtId="0" fontId="12" fillId="7" borderId="15" xfId="0" applyFont="1" applyFill="1" applyBorder="1" applyAlignment="1">
      <alignment horizontal="left" vertical="center" wrapText="1"/>
    </xf>
    <xf numFmtId="0" fontId="0" fillId="7" borderId="15" xfId="0" applyFill="1" applyBorder="1" applyAlignment="1">
      <alignment horizontal="left" vertical="center" wrapText="1"/>
    </xf>
    <xf numFmtId="0" fontId="14" fillId="7" borderId="15" xfId="0" applyFont="1" applyFill="1" applyBorder="1" applyAlignment="1">
      <alignment wrapText="1"/>
    </xf>
    <xf numFmtId="14" fontId="16" fillId="7" borderId="15" xfId="0" applyNumberFormat="1" applyFont="1" applyFill="1" applyBorder="1" applyAlignment="1">
      <alignment horizontal="center" vertical="center" wrapText="1"/>
    </xf>
    <xf numFmtId="0" fontId="39" fillId="7" borderId="1" xfId="0" applyFont="1" applyFill="1" applyBorder="1" applyAlignment="1">
      <alignment horizontal="left" vertical="center" wrapText="1"/>
    </xf>
    <xf numFmtId="9" fontId="12" fillId="7" borderId="15" xfId="0" applyNumberFormat="1" applyFont="1" applyFill="1" applyBorder="1" applyAlignment="1">
      <alignment horizontal="center" vertical="center" wrapText="1"/>
    </xf>
    <xf numFmtId="0" fontId="0" fillId="7" borderId="0" xfId="0" applyFill="1" applyAlignment="1">
      <alignment horizontal="left" vertical="center" wrapText="1"/>
    </xf>
    <xf numFmtId="0" fontId="17" fillId="7" borderId="1" xfId="0" applyFont="1" applyFill="1" applyBorder="1"/>
    <xf numFmtId="0" fontId="0" fillId="7" borderId="0" xfId="0" applyFill="1" applyBorder="1" applyAlignment="1">
      <alignment horizontal="left" vertical="center" wrapText="1"/>
    </xf>
    <xf numFmtId="4" fontId="9" fillId="10" borderId="1" xfId="0" applyNumberFormat="1" applyFont="1" applyFill="1" applyBorder="1" applyAlignment="1">
      <alignment horizontal="center" vertical="center" wrapText="1"/>
    </xf>
    <xf numFmtId="4" fontId="9" fillId="10" borderId="1" xfId="0" applyNumberFormat="1" applyFont="1" applyFill="1" applyBorder="1" applyAlignment="1">
      <alignment horizontal="right" vertical="center" wrapText="1"/>
    </xf>
    <xf numFmtId="4" fontId="15" fillId="10" borderId="1" xfId="0" applyNumberFormat="1" applyFont="1" applyFill="1" applyBorder="1" applyAlignment="1">
      <alignment horizontal="right" vertical="center" wrapText="1"/>
    </xf>
    <xf numFmtId="4" fontId="41" fillId="10" borderId="1" xfId="0" applyNumberFormat="1" applyFont="1" applyFill="1" applyBorder="1" applyAlignment="1">
      <alignment horizontal="right" vertical="center" wrapText="1"/>
    </xf>
    <xf numFmtId="4" fontId="15" fillId="10" borderId="2" xfId="0" applyNumberFormat="1" applyFont="1" applyFill="1" applyBorder="1" applyAlignment="1">
      <alignment horizontal="right" vertical="center" wrapText="1"/>
    </xf>
    <xf numFmtId="4" fontId="9" fillId="10" borderId="2" xfId="0" applyNumberFormat="1" applyFont="1" applyFill="1" applyBorder="1" applyAlignment="1">
      <alignment horizontal="right" vertical="center" wrapText="1"/>
    </xf>
    <xf numFmtId="166" fontId="15" fillId="10" borderId="1" xfId="0" applyNumberFormat="1" applyFont="1" applyFill="1" applyBorder="1" applyAlignment="1">
      <alignment horizontal="right" vertical="center" wrapText="1"/>
    </xf>
    <xf numFmtId="166" fontId="15" fillId="10" borderId="15" xfId="0" applyNumberFormat="1" applyFont="1" applyFill="1" applyBorder="1" applyAlignment="1">
      <alignment horizontal="right" vertical="center" wrapText="1"/>
    </xf>
    <xf numFmtId="0" fontId="9" fillId="10" borderId="1" xfId="0" applyFont="1" applyFill="1" applyBorder="1" applyAlignment="1">
      <alignment horizontal="center" vertical="center" wrapText="1"/>
    </xf>
    <xf numFmtId="166" fontId="15" fillId="10" borderId="2" xfId="0" applyNumberFormat="1" applyFont="1" applyFill="1" applyBorder="1" applyAlignment="1">
      <alignment horizontal="right" vertical="center" wrapText="1"/>
    </xf>
    <xf numFmtId="0" fontId="9" fillId="10" borderId="0" xfId="0" applyFont="1" applyFill="1" applyBorder="1" applyAlignment="1">
      <alignment horizontal="right" vertical="center" wrapText="1"/>
    </xf>
    <xf numFmtId="0" fontId="9" fillId="0" borderId="0" xfId="0" applyFont="1" applyFill="1" applyAlignment="1">
      <alignment horizontal="right" vertical="center" wrapText="1"/>
    </xf>
    <xf numFmtId="0" fontId="9" fillId="0" borderId="0" xfId="0" applyFont="1" applyFill="1" applyBorder="1" applyAlignment="1">
      <alignment horizontal="right"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FFFF66"/>
      <color rgb="FFE9DD87"/>
      <color rgb="FFFF7C80"/>
      <color rgb="FF00D050"/>
      <color rgb="FF0086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ndrés Freire Prieto" id="{99DE2842-C7C6-4D0C-A482-6C67CD0A6EE0}" userId="48c97c21ac175f1e"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71" dT="2019-12-05T18:30:11.96" personId="{99DE2842-C7C6-4D0C-A482-6C67CD0A6EE0}" id="{FF8AE20D-3613-497C-9323-2010040F422C}">
    <text>Andrés,
Factúrale al cliente por el importe de adjudicación.
Que te de los datos Alicia, en caso que no los conozcas.
Confirma con ella también una vez lo realices.
Gracias.
El 31 de octubre de 2019 a las 11:38 Andres Freire Prieto &lt;andres.freire@zenerconsulting.com&gt; escribió:
Hola Jaime:
Hay que emitir factura a la CAMARA DE CUENTAS por licencias MacAfee. Ya recibí la contrafactura de TAISA. ¿Puedes darme instrucciones?
Un saludo
El 31 de octubre de 2019 a las 11:29 Alicia Sanz Herrero &lt;alicia.sanz@taisa.com&gt; escribió:
Hola Andrés,
Zener ganó el concurso. Jaime firmó el contrato.
Saludos</text>
  </threadedComment>
  <threadedComment ref="C84" dT="2019-12-05T18:30:11.96" personId="{99DE2842-C7C6-4D0C-A482-6C67CD0A6EE0}" id="{F2F065E0-2A77-40F3-AEA3-B36BCE39D46C}">
    <text>Andrés,
Factúrale al cliente por el importe de adjudicación.
Que te de los datos Alicia, en caso que no los conozcas.
Confirma con ella también una vez lo realices.
Gracias.
El 31 de octubre de 2019 a las 11:38 Andres Freire Prieto &lt;andres.freire@zenerconsulting.com&gt; escribió:
Hola Jaime:
Hay que emitir factura a la CAMARA DE CUENTAS por licencias MacAfee. Ya recibí la contrafactura de TAISA. ¿Puedes darme instrucciones?
Un saludo
El 31 de octubre de 2019 a las 11:29 Alicia Sanz Herrero &lt;alicia.sanz@taisa.com&gt; escribió:
Hola Andrés,
Zener ganó el concurso. Jaime firmó el contrato.
Saludos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5"/>
  <sheetViews>
    <sheetView zoomScale="120" zoomScaleNormal="120" workbookViewId="0">
      <selection activeCell="B29" sqref="B29"/>
    </sheetView>
  </sheetViews>
  <sheetFormatPr baseColWidth="10" defaultColWidth="11.42578125" defaultRowHeight="12.75"/>
  <cols>
    <col min="1" max="1" width="10" style="12" customWidth="1"/>
    <col min="2" max="2" width="10.42578125" style="1" bestFit="1" customWidth="1"/>
    <col min="3" max="3" width="3" style="2" bestFit="1" customWidth="1"/>
    <col min="4" max="4" width="36.28515625" style="3" bestFit="1" customWidth="1"/>
    <col min="5" max="5" width="24.140625" style="36" customWidth="1"/>
    <col min="6" max="6" width="10.42578125" style="14" customWidth="1"/>
    <col min="7" max="7" width="14.28515625" style="45" bestFit="1" customWidth="1"/>
    <col min="8" max="8" width="10" style="16" customWidth="1"/>
    <col min="9" max="9" width="12.5703125" style="6" customWidth="1"/>
    <col min="10" max="10" width="15.28515625" style="8" bestFit="1" customWidth="1"/>
    <col min="11" max="11" width="9.85546875" style="5" bestFit="1" customWidth="1"/>
    <col min="12" max="12" width="14.42578125" style="3" customWidth="1"/>
    <col min="13" max="13" width="27.7109375" style="3" bestFit="1" customWidth="1"/>
    <col min="14" max="14" width="30.28515625" style="3" bestFit="1" customWidth="1"/>
    <col min="15" max="15" width="27.42578125" style="3" bestFit="1" customWidth="1"/>
    <col min="16" max="16" width="28.140625" style="3" bestFit="1" customWidth="1"/>
    <col min="17" max="17" width="27.85546875" style="3" bestFit="1" customWidth="1"/>
    <col min="18" max="18" width="31.28515625" style="3" bestFit="1" customWidth="1"/>
    <col min="19" max="19" width="28.28515625" style="3" bestFit="1" customWidth="1"/>
    <col min="20" max="20" width="29.5703125" style="3" bestFit="1" customWidth="1"/>
    <col min="21" max="21" width="32.28515625" style="3" bestFit="1" customWidth="1"/>
    <col min="22" max="22" width="29.28515625" style="3" bestFit="1" customWidth="1"/>
    <col min="23" max="23" width="30" style="3" bestFit="1" customWidth="1"/>
    <col min="24" max="24" width="29.7109375" style="3" bestFit="1" customWidth="1"/>
    <col min="25" max="25" width="31.28515625" style="3" bestFit="1" customWidth="1"/>
    <col min="26" max="26" width="28.28515625" style="3" bestFit="1" customWidth="1"/>
    <col min="27" max="27" width="30.5703125" style="3" bestFit="1" customWidth="1"/>
    <col min="28" max="28" width="33.28515625" style="3" bestFit="1" customWidth="1"/>
    <col min="29" max="29" width="30.28515625" style="3" bestFit="1" customWidth="1"/>
    <col min="30" max="30" width="31" style="3" bestFit="1" customWidth="1"/>
    <col min="31" max="31" width="30.7109375" style="3" bestFit="1" customWidth="1"/>
    <col min="32" max="32" width="32.42578125" style="3" bestFit="1" customWidth="1"/>
    <col min="33" max="33" width="29.28515625" style="3" bestFit="1" customWidth="1"/>
    <col min="34" max="34" width="30.5703125" style="3" bestFit="1" customWidth="1"/>
    <col min="35" max="35" width="33.28515625" style="3" bestFit="1" customWidth="1"/>
    <col min="36" max="36" width="30.28515625" style="3" bestFit="1" customWidth="1"/>
    <col min="37" max="37" width="31" style="3" bestFit="1" customWidth="1"/>
    <col min="38" max="38" width="30.7109375" style="3" bestFit="1" customWidth="1"/>
    <col min="39" max="39" width="32.42578125" style="3" bestFit="1" customWidth="1"/>
    <col min="40" max="40" width="29.28515625" style="3" bestFit="1" customWidth="1"/>
    <col min="41" max="41" width="30.5703125" style="3" bestFit="1" customWidth="1"/>
    <col min="42" max="42" width="33.28515625" style="3" bestFit="1" customWidth="1"/>
    <col min="43" max="43" width="30.28515625" style="3" bestFit="1" customWidth="1"/>
    <col min="44" max="44" width="31" style="3" bestFit="1" customWidth="1"/>
    <col min="45" max="45" width="30.7109375" style="3" bestFit="1" customWidth="1"/>
    <col min="46" max="46" width="32.42578125" style="3" bestFit="1" customWidth="1"/>
    <col min="47" max="47" width="29.28515625" style="3" bestFit="1" customWidth="1"/>
    <col min="48" max="48" width="28.85546875" style="3" bestFit="1" customWidth="1"/>
    <col min="49" max="49" width="31.5703125" style="3" bestFit="1" customWidth="1"/>
    <col min="50" max="50" width="28.5703125" style="3" bestFit="1" customWidth="1"/>
    <col min="51" max="51" width="29.28515625" style="3" bestFit="1" customWidth="1"/>
    <col min="52" max="52" width="29" style="3" bestFit="1" customWidth="1"/>
    <col min="53" max="53" width="30.5703125" style="3" bestFit="1" customWidth="1"/>
    <col min="54" max="54" width="27.5703125" style="3" bestFit="1" customWidth="1"/>
    <col min="55" max="55" width="28.85546875" style="3" bestFit="1" customWidth="1"/>
    <col min="56" max="56" width="31.5703125" style="3" bestFit="1" customWidth="1"/>
    <col min="57" max="57" width="29.5703125" style="3" bestFit="1" customWidth="1"/>
    <col min="58" max="58" width="30.28515625" style="3" bestFit="1" customWidth="1"/>
    <col min="59" max="59" width="30" style="3" bestFit="1" customWidth="1"/>
    <col min="60" max="60" width="31.7109375" style="3" bestFit="1" customWidth="1"/>
    <col min="61" max="61" width="28.5703125" style="3" bestFit="1" customWidth="1"/>
    <col min="62" max="62" width="29.85546875" style="3" bestFit="1" customWidth="1"/>
    <col min="63" max="16384" width="11.42578125" style="3"/>
  </cols>
  <sheetData>
    <row r="1" spans="1:12">
      <c r="A1" s="19" t="s">
        <v>24</v>
      </c>
      <c r="E1" s="39"/>
    </row>
    <row r="3" spans="1:12" s="8" customFormat="1">
      <c r="A3" s="20" t="s">
        <v>23</v>
      </c>
      <c r="B3" s="21" t="s">
        <v>22</v>
      </c>
      <c r="C3" s="20" t="s">
        <v>21</v>
      </c>
      <c r="D3" s="20" t="s">
        <v>20</v>
      </c>
      <c r="E3" s="33" t="s">
        <v>39</v>
      </c>
      <c r="F3" s="22" t="s">
        <v>67</v>
      </c>
      <c r="G3" s="46" t="s">
        <v>19</v>
      </c>
      <c r="H3" s="52" t="s">
        <v>31</v>
      </c>
      <c r="I3" s="32" t="s">
        <v>26</v>
      </c>
      <c r="K3" s="7"/>
    </row>
    <row r="4" spans="1:12">
      <c r="A4" s="9" t="s">
        <v>10</v>
      </c>
      <c r="B4" s="23"/>
      <c r="C4" s="10">
        <v>60</v>
      </c>
      <c r="D4" s="24" t="s">
        <v>13</v>
      </c>
      <c r="E4" s="34" t="s">
        <v>56</v>
      </c>
      <c r="F4" s="15"/>
      <c r="G4" s="47">
        <v>44413.98</v>
      </c>
      <c r="H4" s="17">
        <v>53740.92</v>
      </c>
      <c r="I4" s="23">
        <v>42073</v>
      </c>
      <c r="L4" s="5"/>
    </row>
    <row r="5" spans="1:12">
      <c r="A5" s="150" t="s">
        <v>9</v>
      </c>
      <c r="B5" s="151">
        <v>42031</v>
      </c>
      <c r="C5" s="152"/>
      <c r="D5" s="153" t="s">
        <v>18</v>
      </c>
      <c r="E5" s="154"/>
      <c r="F5" s="15"/>
      <c r="G5" s="47">
        <v>3640</v>
      </c>
      <c r="H5" s="53" t="s">
        <v>46</v>
      </c>
      <c r="I5" s="23">
        <v>42102</v>
      </c>
      <c r="L5" s="5"/>
    </row>
    <row r="6" spans="1:12">
      <c r="A6" s="150" t="s">
        <v>8</v>
      </c>
      <c r="B6" s="151">
        <v>42031</v>
      </c>
      <c r="C6" s="152"/>
      <c r="D6" s="153" t="s">
        <v>75</v>
      </c>
      <c r="E6" s="154"/>
      <c r="F6" s="15"/>
      <c r="G6" s="47">
        <v>2550</v>
      </c>
      <c r="H6" s="17">
        <v>3085.5</v>
      </c>
      <c r="I6" s="23">
        <v>42065</v>
      </c>
      <c r="L6" s="5"/>
    </row>
    <row r="7" spans="1:12">
      <c r="A7" s="9" t="s">
        <v>7</v>
      </c>
      <c r="B7" s="23">
        <v>42062</v>
      </c>
      <c r="C7" s="10">
        <v>30</v>
      </c>
      <c r="D7" s="24" t="s">
        <v>17</v>
      </c>
      <c r="E7" s="34"/>
      <c r="F7" s="25"/>
      <c r="G7" s="48">
        <v>1848</v>
      </c>
      <c r="H7" s="17">
        <v>2236.08</v>
      </c>
      <c r="I7" s="23" t="s">
        <v>27</v>
      </c>
      <c r="L7" s="5"/>
    </row>
    <row r="8" spans="1:12">
      <c r="A8" s="9" t="s">
        <v>100</v>
      </c>
      <c r="B8" s="23">
        <v>42130</v>
      </c>
      <c r="C8" s="10"/>
      <c r="D8" s="24" t="s">
        <v>17</v>
      </c>
      <c r="E8" s="34"/>
      <c r="F8" s="25"/>
      <c r="G8" s="48">
        <v>-1848</v>
      </c>
      <c r="H8" s="17">
        <v>-2236.08</v>
      </c>
      <c r="I8" s="23"/>
      <c r="L8" s="5"/>
    </row>
    <row r="9" spans="1:12" ht="12" customHeight="1">
      <c r="A9" s="9" t="s">
        <v>11</v>
      </c>
      <c r="B9" s="23">
        <v>42131</v>
      </c>
      <c r="C9" s="10">
        <v>30</v>
      </c>
      <c r="D9" s="24" t="s">
        <v>17</v>
      </c>
      <c r="E9" s="34" t="s">
        <v>53</v>
      </c>
      <c r="F9" s="25"/>
      <c r="G9" s="48">
        <v>924</v>
      </c>
      <c r="H9" s="17">
        <v>1118.04</v>
      </c>
      <c r="I9" s="23">
        <v>42185</v>
      </c>
      <c r="L9" s="5"/>
    </row>
    <row r="10" spans="1:12">
      <c r="A10" s="150" t="s">
        <v>6</v>
      </c>
      <c r="B10" s="151">
        <v>42149</v>
      </c>
      <c r="C10" s="152"/>
      <c r="D10" s="153" t="s">
        <v>75</v>
      </c>
      <c r="E10" s="155"/>
      <c r="F10" s="25"/>
      <c r="G10" s="48">
        <v>5950</v>
      </c>
      <c r="H10" s="17">
        <v>7199.5</v>
      </c>
      <c r="I10" s="23">
        <v>42156</v>
      </c>
      <c r="L10" s="5"/>
    </row>
    <row r="11" spans="1:12">
      <c r="A11" s="150" t="s">
        <v>5</v>
      </c>
      <c r="B11" s="151">
        <v>42167</v>
      </c>
      <c r="C11" s="152"/>
      <c r="D11" s="153" t="s">
        <v>16</v>
      </c>
      <c r="E11" s="154"/>
      <c r="F11" s="25"/>
      <c r="G11" s="48">
        <v>12116</v>
      </c>
      <c r="H11" s="17">
        <v>14660.36</v>
      </c>
      <c r="I11" s="23">
        <v>42189</v>
      </c>
      <c r="L11" s="5"/>
    </row>
    <row r="12" spans="1:12">
      <c r="A12" s="150" t="s">
        <v>4</v>
      </c>
      <c r="B12" s="151">
        <v>42170</v>
      </c>
      <c r="C12" s="152">
        <v>30</v>
      </c>
      <c r="D12" s="153" t="s">
        <v>15</v>
      </c>
      <c r="E12" s="154"/>
      <c r="F12" s="25"/>
      <c r="G12" s="48">
        <v>18500</v>
      </c>
      <c r="H12" s="17">
        <v>22385</v>
      </c>
      <c r="I12" s="23">
        <v>42207</v>
      </c>
      <c r="L12" s="5"/>
    </row>
    <row r="13" spans="1:12">
      <c r="A13" s="9" t="s">
        <v>1</v>
      </c>
      <c r="B13" s="23">
        <v>42212</v>
      </c>
      <c r="C13" s="10">
        <v>30</v>
      </c>
      <c r="D13" s="24" t="s">
        <v>14</v>
      </c>
      <c r="E13" s="34" t="s">
        <v>300</v>
      </c>
      <c r="F13" s="25"/>
      <c r="G13" s="48">
        <v>1963.2</v>
      </c>
      <c r="H13" s="17">
        <v>2375.4699999999998</v>
      </c>
      <c r="I13" s="23">
        <v>42286</v>
      </c>
      <c r="L13" s="5"/>
    </row>
    <row r="14" spans="1:12">
      <c r="A14" s="9" t="s">
        <v>2</v>
      </c>
      <c r="B14" s="23">
        <v>42213</v>
      </c>
      <c r="C14" s="10">
        <v>30</v>
      </c>
      <c r="D14" s="24" t="s">
        <v>14</v>
      </c>
      <c r="E14" s="34" t="s">
        <v>301</v>
      </c>
      <c r="F14" s="25"/>
      <c r="G14" s="48">
        <v>7977.91</v>
      </c>
      <c r="H14" s="17">
        <v>9653.27</v>
      </c>
      <c r="I14" s="23">
        <v>42237</v>
      </c>
      <c r="L14" s="5"/>
    </row>
    <row r="15" spans="1:12">
      <c r="A15" s="9" t="s">
        <v>3</v>
      </c>
      <c r="B15" s="23">
        <v>42258</v>
      </c>
      <c r="C15" s="11">
        <v>60</v>
      </c>
      <c r="D15" s="24" t="s">
        <v>13</v>
      </c>
      <c r="E15" s="34" t="s">
        <v>55</v>
      </c>
      <c r="F15" s="25"/>
      <c r="G15" s="48">
        <v>80875.56</v>
      </c>
      <c r="H15" s="17">
        <v>97859.43</v>
      </c>
      <c r="I15" s="23">
        <v>42405</v>
      </c>
      <c r="L15" s="5"/>
    </row>
    <row r="16" spans="1:12">
      <c r="A16" s="156" t="s">
        <v>0</v>
      </c>
      <c r="B16" s="157">
        <v>42307</v>
      </c>
      <c r="C16" s="158"/>
      <c r="D16" s="159" t="s">
        <v>75</v>
      </c>
      <c r="E16" s="154" t="s">
        <v>80</v>
      </c>
      <c r="F16" s="15"/>
      <c r="G16" s="49">
        <v>1000</v>
      </c>
      <c r="H16" s="17">
        <v>1210</v>
      </c>
      <c r="I16" s="42">
        <v>42339</v>
      </c>
    </row>
    <row r="17" spans="1:11">
      <c r="A17" s="150" t="s">
        <v>28</v>
      </c>
      <c r="B17" s="151">
        <v>42320</v>
      </c>
      <c r="C17" s="152">
        <v>30</v>
      </c>
      <c r="D17" s="160" t="s">
        <v>15</v>
      </c>
      <c r="E17" s="161"/>
      <c r="F17" s="31"/>
      <c r="G17" s="50">
        <v>10900</v>
      </c>
      <c r="H17" s="17">
        <v>13189</v>
      </c>
      <c r="I17" s="23">
        <v>42705</v>
      </c>
      <c r="K17" s="3"/>
    </row>
    <row r="18" spans="1:11" ht="38.25">
      <c r="A18" s="9" t="s">
        <v>30</v>
      </c>
      <c r="B18" s="23">
        <v>42321</v>
      </c>
      <c r="C18" s="10"/>
      <c r="D18" s="27" t="s">
        <v>37</v>
      </c>
      <c r="E18" s="34" t="s">
        <v>57</v>
      </c>
      <c r="F18" s="15" t="s">
        <v>124</v>
      </c>
      <c r="G18" s="288">
        <v>44880</v>
      </c>
      <c r="H18" s="17">
        <v>54304</v>
      </c>
      <c r="I18" s="23">
        <v>42613</v>
      </c>
    </row>
    <row r="19" spans="1:11">
      <c r="A19" s="150" t="s">
        <v>32</v>
      </c>
      <c r="B19" s="151">
        <v>42340</v>
      </c>
      <c r="C19" s="152"/>
      <c r="D19" s="160" t="s">
        <v>90</v>
      </c>
      <c r="E19" s="154"/>
      <c r="F19" s="15"/>
      <c r="G19" s="47">
        <v>17710</v>
      </c>
      <c r="H19" s="54">
        <v>21429.1</v>
      </c>
      <c r="I19" s="23">
        <v>42369</v>
      </c>
      <c r="K19" s="3"/>
    </row>
    <row r="20" spans="1:11">
      <c r="A20" s="150" t="s">
        <v>33</v>
      </c>
      <c r="B20" s="151">
        <v>42335</v>
      </c>
      <c r="C20" s="152"/>
      <c r="D20" s="160" t="s">
        <v>75</v>
      </c>
      <c r="E20" s="154" t="s">
        <v>45</v>
      </c>
      <c r="F20" s="15"/>
      <c r="G20" s="47">
        <v>1000</v>
      </c>
      <c r="H20" s="54">
        <v>1210</v>
      </c>
      <c r="I20" s="23">
        <v>42368</v>
      </c>
      <c r="K20" s="3"/>
    </row>
    <row r="21" spans="1:11">
      <c r="A21" s="9" t="s">
        <v>34</v>
      </c>
      <c r="B21" s="23">
        <v>42345</v>
      </c>
      <c r="C21" s="289">
        <v>30</v>
      </c>
      <c r="D21" s="290" t="s">
        <v>25</v>
      </c>
      <c r="E21" s="34" t="s">
        <v>132</v>
      </c>
      <c r="F21" s="15"/>
      <c r="G21" s="47">
        <v>17920</v>
      </c>
      <c r="H21" s="291">
        <v>21683.200000000001</v>
      </c>
      <c r="I21" s="42">
        <v>42362</v>
      </c>
      <c r="K21" s="3"/>
    </row>
    <row r="22" spans="1:11" ht="25.5">
      <c r="A22" s="9" t="s">
        <v>35</v>
      </c>
      <c r="B22" s="23">
        <v>42352</v>
      </c>
      <c r="C22" s="10"/>
      <c r="D22" s="27" t="s">
        <v>36</v>
      </c>
      <c r="E22" s="34" t="s">
        <v>52</v>
      </c>
      <c r="F22" s="15"/>
      <c r="G22" s="47">
        <v>80461.81</v>
      </c>
      <c r="H22" s="55">
        <v>97358.79</v>
      </c>
      <c r="I22" s="23">
        <v>42382</v>
      </c>
      <c r="K22" s="3"/>
    </row>
    <row r="23" spans="1:11">
      <c r="A23" s="9" t="s">
        <v>40</v>
      </c>
      <c r="B23" s="23">
        <v>42352</v>
      </c>
      <c r="C23" s="10">
        <v>60</v>
      </c>
      <c r="D23" s="27" t="s">
        <v>13</v>
      </c>
      <c r="E23" s="34" t="s">
        <v>54</v>
      </c>
      <c r="F23" s="28"/>
      <c r="G23" s="51">
        <v>93293.67</v>
      </c>
      <c r="H23" s="17">
        <v>112885.34</v>
      </c>
      <c r="I23" s="23">
        <v>42417</v>
      </c>
      <c r="K23" s="3"/>
    </row>
    <row r="24" spans="1:11">
      <c r="A24" s="150" t="s">
        <v>41</v>
      </c>
      <c r="B24" s="151">
        <v>42353</v>
      </c>
      <c r="C24" s="152"/>
      <c r="D24" s="160" t="s">
        <v>138</v>
      </c>
      <c r="E24" s="154"/>
      <c r="F24" s="28"/>
      <c r="G24" s="51">
        <v>3231.75</v>
      </c>
      <c r="H24" s="17">
        <v>3910.42</v>
      </c>
      <c r="I24" s="23">
        <v>42369</v>
      </c>
      <c r="K24" s="3"/>
    </row>
    <row r="25" spans="1:11">
      <c r="A25" s="150" t="s">
        <v>42</v>
      </c>
      <c r="B25" s="151">
        <v>42354</v>
      </c>
      <c r="C25" s="152"/>
      <c r="D25" s="160" t="s">
        <v>138</v>
      </c>
      <c r="E25" s="154"/>
      <c r="F25" s="28"/>
      <c r="G25" s="51">
        <v>1126.24</v>
      </c>
      <c r="H25" s="17">
        <v>1362.75</v>
      </c>
      <c r="I25" s="23">
        <v>42369</v>
      </c>
      <c r="K25" s="3"/>
    </row>
    <row r="26" spans="1:11">
      <c r="A26" s="150" t="s">
        <v>43</v>
      </c>
      <c r="B26" s="151">
        <v>42354</v>
      </c>
      <c r="C26" s="152"/>
      <c r="D26" s="160" t="s">
        <v>138</v>
      </c>
      <c r="E26" s="154"/>
      <c r="F26" s="28"/>
      <c r="G26" s="51">
        <v>6119.86</v>
      </c>
      <c r="H26" s="17">
        <v>7405.03</v>
      </c>
      <c r="I26" s="23">
        <v>42012</v>
      </c>
      <c r="K26" s="3"/>
    </row>
    <row r="27" spans="1:11" ht="25.5">
      <c r="A27" s="9" t="s">
        <v>44</v>
      </c>
      <c r="B27" s="23">
        <v>42366</v>
      </c>
      <c r="C27" s="10">
        <v>90</v>
      </c>
      <c r="D27" s="27" t="s">
        <v>38</v>
      </c>
      <c r="E27" s="34" t="s">
        <v>50</v>
      </c>
      <c r="F27" s="28" t="s">
        <v>66</v>
      </c>
      <c r="G27" s="51">
        <v>2208</v>
      </c>
      <c r="H27" s="17">
        <v>2671.68</v>
      </c>
      <c r="I27" s="23">
        <v>42409</v>
      </c>
      <c r="K27" s="3"/>
    </row>
    <row r="28" spans="1:11" ht="25.5">
      <c r="A28" s="9" t="s">
        <v>47</v>
      </c>
      <c r="B28" s="23">
        <v>42368</v>
      </c>
      <c r="C28" s="10">
        <v>60</v>
      </c>
      <c r="D28" s="27" t="s">
        <v>49</v>
      </c>
      <c r="E28" s="292" t="s">
        <v>77</v>
      </c>
      <c r="F28" s="293" t="s">
        <v>66</v>
      </c>
      <c r="G28" s="51">
        <v>3770</v>
      </c>
      <c r="H28" s="17">
        <f>G28*1.21</f>
        <v>4561.7</v>
      </c>
      <c r="I28" s="23">
        <v>42451</v>
      </c>
      <c r="K28" s="3"/>
    </row>
    <row r="29" spans="1:11">
      <c r="A29" s="9" t="s">
        <v>48</v>
      </c>
      <c r="B29" s="23">
        <v>42368</v>
      </c>
      <c r="C29" s="10"/>
      <c r="D29" s="27" t="s">
        <v>49</v>
      </c>
      <c r="E29" s="34" t="s">
        <v>51</v>
      </c>
      <c r="F29" s="28"/>
      <c r="G29" s="51">
        <v>27576</v>
      </c>
      <c r="H29" s="17">
        <f>G29*1.21</f>
        <v>33366.959999999999</v>
      </c>
      <c r="I29" s="23">
        <v>42451</v>
      </c>
      <c r="J29" s="7"/>
      <c r="K29" s="3"/>
    </row>
    <row r="30" spans="1:11">
      <c r="A30" s="9" t="s">
        <v>58</v>
      </c>
      <c r="B30" s="23">
        <v>42369</v>
      </c>
      <c r="C30" s="10"/>
      <c r="D30" s="27" t="s">
        <v>37</v>
      </c>
      <c r="E30" s="292" t="s">
        <v>59</v>
      </c>
      <c r="F30" s="293"/>
      <c r="G30" s="51">
        <v>10022</v>
      </c>
      <c r="H30" s="17">
        <f>G30*1.21</f>
        <v>12126.619999999999</v>
      </c>
      <c r="I30" s="23">
        <v>42613</v>
      </c>
      <c r="K30" s="3"/>
    </row>
    <row r="31" spans="1:11">
      <c r="A31" s="3"/>
      <c r="B31" s="3"/>
      <c r="C31" s="3"/>
      <c r="E31" s="35"/>
      <c r="F31" s="3"/>
      <c r="I31" s="1"/>
      <c r="K31" s="3"/>
    </row>
    <row r="32" spans="1:11">
      <c r="I32" s="13"/>
      <c r="K32" s="3"/>
    </row>
    <row r="33" spans="1:11">
      <c r="G33" s="47" t="s">
        <v>19</v>
      </c>
      <c r="H33" s="18" t="s">
        <v>31</v>
      </c>
      <c r="I33" s="13"/>
      <c r="J33" s="7"/>
      <c r="K33" s="3"/>
    </row>
    <row r="34" spans="1:11">
      <c r="A34" s="29"/>
      <c r="B34" s="26"/>
      <c r="E34" s="37" t="s">
        <v>12</v>
      </c>
      <c r="F34" s="30"/>
      <c r="G34" s="47">
        <f>SUM(G4:G30)</f>
        <v>500129.98</v>
      </c>
      <c r="H34" s="17">
        <f>SUM(H4:H30)</f>
        <v>600752.07999999996</v>
      </c>
      <c r="I34" s="13"/>
      <c r="K34" s="3"/>
    </row>
    <row r="35" spans="1:11">
      <c r="A35" s="29"/>
      <c r="B35" s="26"/>
      <c r="I35" s="13"/>
      <c r="K35" s="3"/>
    </row>
    <row r="36" spans="1:11">
      <c r="A36" s="29"/>
      <c r="B36" s="26"/>
      <c r="I36" s="13"/>
      <c r="K36" s="3"/>
    </row>
    <row r="37" spans="1:11">
      <c r="A37" s="29"/>
      <c r="B37" s="26"/>
      <c r="E37" s="38"/>
      <c r="I37" s="13"/>
      <c r="K37" s="3"/>
    </row>
    <row r="38" spans="1:11">
      <c r="A38" s="29"/>
      <c r="B38" s="26"/>
      <c r="I38" s="13"/>
      <c r="K38" s="3"/>
    </row>
    <row r="39" spans="1:11">
      <c r="A39" s="29"/>
      <c r="B39" s="26"/>
      <c r="D39" s="4"/>
      <c r="E39" s="39"/>
      <c r="K39" s="3"/>
    </row>
    <row r="40" spans="1:11">
      <c r="F40" s="4"/>
      <c r="K40" s="3"/>
    </row>
    <row r="41" spans="1:11">
      <c r="J41" s="7"/>
      <c r="K41" s="3"/>
    </row>
    <row r="42" spans="1:11">
      <c r="J42" s="7"/>
      <c r="K42" s="3"/>
    </row>
    <row r="43" spans="1:11">
      <c r="J43" s="7"/>
      <c r="K43" s="3"/>
    </row>
    <row r="44" spans="1:11">
      <c r="J44" s="7"/>
      <c r="K44" s="3"/>
    </row>
    <row r="45" spans="1:11">
      <c r="J45" s="7"/>
      <c r="K45" s="3"/>
    </row>
    <row r="46" spans="1:11">
      <c r="J46" s="7"/>
      <c r="K46" s="3"/>
    </row>
    <row r="47" spans="1:11" s="4" customFormat="1">
      <c r="J47" s="44"/>
    </row>
    <row r="48" spans="1:11" s="4" customFormat="1">
      <c r="J48" s="44"/>
    </row>
    <row r="49" spans="10:11">
      <c r="J49" s="7"/>
      <c r="K49" s="3"/>
    </row>
    <row r="50" spans="10:11">
      <c r="J50" s="7"/>
      <c r="K50" s="3"/>
    </row>
    <row r="51" spans="10:11">
      <c r="J51" s="7"/>
      <c r="K51" s="3"/>
    </row>
    <row r="52" spans="10:11">
      <c r="J52" s="7"/>
      <c r="K52" s="3"/>
    </row>
    <row r="53" spans="10:11" s="4" customFormat="1">
      <c r="J53" s="44"/>
    </row>
    <row r="54" spans="10:11">
      <c r="J54" s="7"/>
      <c r="K54" s="3"/>
    </row>
    <row r="55" spans="10:11">
      <c r="J55" s="43"/>
      <c r="K55" s="3"/>
    </row>
    <row r="56" spans="10:11">
      <c r="J56" s="7"/>
      <c r="K56" s="3"/>
    </row>
    <row r="57" spans="10:11">
      <c r="J57" s="7"/>
      <c r="K57" s="3"/>
    </row>
    <row r="58" spans="10:11">
      <c r="J58" s="7"/>
      <c r="K58" s="3"/>
    </row>
    <row r="59" spans="10:11" s="4" customFormat="1">
      <c r="J59" s="44"/>
    </row>
    <row r="60" spans="10:11">
      <c r="J60" s="7"/>
      <c r="K60" s="3"/>
    </row>
    <row r="61" spans="10:11">
      <c r="J61" s="7"/>
      <c r="K61" s="3"/>
    </row>
    <row r="62" spans="10:11">
      <c r="J62" s="7"/>
      <c r="K62" s="3"/>
    </row>
    <row r="63" spans="10:11">
      <c r="J63" s="40"/>
      <c r="K63" s="3"/>
    </row>
    <row r="64" spans="10:11">
      <c r="J64" s="7"/>
      <c r="K64" s="3"/>
    </row>
    <row r="65" spans="8:11">
      <c r="J65" s="7"/>
      <c r="K65" s="3"/>
    </row>
    <row r="66" spans="8:11" s="4" customFormat="1">
      <c r="J66" s="44"/>
    </row>
    <row r="67" spans="8:11">
      <c r="J67" s="7"/>
      <c r="K67" s="3"/>
    </row>
    <row r="68" spans="8:11">
      <c r="J68" s="7"/>
      <c r="K68" s="3"/>
    </row>
    <row r="69" spans="8:11">
      <c r="J69" s="7"/>
      <c r="K69" s="3"/>
    </row>
    <row r="70" spans="8:11">
      <c r="J70" s="7"/>
      <c r="K70" s="3"/>
    </row>
    <row r="71" spans="8:11">
      <c r="J71" s="7"/>
      <c r="K71" s="3"/>
    </row>
    <row r="72" spans="8:11">
      <c r="J72" s="7"/>
      <c r="K72" s="3"/>
    </row>
    <row r="73" spans="8:11" s="41" customFormat="1">
      <c r="H73" s="56"/>
    </row>
    <row r="74" spans="8:11">
      <c r="J74" s="7"/>
      <c r="K74" s="3"/>
    </row>
    <row r="75" spans="8:11">
      <c r="J75" s="7"/>
      <c r="K75" s="3"/>
    </row>
  </sheetData>
  <printOptions horizontalCentered="1" verticalCentered="1"/>
  <pageMargins left="0.25" right="0.25" top="0.75" bottom="0.75" header="0.3" footer="0.3"/>
  <pageSetup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2"/>
  <sheetViews>
    <sheetView zoomScaleNormal="100" workbookViewId="0">
      <pane ySplit="1" topLeftCell="A26" activePane="bottomLeft" state="frozen"/>
      <selection pane="bottomLeft" activeCell="B37" sqref="B37"/>
    </sheetView>
  </sheetViews>
  <sheetFormatPr baseColWidth="10" defaultRowHeight="15"/>
  <cols>
    <col min="1" max="1" width="7.7109375" style="60" customWidth="1"/>
    <col min="2" max="2" width="11.5703125" style="58" bestFit="1" customWidth="1"/>
    <col min="3" max="3" width="4" style="58" customWidth="1"/>
    <col min="4" max="4" width="27.7109375" style="57" customWidth="1"/>
    <col min="5" max="5" width="21" style="58" customWidth="1"/>
    <col min="6" max="6" width="14.42578125" style="58" bestFit="1" customWidth="1"/>
    <col min="7" max="7" width="15.140625" style="58" bestFit="1" customWidth="1"/>
    <col min="8" max="8" width="11.140625" style="58" bestFit="1" customWidth="1"/>
    <col min="9" max="9" width="10.7109375" style="59" bestFit="1" customWidth="1"/>
    <col min="10" max="16384" width="11.42578125" style="58"/>
  </cols>
  <sheetData>
    <row r="1" spans="1:12">
      <c r="A1" s="106" t="s">
        <v>23</v>
      </c>
      <c r="B1" s="107" t="s">
        <v>22</v>
      </c>
      <c r="C1" s="108" t="s">
        <v>21</v>
      </c>
      <c r="D1" s="109" t="s">
        <v>20</v>
      </c>
      <c r="E1" s="110" t="s">
        <v>39</v>
      </c>
      <c r="F1" s="111" t="s">
        <v>67</v>
      </c>
      <c r="G1" s="112" t="s">
        <v>19</v>
      </c>
      <c r="H1" s="113" t="s">
        <v>31</v>
      </c>
      <c r="I1" s="114" t="s">
        <v>26</v>
      </c>
    </row>
    <row r="2" spans="1:12">
      <c r="A2" s="294" t="s">
        <v>168</v>
      </c>
      <c r="B2" s="295">
        <v>42370</v>
      </c>
      <c r="C2" s="296"/>
      <c r="D2" s="304" t="s">
        <v>75</v>
      </c>
      <c r="E2" s="305"/>
      <c r="F2" s="118" t="s">
        <v>72</v>
      </c>
      <c r="G2" s="119">
        <v>1000</v>
      </c>
      <c r="H2" s="120">
        <v>1210</v>
      </c>
      <c r="I2" s="121">
        <v>42439</v>
      </c>
    </row>
    <row r="3" spans="1:12" ht="30">
      <c r="A3" s="115" t="s">
        <v>60</v>
      </c>
      <c r="B3" s="116">
        <v>42390</v>
      </c>
      <c r="C3" s="117"/>
      <c r="D3" s="122" t="s">
        <v>37</v>
      </c>
      <c r="E3" s="71" t="s">
        <v>61</v>
      </c>
      <c r="F3" s="123" t="s">
        <v>72</v>
      </c>
      <c r="G3" s="119">
        <v>16164</v>
      </c>
      <c r="H3" s="120">
        <f>G3*1.21</f>
        <v>19558.439999999999</v>
      </c>
      <c r="I3" s="121">
        <v>42613</v>
      </c>
    </row>
    <row r="4" spans="1:12">
      <c r="A4" s="294" t="s">
        <v>62</v>
      </c>
      <c r="B4" s="295">
        <v>42403</v>
      </c>
      <c r="C4" s="296"/>
      <c r="D4" s="304" t="s">
        <v>63</v>
      </c>
      <c r="E4" s="305"/>
      <c r="F4" s="118"/>
      <c r="G4" s="119">
        <v>26928</v>
      </c>
      <c r="H4" s="120">
        <f>G4*1.21</f>
        <v>32582.879999999997</v>
      </c>
      <c r="I4" s="121">
        <v>42408</v>
      </c>
    </row>
    <row r="5" spans="1:12">
      <c r="A5" s="115" t="s">
        <v>65</v>
      </c>
      <c r="B5" s="116">
        <v>42403</v>
      </c>
      <c r="C5" s="117"/>
      <c r="D5" s="124" t="s">
        <v>38</v>
      </c>
      <c r="E5" s="103" t="s">
        <v>50</v>
      </c>
      <c r="F5" s="301" t="s">
        <v>84</v>
      </c>
      <c r="G5" s="119">
        <v>3496</v>
      </c>
      <c r="H5" s="120">
        <f>G5*1.21</f>
        <v>4230.16</v>
      </c>
      <c r="I5" s="121">
        <v>42438</v>
      </c>
      <c r="K5" s="104"/>
    </row>
    <row r="6" spans="1:12">
      <c r="A6" s="294" t="s">
        <v>68</v>
      </c>
      <c r="B6" s="295">
        <v>42403</v>
      </c>
      <c r="C6" s="296"/>
      <c r="D6" s="300" t="s">
        <v>75</v>
      </c>
      <c r="E6" s="175"/>
      <c r="F6" s="125" t="s">
        <v>73</v>
      </c>
      <c r="G6" s="119">
        <v>1000</v>
      </c>
      <c r="H6" s="120">
        <f>G6*1.21</f>
        <v>1210</v>
      </c>
      <c r="I6" s="121">
        <v>42439</v>
      </c>
    </row>
    <row r="7" spans="1:12" ht="45">
      <c r="A7" s="115" t="s">
        <v>69</v>
      </c>
      <c r="B7" s="116">
        <v>42403</v>
      </c>
      <c r="C7" s="117"/>
      <c r="D7" s="101" t="s">
        <v>29</v>
      </c>
      <c r="E7" s="102" t="s">
        <v>70</v>
      </c>
      <c r="F7" s="125" t="s">
        <v>71</v>
      </c>
      <c r="G7" s="119">
        <v>4758</v>
      </c>
      <c r="H7" s="120">
        <f>1.21*G7</f>
        <v>5757.1799999999994</v>
      </c>
      <c r="I7" s="121">
        <v>42481</v>
      </c>
      <c r="L7" s="104"/>
    </row>
    <row r="8" spans="1:12">
      <c r="A8" s="294" t="s">
        <v>74</v>
      </c>
      <c r="B8" s="295">
        <v>42430</v>
      </c>
      <c r="C8" s="296"/>
      <c r="D8" s="304" t="s">
        <v>75</v>
      </c>
      <c r="E8" s="305"/>
      <c r="F8" s="123" t="s">
        <v>76</v>
      </c>
      <c r="G8" s="119">
        <v>1000</v>
      </c>
      <c r="H8" s="120">
        <f>1.21*G8</f>
        <v>1210</v>
      </c>
      <c r="I8" s="121">
        <v>42461</v>
      </c>
    </row>
    <row r="9" spans="1:12">
      <c r="A9" s="115" t="s">
        <v>78</v>
      </c>
      <c r="B9" s="116">
        <v>42430</v>
      </c>
      <c r="C9" s="117">
        <v>30</v>
      </c>
      <c r="D9" s="101" t="s">
        <v>38</v>
      </c>
      <c r="E9" s="102" t="s">
        <v>50</v>
      </c>
      <c r="F9" s="125" t="s">
        <v>76</v>
      </c>
      <c r="G9" s="119">
        <v>4416</v>
      </c>
      <c r="H9" s="120">
        <f t="shared" ref="H9:H44" si="0">G9*1.21</f>
        <v>5343.36</v>
      </c>
      <c r="I9" s="121">
        <v>42471</v>
      </c>
    </row>
    <row r="10" spans="1:12">
      <c r="A10" s="115" t="s">
        <v>79</v>
      </c>
      <c r="B10" s="116">
        <v>42443</v>
      </c>
      <c r="C10" s="117">
        <v>60</v>
      </c>
      <c r="D10" s="101" t="s">
        <v>29</v>
      </c>
      <c r="E10" s="102" t="s">
        <v>70</v>
      </c>
      <c r="F10" s="125" t="s">
        <v>76</v>
      </c>
      <c r="G10" s="119">
        <v>3900</v>
      </c>
      <c r="H10" s="120">
        <f t="shared" si="0"/>
        <v>4719</v>
      </c>
      <c r="I10" s="121">
        <v>42513</v>
      </c>
    </row>
    <row r="11" spans="1:12">
      <c r="A11" s="294" t="s">
        <v>81</v>
      </c>
      <c r="B11" s="295">
        <v>42461</v>
      </c>
      <c r="C11" s="296"/>
      <c r="D11" s="304" t="s">
        <v>75</v>
      </c>
      <c r="E11" s="305" t="s">
        <v>82</v>
      </c>
      <c r="F11" s="125" t="s">
        <v>82</v>
      </c>
      <c r="G11" s="119">
        <v>1000</v>
      </c>
      <c r="H11" s="120">
        <f t="shared" si="0"/>
        <v>1210</v>
      </c>
      <c r="I11" s="121">
        <v>42499</v>
      </c>
      <c r="L11" s="104"/>
    </row>
    <row r="12" spans="1:12">
      <c r="A12" s="115" t="s">
        <v>83</v>
      </c>
      <c r="B12" s="116">
        <v>42461</v>
      </c>
      <c r="C12" s="117">
        <v>60</v>
      </c>
      <c r="D12" s="101" t="s">
        <v>38</v>
      </c>
      <c r="E12" s="103" t="s">
        <v>50</v>
      </c>
      <c r="F12" s="125" t="s">
        <v>82</v>
      </c>
      <c r="G12" s="119">
        <v>736</v>
      </c>
      <c r="H12" s="120">
        <f t="shared" si="0"/>
        <v>890.56</v>
      </c>
      <c r="I12" s="121">
        <v>42501</v>
      </c>
    </row>
    <row r="13" spans="1:12" ht="30">
      <c r="A13" s="115" t="s">
        <v>85</v>
      </c>
      <c r="B13" s="116">
        <v>42461</v>
      </c>
      <c r="C13" s="117">
        <v>60</v>
      </c>
      <c r="D13" s="101" t="s">
        <v>86</v>
      </c>
      <c r="E13" s="103" t="s">
        <v>94</v>
      </c>
      <c r="F13" s="125" t="s">
        <v>87</v>
      </c>
      <c r="G13" s="119">
        <v>4000</v>
      </c>
      <c r="H13" s="120">
        <f t="shared" si="0"/>
        <v>4840</v>
      </c>
      <c r="I13" s="121" t="s">
        <v>27</v>
      </c>
    </row>
    <row r="14" spans="1:12" ht="30">
      <c r="A14" s="294" t="s">
        <v>88</v>
      </c>
      <c r="B14" s="295">
        <v>42478</v>
      </c>
      <c r="C14" s="296"/>
      <c r="D14" s="298" t="s">
        <v>15</v>
      </c>
      <c r="E14" s="175"/>
      <c r="F14" s="125"/>
      <c r="G14" s="119">
        <v>10600</v>
      </c>
      <c r="H14" s="120">
        <f t="shared" si="0"/>
        <v>12826</v>
      </c>
      <c r="I14" s="121">
        <v>42501</v>
      </c>
    </row>
    <row r="15" spans="1:12">
      <c r="A15" s="294" t="s">
        <v>89</v>
      </c>
      <c r="B15" s="295">
        <v>42482</v>
      </c>
      <c r="C15" s="296"/>
      <c r="D15" s="298" t="s">
        <v>90</v>
      </c>
      <c r="E15" s="175"/>
      <c r="F15" s="125"/>
      <c r="G15" s="119">
        <v>16300.96</v>
      </c>
      <c r="H15" s="120">
        <f t="shared" si="0"/>
        <v>19724.161599999999</v>
      </c>
      <c r="I15" s="121">
        <v>42636</v>
      </c>
    </row>
    <row r="16" spans="1:12">
      <c r="A16" s="115" t="s">
        <v>92</v>
      </c>
      <c r="B16" s="116">
        <v>42493</v>
      </c>
      <c r="C16" s="117"/>
      <c r="D16" s="122" t="s">
        <v>75</v>
      </c>
      <c r="E16" s="103" t="s">
        <v>156</v>
      </c>
      <c r="F16" s="125" t="s">
        <v>91</v>
      </c>
      <c r="G16" s="119">
        <v>1000</v>
      </c>
      <c r="H16" s="120">
        <f t="shared" si="0"/>
        <v>1210</v>
      </c>
      <c r="I16" s="121" t="s">
        <v>27</v>
      </c>
    </row>
    <row r="17" spans="1:11">
      <c r="A17" s="115" t="s">
        <v>96</v>
      </c>
      <c r="B17" s="116">
        <v>42513</v>
      </c>
      <c r="C17" s="117"/>
      <c r="D17" s="122" t="s">
        <v>75</v>
      </c>
      <c r="E17" s="103" t="s">
        <v>155</v>
      </c>
      <c r="F17" s="125"/>
      <c r="G17" s="119">
        <v>-1000</v>
      </c>
      <c r="H17" s="120">
        <f t="shared" si="0"/>
        <v>-1210</v>
      </c>
      <c r="I17" s="121" t="s">
        <v>97</v>
      </c>
    </row>
    <row r="18" spans="1:11">
      <c r="A18" s="115" t="s">
        <v>93</v>
      </c>
      <c r="B18" s="116">
        <v>42493</v>
      </c>
      <c r="C18" s="117"/>
      <c r="D18" s="122" t="s">
        <v>38</v>
      </c>
      <c r="E18" s="103" t="s">
        <v>50</v>
      </c>
      <c r="F18" s="125" t="s">
        <v>91</v>
      </c>
      <c r="G18" s="119">
        <v>1656</v>
      </c>
      <c r="H18" s="120">
        <f t="shared" si="0"/>
        <v>2003.76</v>
      </c>
      <c r="I18" s="121">
        <v>42590</v>
      </c>
    </row>
    <row r="19" spans="1:11">
      <c r="A19" s="115" t="s">
        <v>95</v>
      </c>
      <c r="B19" s="116">
        <v>42493</v>
      </c>
      <c r="C19" s="117"/>
      <c r="D19" s="122" t="s">
        <v>86</v>
      </c>
      <c r="E19" s="103" t="s">
        <v>94</v>
      </c>
      <c r="F19" s="125" t="s">
        <v>91</v>
      </c>
      <c r="G19" s="119">
        <v>2000</v>
      </c>
      <c r="H19" s="120">
        <f t="shared" si="0"/>
        <v>2420</v>
      </c>
      <c r="I19" s="121" t="s">
        <v>27</v>
      </c>
    </row>
    <row r="20" spans="1:11" ht="45">
      <c r="A20" s="115" t="s">
        <v>98</v>
      </c>
      <c r="B20" s="116">
        <v>42494</v>
      </c>
      <c r="C20" s="117"/>
      <c r="D20" s="101" t="s">
        <v>37</v>
      </c>
      <c r="E20" s="103" t="s">
        <v>99</v>
      </c>
      <c r="F20" s="125" t="s">
        <v>122</v>
      </c>
      <c r="G20" s="119">
        <v>44880</v>
      </c>
      <c r="H20" s="120">
        <f t="shared" si="0"/>
        <v>54304.799999999996</v>
      </c>
      <c r="I20" s="121">
        <v>42570</v>
      </c>
    </row>
    <row r="21" spans="1:11">
      <c r="A21" s="115" t="s">
        <v>101</v>
      </c>
      <c r="B21" s="116"/>
      <c r="C21" s="117"/>
      <c r="D21" s="101" t="s">
        <v>86</v>
      </c>
      <c r="E21" s="103" t="s">
        <v>152</v>
      </c>
      <c r="F21" s="125"/>
      <c r="G21" s="119">
        <v>-4000</v>
      </c>
      <c r="H21" s="120">
        <f t="shared" si="0"/>
        <v>-4840</v>
      </c>
      <c r="I21" s="121" t="s">
        <v>97</v>
      </c>
    </row>
    <row r="22" spans="1:11">
      <c r="A22" s="115" t="s">
        <v>102</v>
      </c>
      <c r="B22" s="116"/>
      <c r="C22" s="117"/>
      <c r="D22" s="101" t="s">
        <v>86</v>
      </c>
      <c r="E22" s="103" t="s">
        <v>153</v>
      </c>
      <c r="F22" s="125"/>
      <c r="G22" s="119">
        <v>-2000</v>
      </c>
      <c r="H22" s="120">
        <f t="shared" si="0"/>
        <v>-2420</v>
      </c>
      <c r="I22" s="121" t="s">
        <v>97</v>
      </c>
    </row>
    <row r="23" spans="1:11" ht="30">
      <c r="A23" s="115" t="s">
        <v>103</v>
      </c>
      <c r="B23" s="116">
        <v>42541</v>
      </c>
      <c r="C23" s="117"/>
      <c r="D23" s="101" t="s">
        <v>86</v>
      </c>
      <c r="E23" s="103" t="s">
        <v>94</v>
      </c>
      <c r="F23" s="125" t="s">
        <v>87</v>
      </c>
      <c r="G23" s="119">
        <v>4000</v>
      </c>
      <c r="H23" s="120">
        <f t="shared" si="0"/>
        <v>4840</v>
      </c>
      <c r="I23" s="121">
        <v>42704</v>
      </c>
    </row>
    <row r="24" spans="1:11">
      <c r="A24" s="115" t="s">
        <v>104</v>
      </c>
      <c r="B24" s="116">
        <v>42541</v>
      </c>
      <c r="C24" s="117"/>
      <c r="D24" s="122" t="s">
        <v>86</v>
      </c>
      <c r="E24" s="103" t="s">
        <v>94</v>
      </c>
      <c r="F24" s="125" t="s">
        <v>91</v>
      </c>
      <c r="G24" s="119">
        <v>2000</v>
      </c>
      <c r="H24" s="120">
        <f t="shared" si="0"/>
        <v>2420</v>
      </c>
      <c r="I24" s="121">
        <v>42704</v>
      </c>
      <c r="K24" s="105"/>
    </row>
    <row r="25" spans="1:11">
      <c r="A25" s="115" t="s">
        <v>105</v>
      </c>
      <c r="B25" s="116">
        <v>42587</v>
      </c>
      <c r="C25" s="117"/>
      <c r="D25" s="101" t="s">
        <v>109</v>
      </c>
      <c r="E25" s="102" t="s">
        <v>157</v>
      </c>
      <c r="F25" s="125"/>
      <c r="G25" s="119">
        <v>1</v>
      </c>
      <c r="H25" s="120">
        <f t="shared" si="0"/>
        <v>1.21</v>
      </c>
      <c r="I25" s="121" t="s">
        <v>110</v>
      </c>
    </row>
    <row r="26" spans="1:11">
      <c r="A26" s="115" t="s">
        <v>108</v>
      </c>
      <c r="B26" s="116">
        <v>42587</v>
      </c>
      <c r="C26" s="117"/>
      <c r="D26" s="101" t="s">
        <v>106</v>
      </c>
      <c r="E26" s="102" t="s">
        <v>118</v>
      </c>
      <c r="F26" s="125"/>
      <c r="G26" s="119">
        <v>16920</v>
      </c>
      <c r="H26" s="120">
        <f t="shared" si="0"/>
        <v>20473.2</v>
      </c>
      <c r="I26" s="121">
        <v>42640</v>
      </c>
    </row>
    <row r="27" spans="1:11">
      <c r="A27" s="115" t="s">
        <v>107</v>
      </c>
      <c r="B27" s="116">
        <v>42587</v>
      </c>
      <c r="C27" s="117"/>
      <c r="D27" s="101" t="s">
        <v>109</v>
      </c>
      <c r="E27" s="102" t="s">
        <v>154</v>
      </c>
      <c r="F27" s="125"/>
      <c r="G27" s="119">
        <v>-1</v>
      </c>
      <c r="H27" s="120">
        <f t="shared" si="0"/>
        <v>-1.21</v>
      </c>
      <c r="I27" s="121" t="s">
        <v>110</v>
      </c>
    </row>
    <row r="28" spans="1:11" ht="45">
      <c r="A28" s="302" t="s">
        <v>114</v>
      </c>
      <c r="B28" s="116">
        <v>42632</v>
      </c>
      <c r="C28" s="117"/>
      <c r="D28" s="122" t="s">
        <v>111</v>
      </c>
      <c r="E28" s="71" t="s">
        <v>112</v>
      </c>
      <c r="F28" s="303" t="s">
        <v>113</v>
      </c>
      <c r="G28" s="119">
        <v>7192</v>
      </c>
      <c r="H28" s="120">
        <f t="shared" si="0"/>
        <v>8702.32</v>
      </c>
      <c r="I28" s="121">
        <v>42759</v>
      </c>
    </row>
    <row r="29" spans="1:11" ht="30">
      <c r="A29" s="115" t="s">
        <v>115</v>
      </c>
      <c r="B29" s="116">
        <v>42654</v>
      </c>
      <c r="C29" s="117"/>
      <c r="D29" s="101" t="s">
        <v>116</v>
      </c>
      <c r="E29" s="103" t="s">
        <v>117</v>
      </c>
      <c r="F29" s="125"/>
      <c r="G29" s="119">
        <v>2400</v>
      </c>
      <c r="H29" s="120">
        <f t="shared" si="0"/>
        <v>2904</v>
      </c>
      <c r="I29" s="121">
        <v>42707</v>
      </c>
      <c r="J29" s="239" t="s">
        <v>159</v>
      </c>
    </row>
    <row r="30" spans="1:11" ht="45">
      <c r="A30" s="115" t="s">
        <v>119</v>
      </c>
      <c r="B30" s="116">
        <v>42690</v>
      </c>
      <c r="C30" s="117"/>
      <c r="D30" s="122" t="s">
        <v>37</v>
      </c>
      <c r="E30" s="103" t="s">
        <v>120</v>
      </c>
      <c r="F30" s="125" t="s">
        <v>123</v>
      </c>
      <c r="G30" s="119">
        <v>44880</v>
      </c>
      <c r="H30" s="120">
        <f t="shared" si="0"/>
        <v>54304.799999999996</v>
      </c>
      <c r="I30" s="121">
        <v>42732</v>
      </c>
    </row>
    <row r="31" spans="1:11" ht="30">
      <c r="A31" s="115" t="s">
        <v>121</v>
      </c>
      <c r="B31" s="116">
        <v>42689</v>
      </c>
      <c r="C31" s="117"/>
      <c r="D31" s="122" t="s">
        <v>111</v>
      </c>
      <c r="E31" s="103" t="s">
        <v>125</v>
      </c>
      <c r="F31" s="125"/>
      <c r="G31" s="119">
        <v>8480</v>
      </c>
      <c r="H31" s="120">
        <f t="shared" si="0"/>
        <v>10260.799999999999</v>
      </c>
      <c r="I31" s="121">
        <v>42788</v>
      </c>
      <c r="J31" s="240"/>
    </row>
    <row r="32" spans="1:11">
      <c r="A32" s="294" t="s">
        <v>126</v>
      </c>
      <c r="B32" s="295">
        <v>42695</v>
      </c>
      <c r="C32" s="296"/>
      <c r="D32" s="298" t="s">
        <v>138</v>
      </c>
      <c r="E32" s="299" t="s">
        <v>149</v>
      </c>
      <c r="F32" s="125"/>
      <c r="G32" s="119">
        <v>17997.7</v>
      </c>
      <c r="H32" s="120">
        <f t="shared" si="0"/>
        <v>21777.217000000001</v>
      </c>
      <c r="I32" s="121" t="s">
        <v>110</v>
      </c>
    </row>
    <row r="33" spans="1:12">
      <c r="A33" s="294" t="s">
        <v>128</v>
      </c>
      <c r="B33" s="295">
        <v>42698</v>
      </c>
      <c r="C33" s="296"/>
      <c r="D33" s="298" t="s">
        <v>138</v>
      </c>
      <c r="E33" s="175" t="s">
        <v>151</v>
      </c>
      <c r="F33" s="125"/>
      <c r="G33" s="119">
        <v>-17997.7</v>
      </c>
      <c r="H33" s="120">
        <f t="shared" si="0"/>
        <v>-21777.217000000001</v>
      </c>
      <c r="I33" s="121" t="s">
        <v>110</v>
      </c>
    </row>
    <row r="34" spans="1:12">
      <c r="A34" s="294" t="s">
        <v>129</v>
      </c>
      <c r="B34" s="295">
        <v>42698</v>
      </c>
      <c r="C34" s="296"/>
      <c r="D34" s="300" t="s">
        <v>138</v>
      </c>
      <c r="E34" s="299" t="s">
        <v>127</v>
      </c>
      <c r="F34" s="125"/>
      <c r="G34" s="119">
        <v>17997.7</v>
      </c>
      <c r="H34" s="120">
        <f t="shared" si="0"/>
        <v>21777.217000000001</v>
      </c>
      <c r="I34" s="121">
        <v>42724</v>
      </c>
    </row>
    <row r="35" spans="1:12">
      <c r="A35" s="115" t="s">
        <v>130</v>
      </c>
      <c r="B35" s="116">
        <v>42698</v>
      </c>
      <c r="C35" s="117"/>
      <c r="D35" s="124" t="s">
        <v>111</v>
      </c>
      <c r="E35" s="103" t="s">
        <v>51</v>
      </c>
      <c r="F35" s="125"/>
      <c r="G35" s="119">
        <f>38012*0.96</f>
        <v>36491.519999999997</v>
      </c>
      <c r="H35" s="120">
        <f t="shared" si="0"/>
        <v>44154.739199999996</v>
      </c>
      <c r="I35" s="121">
        <v>42744</v>
      </c>
    </row>
    <row r="36" spans="1:12">
      <c r="A36" s="115" t="s">
        <v>131</v>
      </c>
      <c r="B36" s="116">
        <v>42705</v>
      </c>
      <c r="C36" s="117"/>
      <c r="D36" s="242" t="s">
        <v>137</v>
      </c>
      <c r="E36" s="103" t="s">
        <v>135</v>
      </c>
      <c r="F36" s="241" t="s">
        <v>205</v>
      </c>
      <c r="G36" s="119">
        <v>14482.5</v>
      </c>
      <c r="H36" s="120">
        <f t="shared" si="0"/>
        <v>17523.825000000001</v>
      </c>
      <c r="I36" s="121">
        <v>42789</v>
      </c>
    </row>
    <row r="37" spans="1:12">
      <c r="A37" s="115" t="s">
        <v>136</v>
      </c>
      <c r="B37" s="116">
        <v>42705</v>
      </c>
      <c r="C37" s="117"/>
      <c r="D37" s="101" t="s">
        <v>133</v>
      </c>
      <c r="E37" s="128" t="s">
        <v>134</v>
      </c>
      <c r="F37" s="125"/>
      <c r="G37" s="119">
        <f>112947.93*0.97</f>
        <v>109559.49209999999</v>
      </c>
      <c r="H37" s="120">
        <f>G37*1.21</f>
        <v>132566.98544099997</v>
      </c>
      <c r="I37" s="121">
        <v>42734</v>
      </c>
    </row>
    <row r="38" spans="1:12" ht="30">
      <c r="A38" s="115" t="s">
        <v>139</v>
      </c>
      <c r="B38" s="116">
        <v>42706</v>
      </c>
      <c r="C38" s="117"/>
      <c r="D38" s="127" t="s">
        <v>141</v>
      </c>
      <c r="E38" s="128" t="s">
        <v>140</v>
      </c>
      <c r="F38" s="125"/>
      <c r="G38" s="119">
        <v>17920</v>
      </c>
      <c r="H38" s="120">
        <f t="shared" si="0"/>
        <v>21683.200000000001</v>
      </c>
      <c r="I38" s="121">
        <v>42731</v>
      </c>
      <c r="J38" s="239" t="s">
        <v>159</v>
      </c>
      <c r="L38" s="105"/>
    </row>
    <row r="39" spans="1:12" ht="30">
      <c r="A39" s="294" t="s">
        <v>142</v>
      </c>
      <c r="B39" s="295">
        <v>42725</v>
      </c>
      <c r="C39" s="296"/>
      <c r="D39" s="174" t="s">
        <v>138</v>
      </c>
      <c r="E39" s="297" t="s">
        <v>158</v>
      </c>
      <c r="F39" s="125"/>
      <c r="G39" s="119">
        <v>17994</v>
      </c>
      <c r="H39" s="120">
        <f t="shared" si="0"/>
        <v>21772.739999999998</v>
      </c>
      <c r="I39" s="121" t="s">
        <v>110</v>
      </c>
    </row>
    <row r="40" spans="1:12">
      <c r="A40" s="294" t="s">
        <v>143</v>
      </c>
      <c r="B40" s="295">
        <v>42725</v>
      </c>
      <c r="C40" s="296"/>
      <c r="D40" s="174" t="s">
        <v>138</v>
      </c>
      <c r="E40" s="297" t="s">
        <v>150</v>
      </c>
      <c r="F40" s="125"/>
      <c r="G40" s="119">
        <v>-17994</v>
      </c>
      <c r="H40" s="120">
        <f t="shared" si="0"/>
        <v>-21772.739999999998</v>
      </c>
      <c r="I40" s="121" t="s">
        <v>110</v>
      </c>
    </row>
    <row r="41" spans="1:12">
      <c r="A41" s="294" t="s">
        <v>144</v>
      </c>
      <c r="B41" s="295">
        <v>42725</v>
      </c>
      <c r="C41" s="296"/>
      <c r="D41" s="174" t="s">
        <v>138</v>
      </c>
      <c r="E41" s="297"/>
      <c r="F41" s="125"/>
      <c r="G41" s="119">
        <v>17994</v>
      </c>
      <c r="H41" s="120">
        <f t="shared" si="0"/>
        <v>21772.739999999998</v>
      </c>
      <c r="I41" s="121">
        <v>42740</v>
      </c>
    </row>
    <row r="42" spans="1:12" ht="30">
      <c r="A42" s="115" t="s">
        <v>145</v>
      </c>
      <c r="B42" s="116">
        <v>42726</v>
      </c>
      <c r="C42" s="117"/>
      <c r="D42" s="101" t="s">
        <v>29</v>
      </c>
      <c r="E42" s="128" t="s">
        <v>146</v>
      </c>
      <c r="F42" s="125"/>
      <c r="G42" s="119">
        <v>116112</v>
      </c>
      <c r="H42" s="120">
        <f t="shared" si="0"/>
        <v>140495.51999999999</v>
      </c>
      <c r="I42" s="121">
        <v>42759</v>
      </c>
      <c r="K42" s="105"/>
    </row>
    <row r="43" spans="1:12">
      <c r="A43" s="115" t="s">
        <v>147</v>
      </c>
      <c r="B43" s="116">
        <v>42726</v>
      </c>
      <c r="C43" s="117"/>
      <c r="D43" s="101" t="s">
        <v>29</v>
      </c>
      <c r="E43" s="128" t="s">
        <v>54</v>
      </c>
      <c r="F43" s="125"/>
      <c r="G43" s="119">
        <v>120806.39999999999</v>
      </c>
      <c r="H43" s="120">
        <f t="shared" si="0"/>
        <v>146175.74399999998</v>
      </c>
      <c r="I43" s="121">
        <v>42759</v>
      </c>
    </row>
    <row r="44" spans="1:12">
      <c r="A44" s="115" t="s">
        <v>148</v>
      </c>
      <c r="B44" s="116">
        <v>42725</v>
      </c>
      <c r="C44" s="117"/>
      <c r="D44" s="101" t="s">
        <v>172</v>
      </c>
      <c r="E44" s="101"/>
      <c r="F44" s="125"/>
      <c r="G44" s="119">
        <v>1620</v>
      </c>
      <c r="H44" s="120">
        <f t="shared" si="0"/>
        <v>1960.2</v>
      </c>
      <c r="I44" s="121">
        <v>42765</v>
      </c>
      <c r="J44" s="104"/>
      <c r="L44" s="104"/>
    </row>
    <row r="45" spans="1:12">
      <c r="B45" s="116"/>
      <c r="C45" s="117"/>
      <c r="D45" s="101"/>
      <c r="E45" s="128"/>
      <c r="F45" s="125"/>
      <c r="G45" s="119"/>
      <c r="H45" s="120"/>
      <c r="I45" s="121"/>
    </row>
    <row r="46" spans="1:12">
      <c r="B46" s="116"/>
      <c r="C46" s="117"/>
      <c r="D46" s="101"/>
      <c r="E46" s="128"/>
      <c r="F46" s="125"/>
      <c r="G46" s="119"/>
      <c r="H46" s="120"/>
      <c r="I46" s="121"/>
    </row>
    <row r="47" spans="1:12">
      <c r="A47" s="129"/>
      <c r="B47" s="130"/>
      <c r="C47" s="130"/>
      <c r="D47" s="130"/>
      <c r="E47" s="130"/>
      <c r="F47" s="130"/>
      <c r="G47" s="131"/>
      <c r="H47" s="130"/>
      <c r="I47" s="132"/>
    </row>
    <row r="48" spans="1:12">
      <c r="A48" s="129"/>
      <c r="B48" s="116"/>
      <c r="C48" s="117"/>
      <c r="D48" s="101"/>
      <c r="E48" s="128"/>
      <c r="F48" s="125"/>
      <c r="G48" s="119"/>
      <c r="H48" s="120"/>
      <c r="I48" s="121"/>
    </row>
    <row r="49" spans="1:9">
      <c r="A49" s="133"/>
      <c r="B49" s="134"/>
      <c r="C49" s="135"/>
      <c r="D49" s="136"/>
      <c r="E49" s="137"/>
      <c r="F49" s="138"/>
      <c r="G49" s="139"/>
      <c r="H49" s="140"/>
      <c r="I49" s="141"/>
    </row>
    <row r="50" spans="1:9" ht="15.75" thickBot="1">
      <c r="A50" s="142"/>
      <c r="B50" s="134"/>
      <c r="C50" s="135"/>
      <c r="D50" s="136"/>
      <c r="E50" s="136"/>
      <c r="F50" s="136"/>
      <c r="G50" s="143" t="s">
        <v>19</v>
      </c>
      <c r="H50" s="144" t="s">
        <v>31</v>
      </c>
      <c r="I50" s="145"/>
    </row>
    <row r="51" spans="1:9" ht="15.75" thickBot="1">
      <c r="A51" s="142"/>
      <c r="B51" s="134"/>
      <c r="C51" s="135"/>
      <c r="D51" s="136"/>
      <c r="E51" s="146" t="s">
        <v>64</v>
      </c>
      <c r="F51" s="147"/>
      <c r="G51" s="148">
        <f>SUM(G2:G48)</f>
        <v>676690.57209999999</v>
      </c>
      <c r="H51" s="149">
        <f>SUM(H2:H48)</f>
        <v>818795.59224099992</v>
      </c>
      <c r="I51" s="145"/>
    </row>
    <row r="52" spans="1:9">
      <c r="A52" s="142"/>
      <c r="B52" s="134"/>
      <c r="C52" s="135"/>
      <c r="D52" s="136"/>
      <c r="E52" s="137"/>
      <c r="F52" s="138"/>
      <c r="G52" s="139"/>
      <c r="H52" s="140"/>
      <c r="I52" s="145"/>
    </row>
  </sheetData>
  <pageMargins left="0" right="0" top="0.74803149606299213" bottom="0.74803149606299213"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2"/>
  <sheetViews>
    <sheetView zoomScale="90" zoomScaleNormal="90" workbookViewId="0">
      <pane ySplit="1" topLeftCell="A44" activePane="bottomLeft" state="frozen"/>
      <selection pane="bottomLeft" activeCell="C1" sqref="C1:C1048576"/>
    </sheetView>
  </sheetViews>
  <sheetFormatPr baseColWidth="10" defaultRowHeight="15"/>
  <cols>
    <col min="1" max="1" width="10" style="75" customWidth="1"/>
    <col min="2" max="2" width="15.28515625" style="63" customWidth="1"/>
    <col min="3" max="3" width="39.5703125" style="98" customWidth="1"/>
    <col min="4" max="4" width="33.140625" style="96" customWidth="1"/>
    <col min="5" max="5" width="10.5703125" style="96" customWidth="1"/>
    <col min="6" max="6" width="16" style="63" customWidth="1"/>
    <col min="7" max="7" width="18" style="61" customWidth="1"/>
    <col min="8" max="8" width="11.42578125" style="64"/>
    <col min="9" max="9" width="11.42578125" style="218"/>
    <col min="10" max="10" width="13.42578125" style="221" customWidth="1"/>
    <col min="11" max="11" width="14.42578125" style="63" customWidth="1"/>
    <col min="12" max="12" width="11.42578125" style="82"/>
    <col min="13" max="16384" width="11.42578125" style="63"/>
  </cols>
  <sheetData>
    <row r="1" spans="1:14">
      <c r="A1" s="65" t="s">
        <v>23</v>
      </c>
      <c r="B1" s="91" t="s">
        <v>22</v>
      </c>
      <c r="C1" s="92" t="s">
        <v>20</v>
      </c>
      <c r="D1" s="93" t="s">
        <v>39</v>
      </c>
      <c r="E1" s="93"/>
      <c r="F1" s="66" t="s">
        <v>67</v>
      </c>
      <c r="G1" s="66" t="s">
        <v>182</v>
      </c>
      <c r="H1" s="94" t="s">
        <v>19</v>
      </c>
      <c r="I1" s="95" t="s">
        <v>31</v>
      </c>
      <c r="J1" s="68" t="s">
        <v>26</v>
      </c>
    </row>
    <row r="2" spans="1:14">
      <c r="A2" s="162" t="s">
        <v>162</v>
      </c>
      <c r="B2" s="163">
        <v>42754</v>
      </c>
      <c r="C2" s="164" t="s">
        <v>163</v>
      </c>
      <c r="D2" s="165" t="s">
        <v>110</v>
      </c>
      <c r="E2" s="165"/>
      <c r="F2" s="166"/>
      <c r="G2" s="166"/>
      <c r="H2" s="167">
        <v>4051.24</v>
      </c>
      <c r="I2" s="72">
        <f t="shared" ref="I2:I10" si="0">H2*1.21</f>
        <v>4902.0003999999999</v>
      </c>
      <c r="J2" s="73">
        <v>42801</v>
      </c>
    </row>
    <row r="3" spans="1:14" s="75" customFormat="1">
      <c r="A3" s="84" t="s">
        <v>165</v>
      </c>
      <c r="B3" s="232">
        <v>42781</v>
      </c>
      <c r="C3" s="74" t="s">
        <v>111</v>
      </c>
      <c r="D3" s="71" t="s">
        <v>125</v>
      </c>
      <c r="E3" s="71"/>
      <c r="F3" s="233"/>
      <c r="G3" s="233"/>
      <c r="H3" s="72">
        <v>960</v>
      </c>
      <c r="I3" s="72">
        <f t="shared" si="0"/>
        <v>1161.5999999999999</v>
      </c>
      <c r="J3" s="73">
        <v>42912</v>
      </c>
      <c r="L3" s="217"/>
    </row>
    <row r="4" spans="1:14">
      <c r="A4" s="162" t="s">
        <v>166</v>
      </c>
      <c r="B4" s="168">
        <v>42783</v>
      </c>
      <c r="C4" s="164" t="s">
        <v>167</v>
      </c>
      <c r="D4" s="169" t="s">
        <v>110</v>
      </c>
      <c r="E4" s="169"/>
      <c r="F4" s="162"/>
      <c r="G4" s="170"/>
      <c r="H4" s="167">
        <v>22740</v>
      </c>
      <c r="I4" s="72">
        <f t="shared" si="0"/>
        <v>27515.399999999998</v>
      </c>
      <c r="J4" s="73">
        <v>42825</v>
      </c>
    </row>
    <row r="5" spans="1:14" s="75" customFormat="1" ht="30">
      <c r="A5" s="84" t="s">
        <v>169</v>
      </c>
      <c r="B5" s="83">
        <v>42816</v>
      </c>
      <c r="C5" s="77" t="s">
        <v>137</v>
      </c>
      <c r="D5" s="71" t="s">
        <v>135</v>
      </c>
      <c r="E5" s="71"/>
      <c r="F5" s="78" t="s">
        <v>204</v>
      </c>
      <c r="G5" s="78" t="s">
        <v>182</v>
      </c>
      <c r="H5" s="72">
        <v>14482.5</v>
      </c>
      <c r="I5" s="72">
        <f t="shared" si="0"/>
        <v>17523.825000000001</v>
      </c>
      <c r="J5" s="73">
        <v>42865</v>
      </c>
      <c r="L5" s="217"/>
      <c r="M5" s="217"/>
      <c r="N5" s="217"/>
    </row>
    <row r="6" spans="1:14">
      <c r="A6" s="162" t="s">
        <v>170</v>
      </c>
      <c r="B6" s="168">
        <v>42817</v>
      </c>
      <c r="C6" s="164" t="s">
        <v>171</v>
      </c>
      <c r="D6" s="169" t="s">
        <v>110</v>
      </c>
      <c r="E6" s="169"/>
      <c r="F6" s="162"/>
      <c r="G6" s="170"/>
      <c r="H6" s="167">
        <v>4800</v>
      </c>
      <c r="I6" s="72">
        <f t="shared" si="0"/>
        <v>5808</v>
      </c>
      <c r="J6" s="73">
        <v>42947</v>
      </c>
      <c r="K6" s="75"/>
      <c r="M6" s="75"/>
      <c r="N6" s="75"/>
    </row>
    <row r="7" spans="1:14">
      <c r="A7" s="162" t="s">
        <v>173</v>
      </c>
      <c r="B7" s="168">
        <v>42855</v>
      </c>
      <c r="C7" s="164" t="s">
        <v>171</v>
      </c>
      <c r="D7" s="169" t="s">
        <v>110</v>
      </c>
      <c r="E7" s="169"/>
      <c r="F7" s="162"/>
      <c r="G7" s="170"/>
      <c r="H7" s="167">
        <v>4500</v>
      </c>
      <c r="I7" s="72">
        <f t="shared" si="0"/>
        <v>5445</v>
      </c>
      <c r="J7" s="73">
        <v>43005</v>
      </c>
      <c r="K7" s="90"/>
      <c r="M7" s="90"/>
      <c r="N7" s="90"/>
    </row>
    <row r="8" spans="1:14" s="75" customFormat="1" ht="90">
      <c r="A8" s="84" t="s">
        <v>174</v>
      </c>
      <c r="B8" s="85">
        <v>42851</v>
      </c>
      <c r="C8" s="77" t="s">
        <v>37</v>
      </c>
      <c r="D8" s="85" t="s">
        <v>240</v>
      </c>
      <c r="E8" s="71"/>
      <c r="F8" s="78" t="s">
        <v>282</v>
      </c>
      <c r="G8" s="71" t="s">
        <v>281</v>
      </c>
      <c r="H8" s="72">
        <v>19440</v>
      </c>
      <c r="I8" s="79">
        <f t="shared" si="0"/>
        <v>23522.399999999998</v>
      </c>
      <c r="J8" s="73">
        <v>42975</v>
      </c>
      <c r="L8" s="217"/>
    </row>
    <row r="9" spans="1:14" s="75" customFormat="1">
      <c r="A9" s="84" t="s">
        <v>175</v>
      </c>
      <c r="B9" s="83">
        <v>42863</v>
      </c>
      <c r="C9" s="77" t="s">
        <v>137</v>
      </c>
      <c r="D9" s="71" t="s">
        <v>176</v>
      </c>
      <c r="E9" s="71"/>
      <c r="F9" s="84"/>
      <c r="G9" s="86" t="s">
        <v>182</v>
      </c>
      <c r="H9" s="79">
        <v>3468</v>
      </c>
      <c r="I9" s="79">
        <f t="shared" si="0"/>
        <v>4196.28</v>
      </c>
      <c r="J9" s="73">
        <v>42927</v>
      </c>
      <c r="L9" s="217"/>
    </row>
    <row r="10" spans="1:14" s="75" customFormat="1">
      <c r="A10" s="84" t="s">
        <v>177</v>
      </c>
      <c r="B10" s="83">
        <v>42873</v>
      </c>
      <c r="C10" s="77" t="s">
        <v>178</v>
      </c>
      <c r="D10" s="71" t="s">
        <v>179</v>
      </c>
      <c r="E10" s="71"/>
      <c r="F10" s="78" t="s">
        <v>180</v>
      </c>
      <c r="G10" s="78"/>
      <c r="H10" s="81">
        <v>44880</v>
      </c>
      <c r="I10" s="79">
        <f t="shared" si="0"/>
        <v>54304.799999999996</v>
      </c>
      <c r="J10" s="73">
        <v>42975</v>
      </c>
      <c r="L10" s="217"/>
    </row>
    <row r="11" spans="1:14">
      <c r="A11" s="84" t="s">
        <v>181</v>
      </c>
      <c r="B11" s="83">
        <v>42898</v>
      </c>
      <c r="C11" s="77" t="s">
        <v>137</v>
      </c>
      <c r="D11" s="71" t="s">
        <v>135</v>
      </c>
      <c r="E11" s="71"/>
      <c r="F11" s="78"/>
      <c r="G11" s="78" t="s">
        <v>182</v>
      </c>
      <c r="H11" s="72"/>
      <c r="I11" s="72"/>
      <c r="J11" s="73" t="s">
        <v>191</v>
      </c>
      <c r="M11" s="82"/>
      <c r="N11" s="82"/>
    </row>
    <row r="12" spans="1:14">
      <c r="A12" s="162" t="s">
        <v>183</v>
      </c>
      <c r="B12" s="168">
        <v>42947</v>
      </c>
      <c r="C12" s="171" t="s">
        <v>184</v>
      </c>
      <c r="D12" s="165" t="s">
        <v>110</v>
      </c>
      <c r="E12" s="165"/>
      <c r="F12" s="172"/>
      <c r="G12" s="172" t="s">
        <v>182</v>
      </c>
      <c r="H12" s="173">
        <v>14000</v>
      </c>
      <c r="I12" s="79">
        <f t="shared" ref="I12:I19" si="1">H12*1.21</f>
        <v>16940</v>
      </c>
      <c r="J12" s="73">
        <v>43004</v>
      </c>
      <c r="K12" s="75"/>
      <c r="M12" s="82"/>
      <c r="N12" s="82"/>
    </row>
    <row r="13" spans="1:14" s="75" customFormat="1" ht="30">
      <c r="A13" s="84" t="s">
        <v>185</v>
      </c>
      <c r="B13" s="83">
        <v>42948</v>
      </c>
      <c r="C13" s="77" t="s">
        <v>137</v>
      </c>
      <c r="D13" s="71" t="s">
        <v>135</v>
      </c>
      <c r="E13" s="71"/>
      <c r="F13" s="78" t="s">
        <v>203</v>
      </c>
      <c r="G13" s="78" t="s">
        <v>182</v>
      </c>
      <c r="H13" s="72">
        <v>14482.5</v>
      </c>
      <c r="I13" s="79">
        <f t="shared" si="1"/>
        <v>17523.825000000001</v>
      </c>
      <c r="J13" s="73">
        <v>43013</v>
      </c>
      <c r="L13" s="217"/>
      <c r="M13" s="217"/>
      <c r="N13" s="217"/>
    </row>
    <row r="14" spans="1:14" s="75" customFormat="1">
      <c r="A14" s="84" t="s">
        <v>186</v>
      </c>
      <c r="B14" s="83">
        <v>42948</v>
      </c>
      <c r="C14" s="77" t="s">
        <v>187</v>
      </c>
      <c r="D14" s="71" t="s">
        <v>188</v>
      </c>
      <c r="E14" s="71"/>
      <c r="F14" s="78"/>
      <c r="G14" s="78"/>
      <c r="H14" s="81">
        <v>2500</v>
      </c>
      <c r="I14" s="79">
        <f t="shared" si="1"/>
        <v>3025</v>
      </c>
      <c r="J14" s="73">
        <v>43017</v>
      </c>
      <c r="L14" s="217"/>
      <c r="M14" s="217"/>
      <c r="N14" s="217"/>
    </row>
    <row r="15" spans="1:14" s="75" customFormat="1" ht="60">
      <c r="A15" s="84" t="s">
        <v>189</v>
      </c>
      <c r="B15" s="83">
        <v>42948</v>
      </c>
      <c r="C15" s="77" t="s">
        <v>190</v>
      </c>
      <c r="D15" s="71" t="s">
        <v>192</v>
      </c>
      <c r="E15" s="71"/>
      <c r="F15" s="78"/>
      <c r="G15" s="78" t="s">
        <v>182</v>
      </c>
      <c r="H15" s="81">
        <v>1300</v>
      </c>
      <c r="I15" s="79">
        <f t="shared" si="1"/>
        <v>1573</v>
      </c>
      <c r="J15" s="73">
        <v>42982</v>
      </c>
      <c r="L15" s="217"/>
      <c r="M15" s="217"/>
      <c r="N15" s="217"/>
    </row>
    <row r="16" spans="1:14">
      <c r="A16" s="162" t="s">
        <v>193</v>
      </c>
      <c r="B16" s="168">
        <v>42991</v>
      </c>
      <c r="C16" s="171" t="s">
        <v>167</v>
      </c>
      <c r="D16" s="165" t="s">
        <v>110</v>
      </c>
      <c r="E16" s="165"/>
      <c r="F16" s="172"/>
      <c r="G16" s="172"/>
      <c r="H16" s="173">
        <v>19500</v>
      </c>
      <c r="I16" s="79">
        <f t="shared" si="1"/>
        <v>23595</v>
      </c>
      <c r="J16" s="73">
        <v>43019</v>
      </c>
      <c r="M16" s="82"/>
      <c r="N16" s="82"/>
    </row>
    <row r="17" spans="1:14" s="75" customFormat="1">
      <c r="A17" s="84" t="s">
        <v>194</v>
      </c>
      <c r="B17" s="83">
        <v>43004</v>
      </c>
      <c r="C17" s="77" t="s">
        <v>37</v>
      </c>
      <c r="D17" s="71" t="s">
        <v>195</v>
      </c>
      <c r="E17" s="234" t="s">
        <v>271</v>
      </c>
      <c r="F17" s="78" t="s">
        <v>198</v>
      </c>
      <c r="G17" s="78"/>
      <c r="H17" s="81">
        <f>4736.76*0.99</f>
        <v>4689.3923999999997</v>
      </c>
      <c r="I17" s="79">
        <f t="shared" si="1"/>
        <v>5674.1648039999991</v>
      </c>
      <c r="J17" s="73">
        <v>43137</v>
      </c>
      <c r="L17" s="217"/>
      <c r="M17" s="217"/>
      <c r="N17" s="217"/>
    </row>
    <row r="18" spans="1:14" s="75" customFormat="1">
      <c r="A18" s="84" t="s">
        <v>196</v>
      </c>
      <c r="B18" s="83">
        <v>43004</v>
      </c>
      <c r="C18" s="77" t="s">
        <v>37</v>
      </c>
      <c r="D18" s="71" t="s">
        <v>195</v>
      </c>
      <c r="E18" s="234" t="s">
        <v>271</v>
      </c>
      <c r="F18" s="78" t="s">
        <v>199</v>
      </c>
      <c r="G18" s="78"/>
      <c r="H18" s="81">
        <f t="shared" ref="H18:H19" si="2">4736.76*0.99</f>
        <v>4689.3923999999997</v>
      </c>
      <c r="I18" s="79">
        <f t="shared" si="1"/>
        <v>5674.1648039999991</v>
      </c>
      <c r="J18" s="73">
        <v>43137</v>
      </c>
      <c r="L18" s="217"/>
      <c r="M18" s="217"/>
      <c r="N18" s="217"/>
    </row>
    <row r="19" spans="1:14" s="75" customFormat="1">
      <c r="A19" s="84" t="s">
        <v>197</v>
      </c>
      <c r="B19" s="83">
        <v>43004</v>
      </c>
      <c r="C19" s="77" t="s">
        <v>37</v>
      </c>
      <c r="D19" s="71" t="s">
        <v>195</v>
      </c>
      <c r="E19" s="234" t="s">
        <v>271</v>
      </c>
      <c r="F19" s="78" t="s">
        <v>200</v>
      </c>
      <c r="G19" s="78"/>
      <c r="H19" s="81">
        <f t="shared" si="2"/>
        <v>4689.3923999999997</v>
      </c>
      <c r="I19" s="79">
        <f t="shared" si="1"/>
        <v>5674.1648039999991</v>
      </c>
      <c r="J19" s="73">
        <v>43137</v>
      </c>
      <c r="L19" s="217"/>
      <c r="M19" s="217"/>
      <c r="N19" s="217"/>
    </row>
    <row r="20" spans="1:14" s="75" customFormat="1" ht="30">
      <c r="A20" s="84" t="s">
        <v>201</v>
      </c>
      <c r="B20" s="83">
        <v>43005</v>
      </c>
      <c r="C20" s="77" t="s">
        <v>137</v>
      </c>
      <c r="D20" s="71" t="s">
        <v>135</v>
      </c>
      <c r="E20" s="71"/>
      <c r="F20" s="78" t="s">
        <v>202</v>
      </c>
      <c r="G20" s="78" t="s">
        <v>182</v>
      </c>
      <c r="H20" s="72"/>
      <c r="I20" s="79"/>
      <c r="J20" s="235" t="s">
        <v>206</v>
      </c>
      <c r="L20" s="217"/>
      <c r="M20" s="217"/>
      <c r="N20" s="217"/>
    </row>
    <row r="21" spans="1:14" s="75" customFormat="1" ht="30">
      <c r="A21" s="84" t="s">
        <v>207</v>
      </c>
      <c r="B21" s="83">
        <v>43006</v>
      </c>
      <c r="C21" s="77" t="s">
        <v>137</v>
      </c>
      <c r="D21" s="71" t="s">
        <v>135</v>
      </c>
      <c r="E21" s="71"/>
      <c r="F21" s="78" t="s">
        <v>202</v>
      </c>
      <c r="G21" s="78" t="s">
        <v>182</v>
      </c>
      <c r="H21" s="81">
        <v>14482.49</v>
      </c>
      <c r="I21" s="79">
        <f t="shared" ref="I21:I28" si="3">H21*1.21</f>
        <v>17523.812900000001</v>
      </c>
      <c r="J21" s="73">
        <v>43047</v>
      </c>
      <c r="L21" s="217"/>
      <c r="M21" s="217"/>
      <c r="N21" s="217"/>
    </row>
    <row r="22" spans="1:14" s="75" customFormat="1">
      <c r="A22" s="84" t="s">
        <v>208</v>
      </c>
      <c r="B22" s="83">
        <v>43027</v>
      </c>
      <c r="C22" s="77" t="s">
        <v>37</v>
      </c>
      <c r="D22" s="71" t="s">
        <v>195</v>
      </c>
      <c r="E22" s="234" t="s">
        <v>271</v>
      </c>
      <c r="F22" s="78" t="s">
        <v>209</v>
      </c>
      <c r="G22" s="78"/>
      <c r="H22" s="81">
        <f t="shared" ref="H22" si="4">4736.76*0.99</f>
        <v>4689.3923999999997</v>
      </c>
      <c r="I22" s="236">
        <f t="shared" si="3"/>
        <v>5674.1648039999991</v>
      </c>
      <c r="J22" s="73">
        <v>43137</v>
      </c>
      <c r="K22" s="234"/>
      <c r="L22" s="217"/>
      <c r="M22" s="217"/>
      <c r="N22" s="217"/>
    </row>
    <row r="23" spans="1:14" s="75" customFormat="1">
      <c r="A23" s="84" t="s">
        <v>210</v>
      </c>
      <c r="B23" s="83">
        <v>43032</v>
      </c>
      <c r="C23" s="77" t="s">
        <v>212</v>
      </c>
      <c r="D23" s="71"/>
      <c r="E23" s="71"/>
      <c r="F23" s="78"/>
      <c r="G23" s="78"/>
      <c r="H23" s="81">
        <v>1000</v>
      </c>
      <c r="I23" s="79">
        <f t="shared" si="3"/>
        <v>1210</v>
      </c>
      <c r="J23" s="73">
        <v>43054</v>
      </c>
      <c r="L23" s="217"/>
      <c r="M23" s="217"/>
      <c r="N23" s="217"/>
    </row>
    <row r="24" spans="1:14" s="75" customFormat="1">
      <c r="A24" s="84" t="s">
        <v>211</v>
      </c>
      <c r="B24" s="83">
        <v>43032</v>
      </c>
      <c r="C24" s="77" t="s">
        <v>212</v>
      </c>
      <c r="D24" s="71"/>
      <c r="E24" s="71"/>
      <c r="F24" s="78"/>
      <c r="G24" s="78"/>
      <c r="H24" s="81">
        <v>1200</v>
      </c>
      <c r="I24" s="79">
        <f t="shared" si="3"/>
        <v>1452</v>
      </c>
      <c r="J24" s="73">
        <v>43054</v>
      </c>
      <c r="L24" s="217"/>
      <c r="M24" s="217"/>
      <c r="N24" s="217"/>
    </row>
    <row r="25" spans="1:14" s="90" customFormat="1">
      <c r="A25" s="70" t="s">
        <v>213</v>
      </c>
      <c r="B25" s="85">
        <v>43047</v>
      </c>
      <c r="C25" s="77" t="s">
        <v>37</v>
      </c>
      <c r="D25" s="71" t="s">
        <v>195</v>
      </c>
      <c r="E25" s="234" t="s">
        <v>271</v>
      </c>
      <c r="F25" s="78" t="s">
        <v>80</v>
      </c>
      <c r="G25" s="78"/>
      <c r="H25" s="81">
        <f t="shared" ref="H25" si="5">4736.76*0.99</f>
        <v>4689.3923999999997</v>
      </c>
      <c r="I25" s="79">
        <f t="shared" si="3"/>
        <v>5674.1648039999991</v>
      </c>
      <c r="J25" s="73">
        <v>43137</v>
      </c>
      <c r="L25" s="228"/>
      <c r="M25" s="228"/>
      <c r="N25" s="228"/>
    </row>
    <row r="26" spans="1:14" ht="30">
      <c r="A26" s="162" t="s">
        <v>214</v>
      </c>
      <c r="B26" s="168">
        <v>43049</v>
      </c>
      <c r="C26" s="171" t="s">
        <v>37</v>
      </c>
      <c r="D26" s="165" t="s">
        <v>215</v>
      </c>
      <c r="E26" s="165"/>
      <c r="F26" s="172"/>
      <c r="G26" s="172"/>
      <c r="H26" s="173">
        <v>46350</v>
      </c>
      <c r="I26" s="79">
        <f t="shared" si="3"/>
        <v>56083.5</v>
      </c>
      <c r="J26" s="73">
        <v>43053</v>
      </c>
      <c r="M26" s="82"/>
      <c r="N26" s="82"/>
    </row>
    <row r="27" spans="1:14" ht="45">
      <c r="A27" s="162" t="s">
        <v>216</v>
      </c>
      <c r="B27" s="168">
        <v>43051</v>
      </c>
      <c r="C27" s="171" t="s">
        <v>37</v>
      </c>
      <c r="D27" s="165" t="s">
        <v>217</v>
      </c>
      <c r="E27" s="165"/>
      <c r="F27" s="172"/>
      <c r="G27" s="172"/>
      <c r="H27" s="173">
        <v>27500</v>
      </c>
      <c r="I27" s="79">
        <f t="shared" si="3"/>
        <v>33275</v>
      </c>
      <c r="J27" s="73">
        <v>43053</v>
      </c>
      <c r="M27" s="82"/>
      <c r="N27" s="82"/>
    </row>
    <row r="28" spans="1:14" s="75" customFormat="1">
      <c r="A28" s="84" t="s">
        <v>221</v>
      </c>
      <c r="B28" s="83">
        <v>43073</v>
      </c>
      <c r="C28" s="77" t="s">
        <v>37</v>
      </c>
      <c r="D28" s="71" t="s">
        <v>195</v>
      </c>
      <c r="E28" s="234" t="s">
        <v>271</v>
      </c>
      <c r="F28" s="78" t="s">
        <v>45</v>
      </c>
      <c r="G28" s="78"/>
      <c r="H28" s="81">
        <f t="shared" ref="H28" si="6">4736.76*0.99</f>
        <v>4689.3923999999997</v>
      </c>
      <c r="I28" s="79">
        <f t="shared" si="3"/>
        <v>5674.1648039999991</v>
      </c>
      <c r="J28" s="73">
        <v>43137</v>
      </c>
      <c r="L28" s="217"/>
      <c r="M28" s="217"/>
      <c r="N28" s="217"/>
    </row>
    <row r="29" spans="1:14">
      <c r="A29" s="84" t="s">
        <v>224</v>
      </c>
      <c r="B29" s="76" t="s">
        <v>226</v>
      </c>
      <c r="C29" s="222"/>
      <c r="D29" s="97"/>
      <c r="E29" s="97"/>
      <c r="F29" s="69"/>
      <c r="G29" s="62"/>
      <c r="H29" s="80"/>
      <c r="I29" s="79"/>
      <c r="J29" s="219"/>
      <c r="M29" s="82"/>
      <c r="N29" s="82"/>
    </row>
    <row r="30" spans="1:14" s="75" customFormat="1" ht="30">
      <c r="A30" s="84" t="s">
        <v>225</v>
      </c>
      <c r="B30" s="83">
        <v>43074</v>
      </c>
      <c r="C30" s="70" t="s">
        <v>137</v>
      </c>
      <c r="D30" s="97" t="s">
        <v>135</v>
      </c>
      <c r="E30" s="97"/>
      <c r="F30" s="78" t="s">
        <v>222</v>
      </c>
      <c r="G30" s="78" t="s">
        <v>182</v>
      </c>
      <c r="H30" s="81">
        <v>14482.5</v>
      </c>
      <c r="I30" s="79">
        <f t="shared" ref="I30:I44" si="7">H30*1.21</f>
        <v>17523.825000000001</v>
      </c>
      <c r="J30" s="73">
        <v>43102</v>
      </c>
      <c r="L30" s="217"/>
      <c r="M30" s="217"/>
      <c r="N30" s="217"/>
    </row>
    <row r="31" spans="1:14" s="75" customFormat="1">
      <c r="A31" s="84" t="s">
        <v>227</v>
      </c>
      <c r="B31" s="83">
        <v>43080</v>
      </c>
      <c r="C31" s="127" t="s">
        <v>141</v>
      </c>
      <c r="D31" s="128" t="s">
        <v>140</v>
      </c>
      <c r="E31" s="128"/>
      <c r="F31" s="78"/>
      <c r="G31" s="78"/>
      <c r="H31" s="81">
        <v>10445.700000000001</v>
      </c>
      <c r="I31" s="79">
        <f t="shared" si="7"/>
        <v>12639.297</v>
      </c>
      <c r="J31" s="73">
        <v>43098</v>
      </c>
      <c r="K31" s="213"/>
      <c r="L31" s="217"/>
      <c r="M31" s="217"/>
      <c r="N31" s="217"/>
    </row>
    <row r="32" spans="1:14" s="75" customFormat="1">
      <c r="A32" s="84" t="s">
        <v>228</v>
      </c>
      <c r="B32" s="83">
        <v>43099</v>
      </c>
      <c r="C32" s="127" t="s">
        <v>230</v>
      </c>
      <c r="D32" s="103" t="s">
        <v>231</v>
      </c>
      <c r="E32" s="103"/>
      <c r="F32" s="78"/>
      <c r="G32" s="78"/>
      <c r="H32" s="81">
        <v>46250</v>
      </c>
      <c r="I32" s="79">
        <f t="shared" si="7"/>
        <v>55962.5</v>
      </c>
      <c r="J32" s="73">
        <v>43178</v>
      </c>
      <c r="K32" s="90" t="s">
        <v>278</v>
      </c>
      <c r="L32" s="217"/>
      <c r="M32" s="217"/>
      <c r="N32" s="217"/>
    </row>
    <row r="33" spans="1:14" s="75" customFormat="1">
      <c r="A33" s="84" t="s">
        <v>229</v>
      </c>
      <c r="B33" s="83">
        <v>43099</v>
      </c>
      <c r="C33" s="127" t="s">
        <v>230</v>
      </c>
      <c r="D33" s="103" t="s">
        <v>231</v>
      </c>
      <c r="E33" s="103"/>
      <c r="F33" s="78"/>
      <c r="G33" s="78"/>
      <c r="H33" s="237">
        <v>73750</v>
      </c>
      <c r="I33" s="79">
        <f t="shared" si="7"/>
        <v>89237.5</v>
      </c>
      <c r="J33" s="73">
        <v>43178</v>
      </c>
      <c r="K33" s="90" t="s">
        <v>278</v>
      </c>
      <c r="L33" s="217"/>
      <c r="M33" s="217"/>
      <c r="N33" s="217"/>
    </row>
    <row r="34" spans="1:14">
      <c r="A34" s="162" t="s">
        <v>232</v>
      </c>
      <c r="B34" s="168">
        <v>43088</v>
      </c>
      <c r="C34" s="174" t="s">
        <v>138</v>
      </c>
      <c r="D34" s="175" t="s">
        <v>110</v>
      </c>
      <c r="E34" s="175"/>
      <c r="F34" s="172"/>
      <c r="G34" s="172"/>
      <c r="H34" s="173">
        <v>4132</v>
      </c>
      <c r="I34" s="79">
        <f t="shared" si="7"/>
        <v>4999.72</v>
      </c>
      <c r="J34" s="73">
        <v>43102</v>
      </c>
      <c r="K34" s="100"/>
      <c r="M34" s="82"/>
      <c r="N34" s="82"/>
    </row>
    <row r="35" spans="1:14">
      <c r="A35" s="162" t="s">
        <v>233</v>
      </c>
      <c r="B35" s="168">
        <v>43089</v>
      </c>
      <c r="C35" s="174" t="s">
        <v>234</v>
      </c>
      <c r="D35" s="211"/>
      <c r="E35" s="211"/>
      <c r="F35" s="212"/>
      <c r="G35" s="172"/>
      <c r="H35" s="173">
        <v>4130.7700000000004</v>
      </c>
      <c r="I35" s="79">
        <f t="shared" si="7"/>
        <v>4998.2317000000003</v>
      </c>
      <c r="J35" s="73">
        <v>43125</v>
      </c>
      <c r="K35" s="100"/>
      <c r="M35" s="82"/>
      <c r="N35" s="82"/>
    </row>
    <row r="36" spans="1:14" s="75" customFormat="1">
      <c r="A36" s="84" t="s">
        <v>235</v>
      </c>
      <c r="B36" s="83">
        <v>43095</v>
      </c>
      <c r="C36" s="127" t="s">
        <v>236</v>
      </c>
      <c r="D36" s="103" t="s">
        <v>237</v>
      </c>
      <c r="E36" s="103"/>
      <c r="F36" s="238"/>
      <c r="G36" s="78"/>
      <c r="H36" s="81">
        <v>17430</v>
      </c>
      <c r="I36" s="79">
        <f t="shared" si="7"/>
        <v>21090.3</v>
      </c>
      <c r="J36" s="73">
        <v>43136</v>
      </c>
      <c r="K36" s="213"/>
      <c r="L36" s="217"/>
      <c r="M36" s="217"/>
      <c r="N36" s="217"/>
    </row>
    <row r="37" spans="1:14" s="75" customFormat="1">
      <c r="A37" s="75" t="s">
        <v>238</v>
      </c>
      <c r="B37" s="83">
        <v>43097</v>
      </c>
      <c r="C37" s="127" t="s">
        <v>172</v>
      </c>
      <c r="D37" s="103"/>
      <c r="E37" s="103"/>
      <c r="F37" s="78"/>
      <c r="G37" s="78"/>
      <c r="H37" s="81">
        <v>1080</v>
      </c>
      <c r="I37" s="79">
        <f t="shared" si="7"/>
        <v>1306.8</v>
      </c>
      <c r="J37" s="73">
        <v>43098</v>
      </c>
      <c r="K37" s="213"/>
      <c r="L37" s="217"/>
      <c r="M37" s="217"/>
      <c r="N37" s="217"/>
    </row>
    <row r="38" spans="1:14" s="90" customFormat="1">
      <c r="A38" s="101" t="s">
        <v>239</v>
      </c>
      <c r="B38" s="85">
        <v>43098</v>
      </c>
      <c r="C38" s="77" t="s">
        <v>37</v>
      </c>
      <c r="D38" s="71" t="s">
        <v>195</v>
      </c>
      <c r="E38" s="234" t="s">
        <v>271</v>
      </c>
      <c r="F38" s="78" t="s">
        <v>72</v>
      </c>
      <c r="G38" s="78"/>
      <c r="H38" s="81">
        <f t="shared" ref="H38" si="8">4736.76*0.99</f>
        <v>4689.3923999999997</v>
      </c>
      <c r="I38" s="79">
        <f t="shared" si="7"/>
        <v>5674.1648039999991</v>
      </c>
      <c r="J38" s="73">
        <v>43138</v>
      </c>
      <c r="K38" s="231" t="s">
        <v>277</v>
      </c>
      <c r="L38" s="228"/>
      <c r="M38" s="228"/>
      <c r="N38" s="228"/>
    </row>
    <row r="39" spans="1:14" s="90" customFormat="1">
      <c r="A39" s="136" t="s">
        <v>263</v>
      </c>
      <c r="B39" s="85">
        <v>43098</v>
      </c>
      <c r="C39" s="70" t="s">
        <v>137</v>
      </c>
      <c r="D39" s="97" t="s">
        <v>135</v>
      </c>
      <c r="E39" s="97"/>
      <c r="F39" s="78" t="s">
        <v>72</v>
      </c>
      <c r="G39" s="78"/>
      <c r="H39" s="81">
        <v>4827.49</v>
      </c>
      <c r="I39" s="79">
        <f t="shared" si="7"/>
        <v>5841.2628999999997</v>
      </c>
      <c r="J39" s="73">
        <v>43144</v>
      </c>
      <c r="K39" s="213" t="s">
        <v>223</v>
      </c>
      <c r="L39" s="228"/>
      <c r="M39" s="228"/>
      <c r="N39" s="228"/>
    </row>
    <row r="40" spans="1:14" s="75" customFormat="1" ht="45">
      <c r="A40" s="70" t="s">
        <v>264</v>
      </c>
      <c r="B40" s="85">
        <v>43098</v>
      </c>
      <c r="C40" s="85" t="s">
        <v>37</v>
      </c>
      <c r="D40" s="85" t="s">
        <v>269</v>
      </c>
      <c r="E40" s="234" t="s">
        <v>305</v>
      </c>
      <c r="F40" s="78" t="s">
        <v>292</v>
      </c>
      <c r="G40" s="86"/>
      <c r="H40" s="81">
        <v>24904.69</v>
      </c>
      <c r="I40" s="79">
        <f t="shared" si="7"/>
        <v>30134.674899999998</v>
      </c>
      <c r="J40" s="73">
        <v>43138</v>
      </c>
      <c r="K40" s="231" t="s">
        <v>277</v>
      </c>
      <c r="L40" s="217"/>
      <c r="M40" s="217"/>
      <c r="N40" s="217"/>
    </row>
    <row r="41" spans="1:14" s="75" customFormat="1" ht="45">
      <c r="A41" s="126" t="s">
        <v>265</v>
      </c>
      <c r="B41" s="85">
        <v>43098</v>
      </c>
      <c r="C41" s="85" t="s">
        <v>37</v>
      </c>
      <c r="D41" s="85" t="s">
        <v>269</v>
      </c>
      <c r="E41" s="234" t="s">
        <v>305</v>
      </c>
      <c r="F41" s="78" t="s">
        <v>293</v>
      </c>
      <c r="G41" s="86"/>
      <c r="H41" s="81">
        <v>24904.69</v>
      </c>
      <c r="I41" s="79">
        <f t="shared" si="7"/>
        <v>30134.674899999998</v>
      </c>
      <c r="J41" s="73">
        <v>43138</v>
      </c>
      <c r="K41" s="231" t="s">
        <v>277</v>
      </c>
      <c r="L41" s="217"/>
      <c r="M41" s="217"/>
      <c r="N41" s="217"/>
    </row>
    <row r="42" spans="1:14" s="75" customFormat="1">
      <c r="A42" s="126" t="s">
        <v>266</v>
      </c>
      <c r="B42" s="85">
        <v>43098</v>
      </c>
      <c r="C42" s="85" t="s">
        <v>37</v>
      </c>
      <c r="D42" s="85" t="s">
        <v>274</v>
      </c>
      <c r="E42" s="85"/>
      <c r="F42" s="78"/>
      <c r="G42" s="86"/>
      <c r="H42" s="81">
        <v>85258.8</v>
      </c>
      <c r="I42" s="79">
        <f t="shared" si="7"/>
        <v>103163.148</v>
      </c>
      <c r="J42" s="73">
        <v>43138</v>
      </c>
      <c r="K42" s="231" t="s">
        <v>277</v>
      </c>
      <c r="M42" s="217"/>
      <c r="N42" s="217"/>
    </row>
    <row r="43" spans="1:14" s="75" customFormat="1">
      <c r="A43" s="126" t="s">
        <v>267</v>
      </c>
      <c r="B43" s="85">
        <v>43098</v>
      </c>
      <c r="C43" s="85" t="s">
        <v>37</v>
      </c>
      <c r="D43" s="85" t="s">
        <v>270</v>
      </c>
      <c r="E43" s="85"/>
      <c r="F43" s="78"/>
      <c r="G43" s="86"/>
      <c r="H43" s="81">
        <v>80689.95</v>
      </c>
      <c r="I43" s="79">
        <f t="shared" si="7"/>
        <v>97634.839499999987</v>
      </c>
      <c r="J43" s="73">
        <v>43143</v>
      </c>
      <c r="K43" s="231" t="s">
        <v>277</v>
      </c>
      <c r="M43" s="217"/>
      <c r="N43" s="217"/>
    </row>
    <row r="44" spans="1:14" s="75" customFormat="1" ht="30">
      <c r="A44" s="126" t="s">
        <v>268</v>
      </c>
      <c r="B44" s="85">
        <v>43098</v>
      </c>
      <c r="C44" s="85" t="s">
        <v>37</v>
      </c>
      <c r="D44" s="85" t="s">
        <v>240</v>
      </c>
      <c r="E44" s="85"/>
      <c r="F44" s="78" t="s">
        <v>283</v>
      </c>
      <c r="G44" s="86"/>
      <c r="H44" s="81">
        <v>45173.7</v>
      </c>
      <c r="I44" s="79">
        <f t="shared" si="7"/>
        <v>54660.176999999996</v>
      </c>
      <c r="J44" s="73">
        <v>43150</v>
      </c>
      <c r="K44" s="187" t="s">
        <v>286</v>
      </c>
      <c r="L44" s="228"/>
      <c r="M44" s="217"/>
      <c r="N44" s="217"/>
    </row>
    <row r="45" spans="1:14">
      <c r="A45" s="99"/>
      <c r="B45" s="84"/>
      <c r="C45" s="70"/>
      <c r="D45" s="97"/>
      <c r="E45" s="97"/>
      <c r="F45" s="84"/>
      <c r="G45" s="86"/>
      <c r="H45" s="79"/>
      <c r="I45" s="79"/>
      <c r="J45" s="219"/>
      <c r="K45" s="75"/>
      <c r="L45" s="217"/>
      <c r="M45" s="75"/>
    </row>
    <row r="46" spans="1:14">
      <c r="L46" s="306"/>
      <c r="M46" s="307"/>
      <c r="N46" s="307"/>
    </row>
    <row r="47" spans="1:14">
      <c r="C47" s="183" t="s">
        <v>137</v>
      </c>
      <c r="H47" s="67" t="s">
        <v>19</v>
      </c>
      <c r="J47" s="220"/>
      <c r="L47" s="306"/>
      <c r="M47" s="307"/>
      <c r="N47" s="307"/>
    </row>
    <row r="48" spans="1:14">
      <c r="C48" s="223" t="s">
        <v>218</v>
      </c>
      <c r="H48" s="80">
        <f>SUM(H2:H47)</f>
        <v>731922.76679999998</v>
      </c>
      <c r="I48" s="217"/>
      <c r="J48" s="220"/>
    </row>
    <row r="49" spans="1:8">
      <c r="C49" s="224" t="s">
        <v>219</v>
      </c>
    </row>
    <row r="55" spans="1:8">
      <c r="F55" s="187" t="s">
        <v>244</v>
      </c>
      <c r="G55" s="188"/>
      <c r="H55" s="189"/>
    </row>
    <row r="56" spans="1:8">
      <c r="H56" s="64" t="s">
        <v>243</v>
      </c>
    </row>
    <row r="57" spans="1:8">
      <c r="D57" s="176"/>
      <c r="E57" s="214"/>
      <c r="F57" s="177"/>
      <c r="G57" s="178" t="s">
        <v>241</v>
      </c>
      <c r="H57" s="179">
        <v>508640</v>
      </c>
    </row>
    <row r="58" spans="1:8">
      <c r="D58" s="180"/>
      <c r="E58" s="215"/>
      <c r="F58" s="181"/>
      <c r="G58" s="182" t="s">
        <v>242</v>
      </c>
      <c r="H58" s="190">
        <f>H57-H32-H33-H42-H43</f>
        <v>222691.25</v>
      </c>
    </row>
    <row r="60" spans="1:8">
      <c r="A60" s="63"/>
      <c r="D60" s="184"/>
      <c r="E60" s="216"/>
      <c r="F60" s="185"/>
      <c r="G60" s="186"/>
      <c r="H60" s="191"/>
    </row>
    <row r="61" spans="1:8">
      <c r="A61" s="63"/>
      <c r="D61" s="184"/>
      <c r="E61" s="216"/>
      <c r="F61" s="185"/>
      <c r="G61" s="186" t="s">
        <v>246</v>
      </c>
      <c r="H61" s="191">
        <v>8385.4166666666697</v>
      </c>
    </row>
    <row r="62" spans="1:8">
      <c r="A62" s="63"/>
      <c r="D62" s="184"/>
      <c r="E62" s="216"/>
      <c r="F62" s="185"/>
      <c r="G62" s="186" t="s">
        <v>245</v>
      </c>
      <c r="H62" s="191">
        <v>8975</v>
      </c>
    </row>
    <row r="66" spans="1:6" ht="15.75">
      <c r="A66" s="199" t="s">
        <v>256</v>
      </c>
    </row>
    <row r="67" spans="1:6" ht="15.75" thickBot="1"/>
    <row r="68" spans="1:6" ht="15.75" thickBot="1">
      <c r="A68" s="503" t="s">
        <v>247</v>
      </c>
      <c r="B68" s="504"/>
      <c r="C68" s="225"/>
      <c r="D68" s="505" t="s">
        <v>248</v>
      </c>
      <c r="E68" s="506"/>
      <c r="F68" s="507"/>
    </row>
    <row r="69" spans="1:6" ht="15.75" thickBot="1">
      <c r="A69" s="192" t="s">
        <v>249</v>
      </c>
      <c r="B69" s="193" t="s">
        <v>250</v>
      </c>
      <c r="C69" s="226" t="s">
        <v>250</v>
      </c>
      <c r="D69" s="194" t="s">
        <v>249</v>
      </c>
      <c r="E69" s="194"/>
      <c r="F69" s="194" t="s">
        <v>250</v>
      </c>
    </row>
    <row r="70" spans="1:6" ht="72" thickBot="1">
      <c r="A70" s="195" t="s">
        <v>251</v>
      </c>
      <c r="B70" s="196" t="s">
        <v>252</v>
      </c>
      <c r="C70" s="227" t="s">
        <v>253</v>
      </c>
      <c r="D70" s="198" t="s">
        <v>254</v>
      </c>
      <c r="E70" s="198"/>
      <c r="F70" s="197" t="s">
        <v>255</v>
      </c>
    </row>
    <row r="73" spans="1:6" ht="18">
      <c r="A73" s="200" t="s">
        <v>257</v>
      </c>
      <c r="B73" s="201"/>
    </row>
    <row r="74" spans="1:6" ht="18">
      <c r="A74" s="200"/>
      <c r="B74" s="201"/>
    </row>
    <row r="75" spans="1:6" ht="15.75" thickBot="1">
      <c r="A75" s="202"/>
      <c r="B75" s="201"/>
    </row>
    <row r="76" spans="1:6" ht="15.75" thickBot="1">
      <c r="A76" s="203" t="s">
        <v>258</v>
      </c>
      <c r="B76" s="204" t="s">
        <v>259</v>
      </c>
    </row>
    <row r="77" spans="1:6" ht="15.75" thickBot="1">
      <c r="A77" s="205">
        <v>43070</v>
      </c>
      <c r="B77" s="206">
        <v>5841.27</v>
      </c>
    </row>
    <row r="78" spans="1:6" ht="15.75" thickBot="1">
      <c r="A78" s="207" t="s">
        <v>260</v>
      </c>
      <c r="B78" s="206">
        <v>11682.54</v>
      </c>
    </row>
    <row r="79" spans="1:6" ht="15.75" thickBot="1">
      <c r="A79" s="208" t="s">
        <v>261</v>
      </c>
      <c r="B79" s="209">
        <v>17523.810000000001</v>
      </c>
    </row>
    <row r="80" spans="1:6">
      <c r="A80" s="202"/>
      <c r="B80" s="201"/>
    </row>
    <row r="81" spans="1:2">
      <c r="A81" s="202" t="s">
        <v>262</v>
      </c>
      <c r="B81" s="201"/>
    </row>
    <row r="82" spans="1:2" ht="18">
      <c r="A82" s="200"/>
      <c r="B82" s="201"/>
    </row>
  </sheetData>
  <mergeCells count="2">
    <mergeCell ref="A68:B68"/>
    <mergeCell ref="D68:F6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4"/>
  <sheetViews>
    <sheetView zoomScale="90" zoomScaleNormal="90" workbookViewId="0">
      <pane ySplit="1" topLeftCell="A22" activePane="bottomLeft" state="frozen"/>
      <selection pane="bottomLeft" activeCell="C27" sqref="C1:C1048576"/>
    </sheetView>
  </sheetViews>
  <sheetFormatPr baseColWidth="10" defaultRowHeight="15"/>
  <cols>
    <col min="1" max="1" width="9.28515625" style="247" customWidth="1"/>
    <col min="2" max="2" width="13.5703125" style="87" bestFit="1" customWidth="1"/>
    <col min="3" max="3" width="20.5703125" style="332" customWidth="1"/>
    <col min="4" max="4" width="17.7109375" style="282" bestFit="1" customWidth="1"/>
    <col min="5" max="5" width="10" style="260" bestFit="1" customWidth="1"/>
    <col min="6" max="6" width="28" style="260" customWidth="1"/>
    <col min="7" max="7" width="12.42578125" style="260" bestFit="1" customWidth="1"/>
    <col min="8" max="8" width="30.140625" style="260" customWidth="1"/>
    <col min="9" max="9" width="14.7109375" style="87" customWidth="1"/>
    <col min="10" max="10" width="21" style="87" customWidth="1"/>
    <col min="11" max="11" width="15.5703125" style="210" customWidth="1"/>
    <col min="12" max="12" width="12.5703125" style="64" bestFit="1" customWidth="1"/>
    <col min="13" max="13" width="11.85546875" style="87" bestFit="1" customWidth="1"/>
    <col min="14" max="14" width="13.85546875" style="267" customWidth="1"/>
    <col min="15" max="15" width="11.42578125" style="210"/>
    <col min="16" max="16384" width="11.42578125" style="87"/>
  </cols>
  <sheetData>
    <row r="1" spans="1:15">
      <c r="A1" s="65" t="s">
        <v>23</v>
      </c>
      <c r="B1" s="91" t="s">
        <v>22</v>
      </c>
      <c r="C1" s="248" t="s">
        <v>20</v>
      </c>
      <c r="D1" s="248" t="s">
        <v>39</v>
      </c>
      <c r="E1" s="248" t="s">
        <v>273</v>
      </c>
      <c r="F1" s="248" t="s">
        <v>369</v>
      </c>
      <c r="G1" s="248" t="s">
        <v>370</v>
      </c>
      <c r="H1" s="248" t="s">
        <v>370</v>
      </c>
      <c r="I1" s="65" t="s">
        <v>67</v>
      </c>
      <c r="J1" s="318" t="s">
        <v>365</v>
      </c>
      <c r="K1" s="322" t="s">
        <v>19</v>
      </c>
      <c r="L1" s="95" t="s">
        <v>31</v>
      </c>
      <c r="M1" s="68" t="s">
        <v>26</v>
      </c>
    </row>
    <row r="2" spans="1:15" ht="45">
      <c r="A2" s="243" t="s">
        <v>272</v>
      </c>
      <c r="B2" s="249">
        <v>43131</v>
      </c>
      <c r="C2" s="329" t="s">
        <v>37</v>
      </c>
      <c r="D2" s="71" t="s">
        <v>195</v>
      </c>
      <c r="E2" s="250" t="s">
        <v>271</v>
      </c>
      <c r="F2" s="250" t="s">
        <v>319</v>
      </c>
      <c r="G2" s="250"/>
      <c r="H2" s="250"/>
      <c r="I2" s="250" t="s">
        <v>73</v>
      </c>
      <c r="J2" s="250"/>
      <c r="K2" s="119">
        <f t="shared" ref="K2:K3" si="0">4736.76*0.99</f>
        <v>4689.3923999999997</v>
      </c>
      <c r="L2" s="79">
        <f t="shared" ref="L2" si="1">K2*1.21</f>
        <v>5674.1648039999991</v>
      </c>
      <c r="M2" s="73">
        <v>43137</v>
      </c>
    </row>
    <row r="3" spans="1:15" ht="45">
      <c r="A3" s="243" t="s">
        <v>275</v>
      </c>
      <c r="B3" s="249">
        <v>43159</v>
      </c>
      <c r="C3" s="329" t="s">
        <v>37</v>
      </c>
      <c r="D3" s="71" t="s">
        <v>195</v>
      </c>
      <c r="E3" s="250" t="s">
        <v>271</v>
      </c>
      <c r="F3" s="250" t="s">
        <v>319</v>
      </c>
      <c r="G3" s="250"/>
      <c r="H3" s="250"/>
      <c r="I3" s="250" t="s">
        <v>76</v>
      </c>
      <c r="J3" s="250"/>
      <c r="K3" s="119">
        <f t="shared" si="0"/>
        <v>4689.3923999999997</v>
      </c>
      <c r="L3" s="79">
        <f t="shared" ref="L3:L4" si="2">K3*1.21</f>
        <v>5674.1648039999991</v>
      </c>
      <c r="M3" s="73">
        <v>43172</v>
      </c>
    </row>
    <row r="4" spans="1:15" s="247" customFormat="1" ht="30">
      <c r="A4" s="243" t="s">
        <v>276</v>
      </c>
      <c r="B4" s="249">
        <v>43166</v>
      </c>
      <c r="C4" s="71" t="s">
        <v>137</v>
      </c>
      <c r="D4" s="281" t="s">
        <v>135</v>
      </c>
      <c r="E4" s="251"/>
      <c r="F4" s="250" t="s">
        <v>182</v>
      </c>
      <c r="G4" s="252"/>
      <c r="H4" s="252"/>
      <c r="I4" s="250" t="s">
        <v>285</v>
      </c>
      <c r="J4" s="250" t="s">
        <v>182</v>
      </c>
      <c r="K4" s="119">
        <v>9654.99</v>
      </c>
      <c r="L4" s="79">
        <f t="shared" si="2"/>
        <v>11682.537899999999</v>
      </c>
      <c r="M4" s="73">
        <v>43187</v>
      </c>
      <c r="N4" s="268"/>
      <c r="O4" s="253"/>
    </row>
    <row r="5" spans="1:15">
      <c r="A5" s="244" t="s">
        <v>279</v>
      </c>
      <c r="B5" s="254">
        <v>43182</v>
      </c>
      <c r="C5" s="277" t="s">
        <v>167</v>
      </c>
      <c r="D5" s="277" t="s">
        <v>473</v>
      </c>
      <c r="E5" s="255"/>
      <c r="F5" s="256"/>
      <c r="G5" s="256"/>
      <c r="H5" s="256"/>
      <c r="I5" s="257"/>
      <c r="J5" s="280"/>
      <c r="K5" s="323">
        <v>18250</v>
      </c>
      <c r="L5" s="229">
        <f>K5*1.21</f>
        <v>22082.5</v>
      </c>
      <c r="M5" s="73">
        <v>43235</v>
      </c>
      <c r="N5" s="269"/>
      <c r="O5" s="220"/>
    </row>
    <row r="6" spans="1:15" ht="45">
      <c r="A6" s="243" t="s">
        <v>280</v>
      </c>
      <c r="B6" s="249">
        <v>43187</v>
      </c>
      <c r="C6" s="329" t="s">
        <v>37</v>
      </c>
      <c r="D6" s="71" t="s">
        <v>195</v>
      </c>
      <c r="E6" s="250" t="s">
        <v>271</v>
      </c>
      <c r="F6" s="250" t="s">
        <v>319</v>
      </c>
      <c r="G6" s="250"/>
      <c r="H6" s="250"/>
      <c r="I6" s="250" t="s">
        <v>82</v>
      </c>
      <c r="J6" s="250"/>
      <c r="K6" s="119">
        <f t="shared" ref="K6:K10" si="3">4736.76*0.99</f>
        <v>4689.3923999999997</v>
      </c>
      <c r="L6" s="79">
        <f t="shared" ref="L6:L7" si="4">K6*1.21</f>
        <v>5674.1648039999991</v>
      </c>
      <c r="M6" s="73">
        <v>43223</v>
      </c>
      <c r="N6" s="270"/>
    </row>
    <row r="7" spans="1:15" ht="60">
      <c r="A7" s="243" t="s">
        <v>284</v>
      </c>
      <c r="B7" s="249">
        <v>43200</v>
      </c>
      <c r="C7" s="279" t="s">
        <v>37</v>
      </c>
      <c r="D7" s="266" t="s">
        <v>269</v>
      </c>
      <c r="E7" s="263" t="s">
        <v>305</v>
      </c>
      <c r="F7" s="250" t="s">
        <v>319</v>
      </c>
      <c r="G7" s="250"/>
      <c r="H7" s="250"/>
      <c r="I7" s="250" t="s">
        <v>291</v>
      </c>
      <c r="J7" s="250"/>
      <c r="K7" s="119">
        <v>24904.69</v>
      </c>
      <c r="L7" s="79">
        <f t="shared" si="4"/>
        <v>30134.674899999998</v>
      </c>
      <c r="M7" s="73">
        <v>43245</v>
      </c>
      <c r="N7" s="271"/>
      <c r="O7" s="264"/>
    </row>
    <row r="8" spans="1:15" ht="45">
      <c r="A8" s="243" t="s">
        <v>288</v>
      </c>
      <c r="B8" s="249">
        <v>43220</v>
      </c>
      <c r="C8" s="329" t="s">
        <v>37</v>
      </c>
      <c r="D8" s="71" t="s">
        <v>195</v>
      </c>
      <c r="E8" s="250" t="s">
        <v>271</v>
      </c>
      <c r="F8" s="250" t="s">
        <v>319</v>
      </c>
      <c r="G8" s="250"/>
      <c r="H8" s="250"/>
      <c r="I8" s="250" t="s">
        <v>91</v>
      </c>
      <c r="J8" s="250"/>
      <c r="K8" s="119">
        <f t="shared" si="3"/>
        <v>4689.3923999999997</v>
      </c>
      <c r="L8" s="79">
        <f t="shared" ref="L8:L9" si="5">K8*1.21</f>
        <v>5674.1648039999991</v>
      </c>
      <c r="M8" s="73">
        <v>43245</v>
      </c>
      <c r="N8" s="271"/>
      <c r="O8" s="264"/>
    </row>
    <row r="9" spans="1:15" ht="30">
      <c r="A9" s="244" t="s">
        <v>287</v>
      </c>
      <c r="B9" s="254">
        <v>43252</v>
      </c>
      <c r="C9" s="330" t="s">
        <v>234</v>
      </c>
      <c r="D9" s="165" t="s">
        <v>473</v>
      </c>
      <c r="E9" s="259"/>
      <c r="F9" s="259" t="s">
        <v>343</v>
      </c>
      <c r="G9" s="259"/>
      <c r="H9" s="259"/>
      <c r="I9" s="259"/>
      <c r="J9" s="259" t="s">
        <v>182</v>
      </c>
      <c r="K9" s="323">
        <v>901.12</v>
      </c>
      <c r="L9" s="79">
        <f t="shared" si="5"/>
        <v>1090.3552</v>
      </c>
      <c r="M9" s="73">
        <v>43234</v>
      </c>
      <c r="N9" s="271"/>
      <c r="O9" s="264"/>
    </row>
    <row r="10" spans="1:15" ht="45">
      <c r="A10" s="243" t="s">
        <v>289</v>
      </c>
      <c r="B10" s="249">
        <v>43251</v>
      </c>
      <c r="C10" s="329" t="s">
        <v>37</v>
      </c>
      <c r="D10" s="71" t="s">
        <v>195</v>
      </c>
      <c r="E10" s="250" t="s">
        <v>271</v>
      </c>
      <c r="F10" s="250" t="s">
        <v>319</v>
      </c>
      <c r="G10" s="250"/>
      <c r="H10" s="250"/>
      <c r="I10" s="250" t="s">
        <v>299</v>
      </c>
      <c r="J10" s="250"/>
      <c r="K10" s="119">
        <f t="shared" si="3"/>
        <v>4689.3923999999997</v>
      </c>
      <c r="L10" s="79">
        <f t="shared" ref="L10:L13" si="6">K10*1.21</f>
        <v>5674.1648039999991</v>
      </c>
      <c r="M10" s="73">
        <v>43279</v>
      </c>
      <c r="N10" s="271"/>
      <c r="O10" s="264"/>
    </row>
    <row r="11" spans="1:15" s="247" customFormat="1" ht="30">
      <c r="A11" s="243" t="s">
        <v>290</v>
      </c>
      <c r="B11" s="249">
        <v>43255</v>
      </c>
      <c r="C11" s="71" t="s">
        <v>137</v>
      </c>
      <c r="D11" s="281" t="s">
        <v>135</v>
      </c>
      <c r="E11" s="250"/>
      <c r="F11" s="250"/>
      <c r="G11" s="250"/>
      <c r="H11" s="250"/>
      <c r="I11" s="250" t="s">
        <v>294</v>
      </c>
      <c r="J11" s="250" t="s">
        <v>182</v>
      </c>
      <c r="K11" s="119">
        <v>14482.5</v>
      </c>
      <c r="L11" s="79">
        <f t="shared" si="6"/>
        <v>17523.825000000001</v>
      </c>
      <c r="M11" s="73">
        <v>43270</v>
      </c>
      <c r="N11" s="272"/>
      <c r="O11" s="265"/>
    </row>
    <row r="12" spans="1:15" s="247" customFormat="1" ht="90">
      <c r="A12" s="243" t="s">
        <v>295</v>
      </c>
      <c r="B12" s="249">
        <v>43260</v>
      </c>
      <c r="C12" s="329" t="s">
        <v>37</v>
      </c>
      <c r="D12" s="266" t="s">
        <v>269</v>
      </c>
      <c r="E12" s="221" t="s">
        <v>305</v>
      </c>
      <c r="F12" s="250" t="s">
        <v>319</v>
      </c>
      <c r="G12" s="250"/>
      <c r="H12" s="250"/>
      <c r="I12" s="250" t="s">
        <v>320</v>
      </c>
      <c r="J12" s="250"/>
      <c r="K12" s="119">
        <v>24904.69</v>
      </c>
      <c r="L12" s="79">
        <f t="shared" si="6"/>
        <v>30134.674899999998</v>
      </c>
      <c r="M12" s="73">
        <v>43292</v>
      </c>
      <c r="N12" s="273" t="s">
        <v>277</v>
      </c>
      <c r="O12" s="265"/>
    </row>
    <row r="13" spans="1:15">
      <c r="A13" s="244" t="s">
        <v>297</v>
      </c>
      <c r="B13" s="254">
        <v>43269</v>
      </c>
      <c r="C13" s="165" t="s">
        <v>37</v>
      </c>
      <c r="D13" s="165" t="s">
        <v>296</v>
      </c>
      <c r="E13" s="255"/>
      <c r="F13" s="259" t="s">
        <v>343</v>
      </c>
      <c r="G13" s="259"/>
      <c r="H13" s="259"/>
      <c r="I13" s="259"/>
      <c r="J13" s="259"/>
      <c r="K13" s="324">
        <v>879597.85</v>
      </c>
      <c r="L13" s="79">
        <f t="shared" si="6"/>
        <v>1064313.3984999999</v>
      </c>
      <c r="M13" s="73">
        <v>43271</v>
      </c>
      <c r="N13" s="271"/>
      <c r="O13" s="264"/>
    </row>
    <row r="14" spans="1:15" ht="45">
      <c r="A14" s="243" t="s">
        <v>298</v>
      </c>
      <c r="B14" s="249">
        <v>43278</v>
      </c>
      <c r="C14" s="71" t="s">
        <v>37</v>
      </c>
      <c r="D14" s="71" t="s">
        <v>195</v>
      </c>
      <c r="E14" s="250" t="s">
        <v>271</v>
      </c>
      <c r="F14" s="250" t="s">
        <v>319</v>
      </c>
      <c r="G14" s="250"/>
      <c r="H14" s="250"/>
      <c r="I14" s="250" t="s">
        <v>198</v>
      </c>
      <c r="J14" s="250"/>
      <c r="K14" s="119">
        <f t="shared" ref="K14" si="7">4736.76*0.99</f>
        <v>4689.3923999999997</v>
      </c>
      <c r="L14" s="79">
        <f t="shared" ref="L14" si="8">K14*1.21</f>
        <v>5674.1648039999991</v>
      </c>
      <c r="M14" s="73">
        <v>43298</v>
      </c>
      <c r="N14" s="273" t="s">
        <v>277</v>
      </c>
      <c r="O14" s="264"/>
    </row>
    <row r="15" spans="1:15" ht="45">
      <c r="A15" s="243" t="s">
        <v>302</v>
      </c>
      <c r="B15" s="249">
        <v>43293</v>
      </c>
      <c r="C15" s="71" t="s">
        <v>37</v>
      </c>
      <c r="D15" s="71" t="s">
        <v>303</v>
      </c>
      <c r="E15" s="251" t="s">
        <v>304</v>
      </c>
      <c r="F15" s="250" t="s">
        <v>319</v>
      </c>
      <c r="G15" s="250"/>
      <c r="H15" s="250"/>
      <c r="I15" s="250"/>
      <c r="J15" s="250"/>
      <c r="K15" s="119">
        <v>123730.2</v>
      </c>
      <c r="L15" s="79">
        <f>K15*1.21</f>
        <v>149713.54199999999</v>
      </c>
      <c r="M15" s="73">
        <v>43305</v>
      </c>
      <c r="N15" s="273" t="s">
        <v>277</v>
      </c>
    </row>
    <row r="16" spans="1:15" ht="30">
      <c r="A16" s="244" t="s">
        <v>306</v>
      </c>
      <c r="B16" s="254">
        <v>43297</v>
      </c>
      <c r="C16" s="165" t="s">
        <v>307</v>
      </c>
      <c r="D16" s="165" t="s">
        <v>473</v>
      </c>
      <c r="E16" s="255"/>
      <c r="F16" s="259" t="s">
        <v>343</v>
      </c>
      <c r="G16" s="259"/>
      <c r="H16" s="259"/>
      <c r="I16" s="259"/>
      <c r="J16" s="259" t="s">
        <v>182</v>
      </c>
      <c r="K16" s="324">
        <v>17990</v>
      </c>
      <c r="L16" s="79">
        <f>K16*1.21</f>
        <v>21767.899999999998</v>
      </c>
      <c r="M16" s="73">
        <v>43334</v>
      </c>
      <c r="N16" s="274"/>
    </row>
    <row r="17" spans="1:16" s="247" customFormat="1" ht="45">
      <c r="A17" s="219" t="s">
        <v>308</v>
      </c>
      <c r="B17" s="258">
        <v>43311</v>
      </c>
      <c r="C17" s="71" t="s">
        <v>37</v>
      </c>
      <c r="D17" s="71" t="s">
        <v>195</v>
      </c>
      <c r="E17" s="250" t="s">
        <v>271</v>
      </c>
      <c r="F17" s="250" t="s">
        <v>319</v>
      </c>
      <c r="G17" s="250"/>
      <c r="H17" s="250"/>
      <c r="I17" s="250" t="s">
        <v>199</v>
      </c>
      <c r="J17" s="250"/>
      <c r="K17" s="119">
        <f t="shared" ref="K17:K18" si="9">4736.76*0.99</f>
        <v>4689.3923999999997</v>
      </c>
      <c r="L17" s="79">
        <f t="shared" ref="L17" si="10">K17*1.21</f>
        <v>5674.1648039999991</v>
      </c>
      <c r="M17" s="73">
        <v>43340</v>
      </c>
      <c r="N17" s="273" t="s">
        <v>277</v>
      </c>
      <c r="O17" s="220"/>
      <c r="P17" s="253"/>
    </row>
    <row r="18" spans="1:16" s="247" customFormat="1" ht="45">
      <c r="A18" s="219" t="s">
        <v>309</v>
      </c>
      <c r="B18" s="258">
        <v>43343</v>
      </c>
      <c r="C18" s="71" t="s">
        <v>37</v>
      </c>
      <c r="D18" s="71" t="s">
        <v>195</v>
      </c>
      <c r="E18" s="250" t="s">
        <v>271</v>
      </c>
      <c r="F18" s="250" t="s">
        <v>319</v>
      </c>
      <c r="G18" s="250"/>
      <c r="H18" s="250"/>
      <c r="I18" s="250" t="s">
        <v>200</v>
      </c>
      <c r="J18" s="250"/>
      <c r="K18" s="119">
        <f t="shared" si="9"/>
        <v>4689.3923999999997</v>
      </c>
      <c r="L18" s="79">
        <f t="shared" ref="L18:L20" si="11">K18*1.21</f>
        <v>5674.1648039999991</v>
      </c>
      <c r="M18" s="73">
        <v>43381</v>
      </c>
      <c r="N18" s="273" t="s">
        <v>277</v>
      </c>
      <c r="O18" s="220"/>
      <c r="P18" s="253"/>
    </row>
    <row r="19" spans="1:16" ht="30">
      <c r="A19" s="219" t="s">
        <v>310</v>
      </c>
      <c r="B19" s="258">
        <v>43343</v>
      </c>
      <c r="C19" s="279" t="s">
        <v>311</v>
      </c>
      <c r="D19" s="266" t="s">
        <v>312</v>
      </c>
      <c r="E19" s="258"/>
      <c r="F19" s="258"/>
      <c r="G19" s="258"/>
      <c r="H19" s="258"/>
      <c r="I19" s="250" t="s">
        <v>331</v>
      </c>
      <c r="J19" s="250"/>
      <c r="K19" s="119">
        <v>66128</v>
      </c>
      <c r="L19" s="79">
        <f t="shared" si="11"/>
        <v>80014.880000000005</v>
      </c>
      <c r="M19" s="73">
        <v>43413</v>
      </c>
      <c r="N19" s="275"/>
      <c r="O19" s="220"/>
      <c r="P19" s="210"/>
    </row>
    <row r="20" spans="1:16" ht="30">
      <c r="A20" s="278" t="s">
        <v>313</v>
      </c>
      <c r="B20" s="258">
        <v>43347</v>
      </c>
      <c r="C20" s="282" t="s">
        <v>141</v>
      </c>
      <c r="D20" s="279" t="s">
        <v>314</v>
      </c>
      <c r="E20" s="258"/>
      <c r="F20" s="258"/>
      <c r="G20" s="258"/>
      <c r="H20" s="258"/>
      <c r="I20" s="250"/>
      <c r="J20" s="250" t="s">
        <v>182</v>
      </c>
      <c r="K20" s="119">
        <v>10400</v>
      </c>
      <c r="L20" s="79">
        <f t="shared" si="11"/>
        <v>12584</v>
      </c>
      <c r="M20" s="73">
        <v>43409</v>
      </c>
      <c r="N20" s="275"/>
      <c r="O20" s="220"/>
      <c r="P20" s="210"/>
    </row>
    <row r="21" spans="1:16" ht="30">
      <c r="A21" s="219" t="s">
        <v>315</v>
      </c>
      <c r="B21" s="258">
        <v>43349</v>
      </c>
      <c r="C21" s="71" t="s">
        <v>137</v>
      </c>
      <c r="D21" s="281" t="s">
        <v>135</v>
      </c>
      <c r="E21" s="250"/>
      <c r="F21" s="250"/>
      <c r="G21" s="250"/>
      <c r="H21" s="250"/>
      <c r="I21" s="250" t="s">
        <v>202</v>
      </c>
      <c r="J21" s="250" t="s">
        <v>182</v>
      </c>
      <c r="K21" s="119">
        <v>14482.5</v>
      </c>
      <c r="L21" s="79">
        <f t="shared" ref="L21:L22" si="12">K21*1.21</f>
        <v>17523.825000000001</v>
      </c>
      <c r="M21" s="73">
        <v>43361</v>
      </c>
      <c r="N21" s="275"/>
      <c r="O21" s="220"/>
      <c r="P21" s="210"/>
    </row>
    <row r="22" spans="1:16" ht="30">
      <c r="A22" s="219" t="s">
        <v>316</v>
      </c>
      <c r="B22" s="258">
        <v>43360</v>
      </c>
      <c r="C22" s="281" t="s">
        <v>317</v>
      </c>
      <c r="D22" s="281"/>
      <c r="E22" s="250"/>
      <c r="F22" s="250"/>
      <c r="G22" s="250"/>
      <c r="H22" s="250"/>
      <c r="I22" s="250" t="s">
        <v>345</v>
      </c>
      <c r="J22" s="250"/>
      <c r="K22" s="119">
        <v>4313.6000000000004</v>
      </c>
      <c r="L22" s="79">
        <f t="shared" si="12"/>
        <v>5219.4560000000001</v>
      </c>
      <c r="M22" s="73">
        <v>43376</v>
      </c>
      <c r="N22" s="287"/>
      <c r="O22" s="220"/>
      <c r="P22" s="210"/>
    </row>
    <row r="23" spans="1:16" s="247" customFormat="1" ht="45">
      <c r="A23" s="219" t="s">
        <v>318</v>
      </c>
      <c r="B23" s="258">
        <v>43371</v>
      </c>
      <c r="C23" s="71" t="s">
        <v>37</v>
      </c>
      <c r="D23" s="71" t="s">
        <v>195</v>
      </c>
      <c r="E23" s="250" t="s">
        <v>271</v>
      </c>
      <c r="F23" s="250" t="s">
        <v>319</v>
      </c>
      <c r="G23" s="250"/>
      <c r="H23" s="250"/>
      <c r="I23" s="250" t="s">
        <v>209</v>
      </c>
      <c r="J23" s="250" t="s">
        <v>372</v>
      </c>
      <c r="K23" s="119">
        <f t="shared" ref="K23:K25" si="13">4736.76*0.99</f>
        <v>4689.3923999999997</v>
      </c>
      <c r="L23" s="79">
        <f t="shared" ref="L23:L24" si="14">K23*1.21</f>
        <v>5674.1648039999991</v>
      </c>
      <c r="M23" s="73">
        <v>43398</v>
      </c>
      <c r="N23" s="273" t="s">
        <v>277</v>
      </c>
      <c r="O23" s="220"/>
      <c r="P23" s="253"/>
    </row>
    <row r="24" spans="1:16" s="247" customFormat="1" ht="45">
      <c r="A24" s="219" t="s">
        <v>321</v>
      </c>
      <c r="B24" s="258">
        <v>43402</v>
      </c>
      <c r="C24" s="71" t="s">
        <v>37</v>
      </c>
      <c r="D24" s="266" t="s">
        <v>322</v>
      </c>
      <c r="E24" s="345" t="s">
        <v>325</v>
      </c>
      <c r="F24" s="258" t="s">
        <v>368</v>
      </c>
      <c r="G24" s="258"/>
      <c r="H24" s="258"/>
      <c r="I24" s="250"/>
      <c r="J24" s="250" t="s">
        <v>374</v>
      </c>
      <c r="K24" s="346">
        <v>31345.88</v>
      </c>
      <c r="L24" s="79">
        <f t="shared" si="14"/>
        <v>37928.514799999997</v>
      </c>
      <c r="M24" s="73">
        <v>43452</v>
      </c>
      <c r="N24" s="273" t="s">
        <v>277</v>
      </c>
      <c r="O24" s="220"/>
      <c r="P24" s="253"/>
    </row>
    <row r="25" spans="1:16" s="247" customFormat="1" ht="45">
      <c r="A25" s="219" t="s">
        <v>323</v>
      </c>
      <c r="B25" s="258">
        <v>43404</v>
      </c>
      <c r="C25" s="71" t="s">
        <v>37</v>
      </c>
      <c r="D25" s="71" t="s">
        <v>195</v>
      </c>
      <c r="E25" s="250" t="s">
        <v>271</v>
      </c>
      <c r="F25" s="250" t="s">
        <v>324</v>
      </c>
      <c r="G25" s="250"/>
      <c r="H25" s="250"/>
      <c r="I25" s="250" t="s">
        <v>80</v>
      </c>
      <c r="J25" s="250" t="s">
        <v>372</v>
      </c>
      <c r="K25" s="119">
        <f t="shared" si="13"/>
        <v>4689.3923999999997</v>
      </c>
      <c r="L25" s="79">
        <f t="shared" ref="L25:L32" si="15">K25*1.21</f>
        <v>5674.1648039999991</v>
      </c>
      <c r="M25" s="73">
        <v>43447</v>
      </c>
      <c r="N25" s="275"/>
      <c r="O25" s="220"/>
      <c r="P25" s="253"/>
    </row>
    <row r="26" spans="1:16" s="247" customFormat="1" ht="45">
      <c r="A26" s="219" t="s">
        <v>326</v>
      </c>
      <c r="B26" s="258">
        <v>43406</v>
      </c>
      <c r="C26" s="71" t="s">
        <v>37</v>
      </c>
      <c r="D26" s="71" t="s">
        <v>327</v>
      </c>
      <c r="E26" s="250" t="s">
        <v>328</v>
      </c>
      <c r="F26" s="258" t="s">
        <v>373</v>
      </c>
      <c r="G26" s="258"/>
      <c r="H26" s="258"/>
      <c r="I26" s="250"/>
      <c r="J26" s="250" t="s">
        <v>374</v>
      </c>
      <c r="K26" s="119">
        <v>123868.8</v>
      </c>
      <c r="L26" s="79">
        <f t="shared" si="15"/>
        <v>149881.24799999999</v>
      </c>
      <c r="M26" s="73">
        <v>43452</v>
      </c>
      <c r="N26" s="273" t="s">
        <v>277</v>
      </c>
      <c r="O26" s="220"/>
      <c r="P26" s="253"/>
    </row>
    <row r="27" spans="1:16" s="247" customFormat="1" ht="45">
      <c r="A27" s="219" t="s">
        <v>329</v>
      </c>
      <c r="B27" s="258">
        <v>43416</v>
      </c>
      <c r="C27" s="279" t="s">
        <v>311</v>
      </c>
      <c r="D27" s="266" t="s">
        <v>312</v>
      </c>
      <c r="E27" s="250"/>
      <c r="F27" s="250" t="s">
        <v>368</v>
      </c>
      <c r="G27" s="250"/>
      <c r="H27" s="250"/>
      <c r="I27" s="250" t="s">
        <v>330</v>
      </c>
      <c r="J27" s="319" t="s">
        <v>385</v>
      </c>
      <c r="K27" s="119">
        <v>66128</v>
      </c>
      <c r="L27" s="79">
        <f t="shared" si="15"/>
        <v>80014.880000000005</v>
      </c>
      <c r="M27" s="73">
        <v>43503</v>
      </c>
      <c r="O27" s="220"/>
      <c r="P27" s="253"/>
    </row>
    <row r="28" spans="1:16" s="247" customFormat="1" ht="30">
      <c r="A28" s="219" t="s">
        <v>332</v>
      </c>
      <c r="B28" s="258">
        <v>43418</v>
      </c>
      <c r="C28" s="71" t="s">
        <v>137</v>
      </c>
      <c r="D28" s="281" t="s">
        <v>135</v>
      </c>
      <c r="E28" s="250"/>
      <c r="F28" s="250" t="s">
        <v>333</v>
      </c>
      <c r="G28" s="250"/>
      <c r="H28" s="250"/>
      <c r="I28" s="73" t="s">
        <v>334</v>
      </c>
      <c r="J28" s="258" t="s">
        <v>182</v>
      </c>
      <c r="K28" s="119">
        <v>20884.190082644629</v>
      </c>
      <c r="L28" s="79">
        <f t="shared" si="15"/>
        <v>25269.87</v>
      </c>
      <c r="M28" s="73" t="s">
        <v>334</v>
      </c>
      <c r="N28" s="275"/>
      <c r="O28" s="308"/>
      <c r="P28" s="309"/>
    </row>
    <row r="29" spans="1:16" s="247" customFormat="1" ht="105">
      <c r="A29" s="219" t="s">
        <v>335</v>
      </c>
      <c r="B29" s="258">
        <v>43420</v>
      </c>
      <c r="C29" s="71" t="s">
        <v>137</v>
      </c>
      <c r="D29" s="281" t="s">
        <v>135</v>
      </c>
      <c r="E29" s="250"/>
      <c r="G29" s="250" t="s">
        <v>349</v>
      </c>
      <c r="H29" s="250" t="s">
        <v>348</v>
      </c>
      <c r="I29" s="250" t="s">
        <v>336</v>
      </c>
      <c r="J29" s="250" t="s">
        <v>182</v>
      </c>
      <c r="K29" s="119">
        <v>13922.793388429754</v>
      </c>
      <c r="L29" s="79">
        <f t="shared" si="15"/>
        <v>16846.580000000002</v>
      </c>
      <c r="M29" s="73">
        <v>43433</v>
      </c>
      <c r="N29" s="275"/>
      <c r="O29" s="310"/>
      <c r="P29" s="310"/>
    </row>
    <row r="30" spans="1:16" s="247" customFormat="1" ht="75">
      <c r="A30" s="280" t="s">
        <v>337</v>
      </c>
      <c r="B30" s="311">
        <v>43427</v>
      </c>
      <c r="C30" s="165" t="s">
        <v>338</v>
      </c>
      <c r="D30" s="165" t="s">
        <v>473</v>
      </c>
      <c r="E30" s="259"/>
      <c r="F30" s="313" t="s">
        <v>343</v>
      </c>
      <c r="G30" s="313"/>
      <c r="H30" s="313"/>
      <c r="I30" s="259"/>
      <c r="J30" s="259"/>
      <c r="K30" s="323">
        <v>14559.72</v>
      </c>
      <c r="L30" s="229">
        <f t="shared" si="15"/>
        <v>17617.261199999997</v>
      </c>
      <c r="M30" s="73">
        <v>43465</v>
      </c>
      <c r="N30" s="328"/>
      <c r="O30" s="309"/>
      <c r="P30" s="309"/>
    </row>
    <row r="31" spans="1:16" s="247" customFormat="1">
      <c r="A31" s="219" t="s">
        <v>339</v>
      </c>
      <c r="B31" s="258">
        <v>43431</v>
      </c>
      <c r="C31" s="71" t="s">
        <v>37</v>
      </c>
      <c r="D31" s="347" t="s">
        <v>340</v>
      </c>
      <c r="E31" s="250"/>
      <c r="F31" s="247" t="s">
        <v>368</v>
      </c>
      <c r="I31" s="250"/>
      <c r="J31" s="250" t="s">
        <v>366</v>
      </c>
      <c r="K31" s="119">
        <v>113256</v>
      </c>
      <c r="L31" s="79">
        <f t="shared" si="15"/>
        <v>137039.76</v>
      </c>
      <c r="M31" s="341">
        <v>43488</v>
      </c>
      <c r="N31" s="273" t="s">
        <v>277</v>
      </c>
      <c r="O31" s="309"/>
      <c r="P31" s="309"/>
    </row>
    <row r="32" spans="1:16" s="247" customFormat="1">
      <c r="A32" s="219" t="s">
        <v>342</v>
      </c>
      <c r="B32" s="258">
        <v>43431</v>
      </c>
      <c r="C32" s="71" t="s">
        <v>37</v>
      </c>
      <c r="D32" s="312" t="s">
        <v>341</v>
      </c>
      <c r="E32" s="250"/>
      <c r="F32" s="245" t="s">
        <v>368</v>
      </c>
      <c r="G32" s="245"/>
      <c r="H32" s="245"/>
      <c r="I32" s="250"/>
      <c r="J32" s="250" t="s">
        <v>366</v>
      </c>
      <c r="K32" s="119">
        <v>125997.3</v>
      </c>
      <c r="L32" s="79">
        <f t="shared" si="15"/>
        <v>152456.73300000001</v>
      </c>
      <c r="M32" s="341">
        <v>43488</v>
      </c>
      <c r="N32" s="273" t="s">
        <v>277</v>
      </c>
      <c r="O32" s="309"/>
      <c r="P32" s="309"/>
    </row>
    <row r="33" spans="1:17" s="247" customFormat="1" ht="45">
      <c r="A33" s="219" t="s">
        <v>344</v>
      </c>
      <c r="B33" s="258">
        <v>43432</v>
      </c>
      <c r="C33" s="71" t="s">
        <v>37</v>
      </c>
      <c r="D33" s="71" t="s">
        <v>195</v>
      </c>
      <c r="E33" s="250" t="s">
        <v>271</v>
      </c>
      <c r="F33" s="250" t="s">
        <v>324</v>
      </c>
      <c r="G33" s="250"/>
      <c r="H33" s="250"/>
      <c r="I33" s="250" t="s">
        <v>45</v>
      </c>
      <c r="J33" s="250" t="s">
        <v>372</v>
      </c>
      <c r="K33" s="119">
        <f t="shared" ref="K33" si="16">4736.76*0.99</f>
        <v>4689.3923999999997</v>
      </c>
      <c r="L33" s="79">
        <f t="shared" ref="L33" si="17">K33*1.21</f>
        <v>5674.1648039999991</v>
      </c>
      <c r="M33" s="73">
        <v>43446</v>
      </c>
      <c r="N33" s="273" t="s">
        <v>277</v>
      </c>
      <c r="O33" s="253"/>
    </row>
    <row r="34" spans="1:17" s="247" customFormat="1">
      <c r="A34" s="219" t="s">
        <v>346</v>
      </c>
      <c r="B34" s="268" t="s">
        <v>364</v>
      </c>
      <c r="C34" s="281"/>
      <c r="D34" s="245"/>
      <c r="E34" s="245"/>
      <c r="F34" s="245"/>
      <c r="G34" s="245"/>
      <c r="H34" s="245"/>
      <c r="I34" s="245"/>
      <c r="J34" s="245"/>
      <c r="K34" s="245"/>
      <c r="L34" s="245"/>
      <c r="M34" s="88"/>
      <c r="N34" s="273"/>
      <c r="O34" s="253"/>
    </row>
    <row r="35" spans="1:17" s="247" customFormat="1" ht="120">
      <c r="A35" s="219" t="s">
        <v>350</v>
      </c>
      <c r="B35" s="258">
        <v>43440</v>
      </c>
      <c r="C35" s="71" t="s">
        <v>137</v>
      </c>
      <c r="D35" s="281" t="s">
        <v>135</v>
      </c>
      <c r="E35" s="250"/>
      <c r="F35" s="250" t="s">
        <v>182</v>
      </c>
      <c r="G35" s="250" t="s">
        <v>351</v>
      </c>
      <c r="H35" s="250" t="s">
        <v>348</v>
      </c>
      <c r="I35" s="250" t="s">
        <v>347</v>
      </c>
      <c r="J35" s="250" t="s">
        <v>182</v>
      </c>
      <c r="K35" s="119">
        <v>13922.793388429754</v>
      </c>
      <c r="L35" s="79">
        <f t="shared" ref="L35:L41" si="18">K35*1.21</f>
        <v>16846.580000000002</v>
      </c>
      <c r="M35" s="73">
        <v>43461</v>
      </c>
      <c r="N35" s="273"/>
      <c r="O35" s="253"/>
    </row>
    <row r="36" spans="1:17" s="247" customFormat="1" ht="45">
      <c r="A36" s="315" t="s">
        <v>352</v>
      </c>
      <c r="B36" s="316">
        <v>43441</v>
      </c>
      <c r="C36" s="312" t="s">
        <v>353</v>
      </c>
      <c r="D36" s="314" t="s">
        <v>354</v>
      </c>
      <c r="E36" s="317"/>
      <c r="F36" s="317" t="s">
        <v>182</v>
      </c>
      <c r="G36" s="317"/>
      <c r="H36" s="314" t="s">
        <v>354</v>
      </c>
      <c r="I36" s="317"/>
      <c r="J36" s="317" t="s">
        <v>182</v>
      </c>
      <c r="K36" s="119">
        <v>14800</v>
      </c>
      <c r="L36" s="79">
        <f t="shared" si="18"/>
        <v>17908</v>
      </c>
      <c r="M36" s="73">
        <v>43465</v>
      </c>
      <c r="N36" s="273"/>
      <c r="O36" s="334"/>
      <c r="P36" s="335"/>
      <c r="Q36" s="333"/>
    </row>
    <row r="37" spans="1:17" s="247" customFormat="1" ht="45">
      <c r="A37" s="219" t="s">
        <v>355</v>
      </c>
      <c r="B37" s="316">
        <v>43444</v>
      </c>
      <c r="C37" s="281" t="s">
        <v>317</v>
      </c>
      <c r="D37" s="245"/>
      <c r="E37" s="245"/>
      <c r="F37" s="245" t="s">
        <v>368</v>
      </c>
      <c r="G37" s="245"/>
      <c r="H37" s="250" t="s">
        <v>358</v>
      </c>
      <c r="I37" s="245"/>
      <c r="J37" s="245" t="s">
        <v>367</v>
      </c>
      <c r="K37" s="119">
        <v>749.67</v>
      </c>
      <c r="L37" s="79">
        <f t="shared" si="18"/>
        <v>907.10069999999996</v>
      </c>
      <c r="M37" s="73">
        <v>43494</v>
      </c>
      <c r="N37" s="273"/>
      <c r="O37" s="253"/>
      <c r="P37" s="335"/>
      <c r="Q37" s="333"/>
    </row>
    <row r="38" spans="1:17" s="247" customFormat="1" ht="60">
      <c r="A38" s="219" t="s">
        <v>357</v>
      </c>
      <c r="B38" s="258">
        <v>43441</v>
      </c>
      <c r="C38" s="71" t="s">
        <v>356</v>
      </c>
      <c r="D38" s="128" t="s">
        <v>140</v>
      </c>
      <c r="E38" s="250"/>
      <c r="F38" s="250" t="s">
        <v>182</v>
      </c>
      <c r="G38" s="250"/>
      <c r="I38" s="250"/>
      <c r="J38" s="250" t="s">
        <v>182</v>
      </c>
      <c r="K38" s="119">
        <v>14600</v>
      </c>
      <c r="L38" s="79">
        <f t="shared" si="18"/>
        <v>17666</v>
      </c>
      <c r="M38" s="73">
        <v>43465</v>
      </c>
      <c r="N38" s="268"/>
      <c r="O38" s="253"/>
    </row>
    <row r="39" spans="1:17" s="247" customFormat="1" ht="45">
      <c r="A39" s="219" t="s">
        <v>359</v>
      </c>
      <c r="B39" s="258">
        <v>43444</v>
      </c>
      <c r="C39" s="71" t="s">
        <v>37</v>
      </c>
      <c r="D39" s="71" t="s">
        <v>269</v>
      </c>
      <c r="E39" s="250" t="s">
        <v>361</v>
      </c>
      <c r="F39" s="250" t="s">
        <v>368</v>
      </c>
      <c r="G39" s="250"/>
      <c r="H39" s="245"/>
      <c r="I39" s="128" t="s">
        <v>360</v>
      </c>
      <c r="J39" s="250" t="s">
        <v>371</v>
      </c>
      <c r="K39" s="119">
        <v>25895.43</v>
      </c>
      <c r="L39" s="79">
        <f t="shared" si="18"/>
        <v>31333.470300000001</v>
      </c>
      <c r="M39" s="341">
        <v>43479</v>
      </c>
      <c r="N39" s="273" t="s">
        <v>277</v>
      </c>
      <c r="O39" s="253"/>
    </row>
    <row r="40" spans="1:17" s="247" customFormat="1" ht="45">
      <c r="A40" s="219" t="s">
        <v>363</v>
      </c>
      <c r="B40" s="258">
        <v>43444</v>
      </c>
      <c r="C40" s="71" t="s">
        <v>37</v>
      </c>
      <c r="D40" s="71" t="s">
        <v>269</v>
      </c>
      <c r="E40" s="250" t="s">
        <v>361</v>
      </c>
      <c r="F40" s="250" t="s">
        <v>368</v>
      </c>
      <c r="G40" s="250"/>
      <c r="H40" s="245"/>
      <c r="I40" s="128" t="s">
        <v>362</v>
      </c>
      <c r="J40" s="250" t="s">
        <v>371</v>
      </c>
      <c r="K40" s="337">
        <v>25895.43</v>
      </c>
      <c r="L40" s="337">
        <f t="shared" si="18"/>
        <v>31333.470300000001</v>
      </c>
      <c r="M40" s="341">
        <v>43479</v>
      </c>
      <c r="N40" s="273" t="s">
        <v>277</v>
      </c>
      <c r="O40" s="253"/>
    </row>
    <row r="41" spans="1:17" s="247" customFormat="1">
      <c r="A41" s="219" t="s">
        <v>375</v>
      </c>
      <c r="B41" s="258">
        <v>43448</v>
      </c>
      <c r="C41" s="71" t="s">
        <v>75</v>
      </c>
      <c r="D41" s="71"/>
      <c r="E41" s="250"/>
      <c r="F41" s="250" t="s">
        <v>368</v>
      </c>
      <c r="G41" s="250"/>
      <c r="H41" s="128"/>
      <c r="I41" s="250"/>
      <c r="J41" s="250" t="s">
        <v>377</v>
      </c>
      <c r="K41" s="337">
        <v>12350.95</v>
      </c>
      <c r="L41" s="338">
        <f t="shared" si="18"/>
        <v>14944.6495</v>
      </c>
      <c r="M41" s="341">
        <v>43507</v>
      </c>
      <c r="N41" s="268"/>
      <c r="O41" s="253"/>
    </row>
    <row r="42" spans="1:17" s="247" customFormat="1">
      <c r="A42" s="219" t="s">
        <v>376</v>
      </c>
      <c r="B42" s="258">
        <v>43451</v>
      </c>
      <c r="C42" s="71" t="s">
        <v>37</v>
      </c>
      <c r="D42" s="71" t="s">
        <v>378</v>
      </c>
      <c r="E42" s="250" t="s">
        <v>379</v>
      </c>
      <c r="F42" s="250" t="s">
        <v>368</v>
      </c>
      <c r="G42" s="250"/>
      <c r="H42" s="128"/>
      <c r="I42" s="250"/>
      <c r="J42" s="250" t="s">
        <v>380</v>
      </c>
      <c r="K42" s="337">
        <v>20803.12</v>
      </c>
      <c r="L42" s="338">
        <f>K42*1.21</f>
        <v>25171.775199999996</v>
      </c>
      <c r="M42" s="341">
        <v>43494</v>
      </c>
      <c r="N42" s="273" t="s">
        <v>277</v>
      </c>
      <c r="O42" s="253"/>
    </row>
    <row r="43" spans="1:17" s="247" customFormat="1" ht="45">
      <c r="A43" s="245" t="s">
        <v>383</v>
      </c>
      <c r="B43" s="258">
        <v>43462</v>
      </c>
      <c r="C43" s="71" t="s">
        <v>37</v>
      </c>
      <c r="D43" s="71" t="s">
        <v>195</v>
      </c>
      <c r="E43" s="250" t="s">
        <v>271</v>
      </c>
      <c r="F43" s="250" t="s">
        <v>384</v>
      </c>
      <c r="G43" s="250"/>
      <c r="H43" s="250"/>
      <c r="I43" s="250" t="s">
        <v>387</v>
      </c>
      <c r="J43" s="250" t="s">
        <v>372</v>
      </c>
      <c r="K43" s="119">
        <f t="shared" ref="K43" si="19">4736.76*0.99</f>
        <v>4689.3923999999997</v>
      </c>
      <c r="L43" s="79">
        <f t="shared" ref="L43" si="20">K43*1.21</f>
        <v>5674.1648039999991</v>
      </c>
      <c r="M43" s="341">
        <v>43494</v>
      </c>
      <c r="N43" s="268"/>
    </row>
    <row r="44" spans="1:17" s="247" customFormat="1">
      <c r="A44" s="219"/>
      <c r="B44" s="258"/>
      <c r="C44" s="71"/>
      <c r="D44" s="71"/>
      <c r="E44" s="250"/>
      <c r="F44" s="250"/>
      <c r="G44" s="250"/>
      <c r="H44" s="103"/>
      <c r="I44" s="250"/>
      <c r="J44" s="250"/>
      <c r="K44" s="119"/>
      <c r="L44" s="79"/>
      <c r="M44" s="88"/>
      <c r="N44" s="268"/>
      <c r="O44" s="253"/>
    </row>
    <row r="45" spans="1:17" s="247" customFormat="1">
      <c r="A45" s="219"/>
      <c r="B45" s="258"/>
      <c r="C45" s="71"/>
      <c r="D45" s="71"/>
      <c r="E45" s="250"/>
      <c r="F45" s="250"/>
      <c r="G45" s="250"/>
      <c r="H45" s="250"/>
      <c r="I45" s="250"/>
      <c r="J45" s="250"/>
      <c r="K45" s="119"/>
      <c r="L45" s="79"/>
      <c r="M45" s="88"/>
      <c r="N45" s="268"/>
      <c r="O45" s="253"/>
    </row>
    <row r="46" spans="1:17">
      <c r="B46" s="245"/>
      <c r="C46" s="281"/>
      <c r="D46" s="281"/>
      <c r="E46" s="251"/>
      <c r="F46" s="251"/>
      <c r="G46" s="251"/>
      <c r="H46" s="251"/>
      <c r="I46" s="245"/>
      <c r="J46" s="245"/>
      <c r="K46" s="119"/>
      <c r="L46" s="80"/>
      <c r="M46" s="89"/>
      <c r="P46" s="210"/>
    </row>
    <row r="47" spans="1:17">
      <c r="A47" s="246"/>
      <c r="B47" s="89"/>
      <c r="C47" s="331"/>
      <c r="D47" s="281"/>
      <c r="E47" s="251"/>
      <c r="F47" s="251"/>
      <c r="G47" s="251"/>
      <c r="H47" s="251"/>
      <c r="I47" s="89"/>
      <c r="J47" s="89"/>
      <c r="K47" s="119"/>
      <c r="L47" s="80"/>
      <c r="M47" s="89"/>
    </row>
    <row r="48" spans="1:17">
      <c r="A48" s="276" t="s">
        <v>220</v>
      </c>
    </row>
    <row r="49" spans="3:17">
      <c r="D49" s="283"/>
      <c r="K49" s="325" t="s">
        <v>19</v>
      </c>
    </row>
    <row r="50" spans="3:17">
      <c r="C50" s="283"/>
      <c r="D50" s="283"/>
      <c r="K50" s="326">
        <f>SUM(K2:K49)</f>
        <v>1904992.925659504</v>
      </c>
      <c r="M50" s="320"/>
      <c r="N50" s="321"/>
      <c r="O50" s="261"/>
      <c r="P50" s="262"/>
    </row>
    <row r="51" spans="3:17">
      <c r="D51" s="267"/>
      <c r="E51" s="210"/>
      <c r="F51" s="210"/>
      <c r="G51" s="210"/>
      <c r="H51" s="210"/>
      <c r="O51" s="261"/>
      <c r="P51" s="262"/>
    </row>
    <row r="53" spans="3:17">
      <c r="K53" s="342"/>
      <c r="L53" s="343" t="s">
        <v>409</v>
      </c>
      <c r="M53" s="343"/>
      <c r="N53" s="344">
        <f>L27+L31+L32+L37+L39+L40+L41+L42+L43</f>
        <v>478876.00380399998</v>
      </c>
    </row>
    <row r="57" spans="3:17">
      <c r="M57" s="262"/>
      <c r="N57" s="284"/>
      <c r="O57" s="261"/>
      <c r="P57" s="262"/>
      <c r="Q57" s="262"/>
    </row>
    <row r="58" spans="3:17">
      <c r="M58" s="262"/>
      <c r="N58" s="284"/>
      <c r="O58" s="261"/>
      <c r="P58" s="262"/>
      <c r="Q58" s="262"/>
    </row>
    <row r="59" spans="3:17">
      <c r="K59" s="327"/>
      <c r="L59" s="230"/>
      <c r="M59" s="285"/>
      <c r="N59" s="286"/>
      <c r="O59" s="261"/>
      <c r="P59" s="262"/>
      <c r="Q59" s="262"/>
    </row>
    <row r="60" spans="3:17">
      <c r="K60" s="327"/>
      <c r="L60" s="230"/>
      <c r="M60" s="285"/>
      <c r="N60" s="286"/>
      <c r="O60" s="261"/>
      <c r="P60" s="262"/>
      <c r="Q60" s="262"/>
    </row>
    <row r="61" spans="3:17">
      <c r="M61" s="262"/>
      <c r="N61" s="286"/>
      <c r="O61" s="261"/>
      <c r="P61" s="262"/>
      <c r="Q61" s="262"/>
    </row>
    <row r="62" spans="3:17">
      <c r="M62" s="262"/>
      <c r="N62" s="284"/>
      <c r="O62" s="261"/>
      <c r="P62" s="262"/>
      <c r="Q62" s="262"/>
    </row>
    <row r="63" spans="3:17">
      <c r="M63" s="262"/>
      <c r="N63" s="262"/>
      <c r="O63" s="261"/>
      <c r="P63" s="262"/>
      <c r="Q63" s="262"/>
    </row>
    <row r="64" spans="3:17">
      <c r="M64" s="262"/>
      <c r="N64" s="262"/>
      <c r="O64" s="261"/>
      <c r="P64" s="262"/>
      <c r="Q64" s="262"/>
    </row>
    <row r="65" spans="13:17">
      <c r="M65" s="262"/>
      <c r="N65" s="284"/>
      <c r="O65" s="261"/>
      <c r="P65" s="262"/>
      <c r="Q65" s="262"/>
    </row>
    <row r="66" spans="13:17">
      <c r="M66" s="262"/>
      <c r="N66" s="284"/>
      <c r="O66" s="261"/>
      <c r="P66" s="262"/>
      <c r="Q66" s="262"/>
    </row>
    <row r="67" spans="13:17">
      <c r="M67" s="262"/>
      <c r="N67" s="284"/>
      <c r="O67" s="261"/>
      <c r="P67" s="262"/>
      <c r="Q67" s="262"/>
    </row>
    <row r="68" spans="13:17">
      <c r="M68" s="262"/>
      <c r="N68" s="284"/>
      <c r="O68" s="261"/>
      <c r="P68" s="262"/>
      <c r="Q68" s="262"/>
    </row>
    <row r="69" spans="13:17">
      <c r="M69" s="262"/>
      <c r="N69" s="284"/>
      <c r="O69" s="261"/>
      <c r="P69" s="262"/>
      <c r="Q69" s="262"/>
    </row>
    <row r="70" spans="13:17">
      <c r="M70" s="262"/>
      <c r="N70" s="284"/>
      <c r="O70" s="261"/>
      <c r="P70" s="262"/>
      <c r="Q70" s="262"/>
    </row>
    <row r="71" spans="13:17">
      <c r="M71" s="262"/>
      <c r="N71" s="284"/>
      <c r="O71" s="261"/>
      <c r="P71" s="262"/>
      <c r="Q71" s="262"/>
    </row>
    <row r="72" spans="13:17">
      <c r="M72" s="262"/>
      <c r="N72" s="284"/>
      <c r="O72" s="261"/>
      <c r="P72" s="262"/>
      <c r="Q72" s="262"/>
    </row>
    <row r="73" spans="13:17">
      <c r="M73" s="262"/>
      <c r="N73" s="284"/>
      <c r="O73" s="261"/>
      <c r="P73" s="262"/>
      <c r="Q73" s="262"/>
    </row>
    <row r="74" spans="13:17">
      <c r="M74" s="262"/>
      <c r="N74" s="284"/>
      <c r="O74" s="261"/>
      <c r="P74" s="262"/>
      <c r="Q74" s="262"/>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7"/>
  <sheetViews>
    <sheetView tabSelected="1" topLeftCell="H1" zoomScale="90" zoomScaleNormal="90" workbookViewId="0">
      <pane ySplit="1" topLeftCell="A86" activePane="bottomLeft" state="frozen"/>
      <selection pane="bottomLeft" activeCell="C1" sqref="C1:C1048576"/>
    </sheetView>
  </sheetViews>
  <sheetFormatPr baseColWidth="10" defaultRowHeight="15"/>
  <cols>
    <col min="1" max="1" width="7.85546875" style="352" bestFit="1" customWidth="1"/>
    <col min="2" max="2" width="15.85546875" style="352" customWidth="1"/>
    <col min="3" max="3" width="31.140625" style="350" bestFit="1" customWidth="1"/>
    <col min="4" max="4" width="10.28515625" style="350" bestFit="1" customWidth="1"/>
    <col min="5" max="5" width="20.85546875" style="350" customWidth="1"/>
    <col min="6" max="6" width="21" style="352" bestFit="1" customWidth="1"/>
    <col min="7" max="7" width="16.85546875" style="352" customWidth="1"/>
    <col min="8" max="8" width="24.7109375" style="352" customWidth="1"/>
    <col min="9" max="9" width="28.5703125" style="352" customWidth="1"/>
    <col min="10" max="10" width="24" style="352" customWidth="1"/>
    <col min="11" max="11" width="23.42578125" style="352" bestFit="1" customWidth="1"/>
    <col min="12" max="12" width="12.140625" style="476" bestFit="1" customWidth="1"/>
    <col min="13" max="13" width="13" style="439" bestFit="1" customWidth="1"/>
    <col min="14" max="14" width="13" style="483" bestFit="1" customWidth="1"/>
    <col min="15" max="15" width="25.5703125" style="577" customWidth="1"/>
    <col min="16" max="16" width="17.28515625" style="352" customWidth="1"/>
    <col min="17" max="17" width="90.7109375" style="350" customWidth="1"/>
    <col min="18" max="18" width="11" style="352" bestFit="1" customWidth="1"/>
    <col min="19" max="16384" width="11.42578125" style="352"/>
  </cols>
  <sheetData>
    <row r="1" spans="1:19" s="512" customFormat="1" ht="30">
      <c r="A1" s="508" t="s">
        <v>23</v>
      </c>
      <c r="B1" s="509" t="s">
        <v>22</v>
      </c>
      <c r="C1" s="508" t="s">
        <v>20</v>
      </c>
      <c r="D1" s="508" t="s">
        <v>586</v>
      </c>
      <c r="E1" s="508" t="s">
        <v>39</v>
      </c>
      <c r="F1" s="508" t="s">
        <v>273</v>
      </c>
      <c r="G1" s="508" t="s">
        <v>571</v>
      </c>
      <c r="H1" s="508" t="s">
        <v>573</v>
      </c>
      <c r="I1" s="508" t="s">
        <v>370</v>
      </c>
      <c r="J1" s="508" t="s">
        <v>67</v>
      </c>
      <c r="K1" s="508" t="s">
        <v>365</v>
      </c>
      <c r="L1" s="510" t="s">
        <v>547</v>
      </c>
      <c r="M1" s="508" t="s">
        <v>453</v>
      </c>
      <c r="N1" s="510" t="s">
        <v>19</v>
      </c>
      <c r="O1" s="510" t="s">
        <v>31</v>
      </c>
      <c r="P1" s="510" t="s">
        <v>26</v>
      </c>
      <c r="Q1" s="511" t="s">
        <v>395</v>
      </c>
    </row>
    <row r="2" spans="1:19">
      <c r="A2" s="259" t="s">
        <v>381</v>
      </c>
      <c r="B2" s="383">
        <v>43468</v>
      </c>
      <c r="C2" s="277" t="s">
        <v>167</v>
      </c>
      <c r="D2" s="330" t="s">
        <v>559</v>
      </c>
      <c r="E2" s="339" t="s">
        <v>473</v>
      </c>
      <c r="F2" s="255"/>
      <c r="G2" s="256" t="s">
        <v>382</v>
      </c>
      <c r="H2" s="256"/>
      <c r="I2" s="256"/>
      <c r="J2" s="256"/>
      <c r="K2" s="259"/>
      <c r="L2" s="406"/>
      <c r="M2" s="259"/>
      <c r="N2" s="409"/>
      <c r="O2" s="567"/>
      <c r="P2" s="340">
        <v>43641</v>
      </c>
      <c r="Q2" s="391"/>
    </row>
    <row r="3" spans="1:19" ht="45">
      <c r="A3" s="336" t="s">
        <v>386</v>
      </c>
      <c r="B3" s="431">
        <v>43493</v>
      </c>
      <c r="C3" s="71" t="s">
        <v>37</v>
      </c>
      <c r="D3" s="71"/>
      <c r="E3" s="71" t="s">
        <v>195</v>
      </c>
      <c r="F3" s="250" t="s">
        <v>271</v>
      </c>
      <c r="G3" s="250" t="s">
        <v>384</v>
      </c>
      <c r="H3" s="250"/>
      <c r="I3" s="250"/>
      <c r="J3" s="250" t="s">
        <v>73</v>
      </c>
      <c r="K3" s="250" t="s">
        <v>372</v>
      </c>
      <c r="L3" s="461">
        <f t="shared" ref="L3" si="0">113682.35/24</f>
        <v>4736.7645833333336</v>
      </c>
      <c r="M3" s="427">
        <v>0.01</v>
      </c>
      <c r="N3" s="410"/>
      <c r="O3" s="567"/>
      <c r="P3" s="432">
        <v>43522</v>
      </c>
      <c r="Q3" s="392"/>
    </row>
    <row r="4" spans="1:19" ht="30">
      <c r="A4" s="433" t="s">
        <v>388</v>
      </c>
      <c r="B4" s="434">
        <v>43503</v>
      </c>
      <c r="C4" s="339" t="s">
        <v>397</v>
      </c>
      <c r="D4" s="330" t="s">
        <v>559</v>
      </c>
      <c r="E4" s="339" t="s">
        <v>473</v>
      </c>
      <c r="F4" s="365"/>
      <c r="G4" s="365" t="s">
        <v>368</v>
      </c>
      <c r="H4" s="417" t="s">
        <v>575</v>
      </c>
      <c r="I4" s="365"/>
      <c r="J4" s="365"/>
      <c r="K4" s="365"/>
      <c r="L4" s="435"/>
      <c r="M4" s="365"/>
      <c r="N4" s="409"/>
      <c r="O4" s="567"/>
      <c r="P4" s="340">
        <v>43522</v>
      </c>
      <c r="Q4" s="391"/>
    </row>
    <row r="5" spans="1:19">
      <c r="A5" s="436" t="s">
        <v>389</v>
      </c>
      <c r="B5" s="371">
        <v>43508</v>
      </c>
      <c r="C5" s="360" t="s">
        <v>391</v>
      </c>
      <c r="D5" s="360"/>
      <c r="E5" s="71" t="s">
        <v>390</v>
      </c>
      <c r="F5" s="250" t="s">
        <v>392</v>
      </c>
      <c r="G5" s="250"/>
      <c r="H5" s="250"/>
      <c r="I5" s="250"/>
      <c r="J5" s="250" t="s">
        <v>73</v>
      </c>
      <c r="K5" s="250" t="s">
        <v>182</v>
      </c>
      <c r="L5" s="120"/>
      <c r="M5" s="250"/>
      <c r="N5" s="410"/>
      <c r="O5" s="568"/>
      <c r="P5" s="432">
        <v>43567</v>
      </c>
      <c r="Q5" s="391"/>
    </row>
    <row r="6" spans="1:19" ht="30">
      <c r="A6" s="365" t="s">
        <v>393</v>
      </c>
      <c r="B6" s="434">
        <v>43516</v>
      </c>
      <c r="C6" s="339" t="s">
        <v>394</v>
      </c>
      <c r="D6" s="330" t="s">
        <v>559</v>
      </c>
      <c r="E6" s="339" t="s">
        <v>473</v>
      </c>
      <c r="F6" s="365" t="s">
        <v>396</v>
      </c>
      <c r="G6" s="365"/>
      <c r="H6" s="437" t="s">
        <v>574</v>
      </c>
      <c r="I6" s="365"/>
      <c r="J6" s="365"/>
      <c r="K6" s="365" t="s">
        <v>182</v>
      </c>
      <c r="L6" s="435"/>
      <c r="M6" s="365"/>
      <c r="N6" s="409"/>
      <c r="O6" s="567"/>
      <c r="P6" s="340" t="s">
        <v>408</v>
      </c>
      <c r="S6" s="438"/>
    </row>
    <row r="7" spans="1:19" s="439" customFormat="1" ht="45">
      <c r="A7" s="351" t="s">
        <v>398</v>
      </c>
      <c r="B7" s="431">
        <v>43524</v>
      </c>
      <c r="C7" s="71" t="s">
        <v>37</v>
      </c>
      <c r="D7" s="71"/>
      <c r="E7" s="71" t="s">
        <v>195</v>
      </c>
      <c r="F7" s="250" t="s">
        <v>271</v>
      </c>
      <c r="G7" s="250" t="s">
        <v>384</v>
      </c>
      <c r="H7" s="250"/>
      <c r="I7" s="250"/>
      <c r="J7" s="250" t="s">
        <v>76</v>
      </c>
      <c r="K7" s="250" t="s">
        <v>372</v>
      </c>
      <c r="L7" s="461">
        <f t="shared" ref="L7" si="1">113682.35/24</f>
        <v>4736.7645833333336</v>
      </c>
      <c r="M7" s="427">
        <v>0.01</v>
      </c>
      <c r="N7" s="410"/>
      <c r="O7" s="567"/>
      <c r="P7" s="432">
        <v>43550</v>
      </c>
      <c r="Q7" s="392"/>
      <c r="S7" s="440"/>
    </row>
    <row r="8" spans="1:19" s="439" customFormat="1" ht="30">
      <c r="A8" s="336" t="s">
        <v>399</v>
      </c>
      <c r="B8" s="431">
        <v>43531</v>
      </c>
      <c r="C8" s="71" t="s">
        <v>317</v>
      </c>
      <c r="D8" s="71"/>
      <c r="E8" s="495"/>
      <c r="F8" s="336" t="s">
        <v>396</v>
      </c>
      <c r="G8" s="336" t="s">
        <v>402</v>
      </c>
      <c r="H8" s="336"/>
      <c r="I8" s="336" t="s">
        <v>401</v>
      </c>
      <c r="J8" s="336" t="s">
        <v>446</v>
      </c>
      <c r="K8" s="336"/>
      <c r="L8" s="441"/>
      <c r="M8" s="336"/>
      <c r="N8" s="442"/>
      <c r="O8" s="567"/>
      <c r="P8" s="432">
        <v>43608</v>
      </c>
      <c r="Q8" s="374"/>
    </row>
    <row r="9" spans="1:19" s="439" customFormat="1" ht="30">
      <c r="A9" s="382" t="s">
        <v>403</v>
      </c>
      <c r="B9" s="443">
        <v>43532</v>
      </c>
      <c r="C9" s="354" t="s">
        <v>137</v>
      </c>
      <c r="D9" s="373"/>
      <c r="E9" s="373" t="s">
        <v>135</v>
      </c>
      <c r="F9" s="382" t="s">
        <v>405</v>
      </c>
      <c r="G9" s="358"/>
      <c r="H9" s="358"/>
      <c r="I9" s="358"/>
      <c r="J9" s="358" t="s">
        <v>400</v>
      </c>
      <c r="K9" s="356" t="s">
        <v>182</v>
      </c>
      <c r="L9" s="405"/>
      <c r="M9" s="356"/>
      <c r="N9" s="444"/>
      <c r="O9" s="567"/>
      <c r="P9" s="362" t="s">
        <v>417</v>
      </c>
      <c r="Q9" s="393"/>
      <c r="R9" s="439">
        <f>10008.09/1.21</f>
        <v>8271.1487603305795</v>
      </c>
    </row>
    <row r="10" spans="1:19" s="439" customFormat="1" ht="30">
      <c r="A10" s="336" t="s">
        <v>404</v>
      </c>
      <c r="B10" s="431">
        <v>43535</v>
      </c>
      <c r="C10" s="71" t="s">
        <v>37</v>
      </c>
      <c r="D10" s="71"/>
      <c r="E10" s="71" t="s">
        <v>478</v>
      </c>
      <c r="F10" s="250" t="s">
        <v>361</v>
      </c>
      <c r="G10" s="250" t="s">
        <v>368</v>
      </c>
      <c r="H10" s="250"/>
      <c r="I10" s="251"/>
      <c r="J10" s="364" t="s">
        <v>407</v>
      </c>
      <c r="K10" s="250" t="s">
        <v>410</v>
      </c>
      <c r="L10" s="461">
        <f>104628/12*3</f>
        <v>26157</v>
      </c>
      <c r="M10" s="427">
        <v>0.01</v>
      </c>
      <c r="N10" s="445"/>
      <c r="O10" s="569"/>
      <c r="P10" s="432">
        <v>43566</v>
      </c>
      <c r="Q10" s="392"/>
    </row>
    <row r="11" spans="1:19" s="439" customFormat="1">
      <c r="A11" s="250" t="s">
        <v>406</v>
      </c>
      <c r="B11" s="371">
        <v>43534</v>
      </c>
      <c r="C11" s="329" t="s">
        <v>391</v>
      </c>
      <c r="D11" s="329"/>
      <c r="E11" s="71" t="s">
        <v>469</v>
      </c>
      <c r="F11" s="250" t="s">
        <v>392</v>
      </c>
      <c r="G11" s="250"/>
      <c r="H11" s="250"/>
      <c r="I11" s="250"/>
      <c r="J11" s="250" t="s">
        <v>76</v>
      </c>
      <c r="K11" s="250" t="s">
        <v>182</v>
      </c>
      <c r="L11" s="120"/>
      <c r="M11" s="250"/>
      <c r="N11" s="410"/>
      <c r="O11" s="568"/>
      <c r="P11" s="432">
        <v>43585</v>
      </c>
      <c r="Q11" s="394"/>
    </row>
    <row r="12" spans="1:19" s="439" customFormat="1">
      <c r="A12" s="336" t="s">
        <v>411</v>
      </c>
      <c r="B12" s="431">
        <v>43554</v>
      </c>
      <c r="C12" s="281" t="s">
        <v>317</v>
      </c>
      <c r="D12" s="281"/>
      <c r="E12" s="281"/>
      <c r="F12" s="251"/>
      <c r="G12" s="251" t="s">
        <v>368</v>
      </c>
      <c r="H12" s="251"/>
      <c r="I12" s="370">
        <v>0.5</v>
      </c>
      <c r="J12" s="336" t="s">
        <v>446</v>
      </c>
      <c r="K12" s="336"/>
      <c r="L12" s="441"/>
      <c r="M12" s="336"/>
      <c r="N12" s="410"/>
      <c r="O12" s="567"/>
      <c r="P12" s="432">
        <v>43608</v>
      </c>
      <c r="Q12" s="394"/>
    </row>
    <row r="13" spans="1:19" s="439" customFormat="1" ht="45">
      <c r="A13" s="336" t="s">
        <v>412</v>
      </c>
      <c r="B13" s="431">
        <v>43554</v>
      </c>
      <c r="C13" s="71" t="s">
        <v>37</v>
      </c>
      <c r="D13" s="71"/>
      <c r="E13" s="71" t="s">
        <v>195</v>
      </c>
      <c r="F13" s="250" t="s">
        <v>271</v>
      </c>
      <c r="G13" s="250" t="s">
        <v>384</v>
      </c>
      <c r="H13" s="250"/>
      <c r="I13" s="250"/>
      <c r="J13" s="250" t="s">
        <v>82</v>
      </c>
      <c r="K13" s="250" t="s">
        <v>372</v>
      </c>
      <c r="L13" s="461">
        <f t="shared" ref="L13" si="2">113682.35/24</f>
        <v>4736.7645833333336</v>
      </c>
      <c r="M13" s="427">
        <v>0.01</v>
      </c>
      <c r="N13" s="410"/>
      <c r="O13" s="567"/>
      <c r="P13" s="432">
        <v>43581</v>
      </c>
      <c r="Q13" s="392"/>
    </row>
    <row r="14" spans="1:19" s="446" customFormat="1">
      <c r="A14" s="250" t="s">
        <v>413</v>
      </c>
      <c r="B14" s="371">
        <v>43556</v>
      </c>
      <c r="C14" s="329" t="s">
        <v>391</v>
      </c>
      <c r="D14" s="329"/>
      <c r="E14" s="71" t="s">
        <v>469</v>
      </c>
      <c r="F14" s="250" t="s">
        <v>392</v>
      </c>
      <c r="G14" s="250"/>
      <c r="H14" s="250"/>
      <c r="I14" s="250"/>
      <c r="J14" s="250" t="s">
        <v>82</v>
      </c>
      <c r="K14" s="250" t="s">
        <v>182</v>
      </c>
      <c r="L14" s="120"/>
      <c r="M14" s="250"/>
      <c r="N14" s="410"/>
      <c r="O14" s="568"/>
      <c r="P14" s="432">
        <v>43613</v>
      </c>
      <c r="Q14" s="392"/>
    </row>
    <row r="15" spans="1:19" s="439" customFormat="1" ht="30">
      <c r="A15" s="356" t="s">
        <v>415</v>
      </c>
      <c r="B15" s="403">
        <v>43556</v>
      </c>
      <c r="C15" s="354" t="s">
        <v>137</v>
      </c>
      <c r="D15" s="354"/>
      <c r="E15" s="354" t="s">
        <v>135</v>
      </c>
      <c r="F15" s="356"/>
      <c r="G15" s="355"/>
      <c r="H15" s="355"/>
      <c r="I15" s="355"/>
      <c r="J15" s="355"/>
      <c r="K15" s="356"/>
      <c r="L15" s="405"/>
      <c r="M15" s="356"/>
      <c r="N15" s="447"/>
      <c r="O15" s="568"/>
      <c r="P15" s="362" t="s">
        <v>417</v>
      </c>
      <c r="Q15" s="395"/>
    </row>
    <row r="16" spans="1:19" s="439" customFormat="1" ht="47.25">
      <c r="A16" s="356" t="s">
        <v>418</v>
      </c>
      <c r="B16" s="403">
        <v>43560</v>
      </c>
      <c r="C16" s="354" t="s">
        <v>137</v>
      </c>
      <c r="D16" s="354"/>
      <c r="E16" s="354" t="s">
        <v>135</v>
      </c>
      <c r="F16" s="356" t="s">
        <v>405</v>
      </c>
      <c r="G16" s="355"/>
      <c r="H16" s="355"/>
      <c r="I16" s="355"/>
      <c r="J16" s="355" t="s">
        <v>416</v>
      </c>
      <c r="K16" s="356" t="s">
        <v>182</v>
      </c>
      <c r="L16" s="405"/>
      <c r="M16" s="356"/>
      <c r="N16" s="447"/>
      <c r="O16" s="568"/>
      <c r="P16" s="362" t="s">
        <v>417</v>
      </c>
      <c r="Q16" s="396" t="s">
        <v>447</v>
      </c>
    </row>
    <row r="17" spans="1:17" s="439" customFormat="1" ht="30">
      <c r="A17" s="336" t="s">
        <v>419</v>
      </c>
      <c r="B17" s="431">
        <v>43584</v>
      </c>
      <c r="C17" s="71" t="s">
        <v>137</v>
      </c>
      <c r="D17" s="71"/>
      <c r="E17" s="71" t="s">
        <v>135</v>
      </c>
      <c r="F17" s="336" t="s">
        <v>405</v>
      </c>
      <c r="G17" s="359"/>
      <c r="H17" s="359"/>
      <c r="I17" s="359"/>
      <c r="J17" s="359" t="s">
        <v>400</v>
      </c>
      <c r="K17" s="250" t="s">
        <v>182</v>
      </c>
      <c r="L17" s="120"/>
      <c r="M17" s="250"/>
      <c r="N17" s="442"/>
      <c r="O17" s="567"/>
      <c r="P17" s="432">
        <v>43675</v>
      </c>
      <c r="Q17" s="374"/>
    </row>
    <row r="18" spans="1:17" s="439" customFormat="1" ht="30">
      <c r="A18" s="336" t="s">
        <v>420</v>
      </c>
      <c r="B18" s="431">
        <v>43584</v>
      </c>
      <c r="C18" s="71" t="s">
        <v>137</v>
      </c>
      <c r="D18" s="71"/>
      <c r="E18" s="71" t="s">
        <v>135</v>
      </c>
      <c r="F18" s="336" t="s">
        <v>405</v>
      </c>
      <c r="G18" s="359"/>
      <c r="H18" s="359"/>
      <c r="I18" s="359"/>
      <c r="J18" s="359" t="s">
        <v>416</v>
      </c>
      <c r="K18" s="250" t="s">
        <v>182</v>
      </c>
      <c r="L18" s="120"/>
      <c r="M18" s="250"/>
      <c r="N18" s="442"/>
      <c r="O18" s="567"/>
      <c r="P18" s="432">
        <v>43675</v>
      </c>
      <c r="Q18" s="496" t="s">
        <v>463</v>
      </c>
    </row>
    <row r="19" spans="1:17" s="439" customFormat="1">
      <c r="A19" s="336" t="s">
        <v>421</v>
      </c>
      <c r="B19" s="431">
        <v>43585</v>
      </c>
      <c r="C19" s="71" t="s">
        <v>37</v>
      </c>
      <c r="D19" s="71"/>
      <c r="E19" s="71" t="s">
        <v>195</v>
      </c>
      <c r="F19" s="250" t="s">
        <v>271</v>
      </c>
      <c r="G19" s="250"/>
      <c r="H19" s="250"/>
      <c r="I19" s="250"/>
      <c r="J19" s="250" t="s">
        <v>91</v>
      </c>
      <c r="K19" s="250" t="s">
        <v>372</v>
      </c>
      <c r="L19" s="461">
        <f t="shared" ref="L19" si="3">113682.35/24</f>
        <v>4736.7645833333336</v>
      </c>
      <c r="M19" s="427">
        <v>0.01</v>
      </c>
      <c r="N19" s="410"/>
      <c r="O19" s="567"/>
      <c r="P19" s="432">
        <v>43613</v>
      </c>
      <c r="Q19" s="392" t="s">
        <v>277</v>
      </c>
    </row>
    <row r="20" spans="1:17" s="439" customFormat="1" ht="60">
      <c r="A20" s="364" t="s">
        <v>423</v>
      </c>
      <c r="B20" s="431">
        <v>43588</v>
      </c>
      <c r="C20" s="71" t="s">
        <v>137</v>
      </c>
      <c r="D20" s="71"/>
      <c r="E20" s="71" t="s">
        <v>135</v>
      </c>
      <c r="F20" s="336" t="s">
        <v>405</v>
      </c>
      <c r="G20" s="359"/>
      <c r="H20" s="351"/>
      <c r="I20" s="361" t="s">
        <v>472</v>
      </c>
      <c r="J20" s="250" t="s">
        <v>91</v>
      </c>
      <c r="K20" s="250"/>
      <c r="L20" s="120"/>
      <c r="M20" s="250"/>
      <c r="N20" s="442"/>
      <c r="O20" s="567"/>
      <c r="P20" s="432">
        <v>43683</v>
      </c>
      <c r="Q20" s="374"/>
    </row>
    <row r="21" spans="1:17" s="439" customFormat="1" ht="30">
      <c r="A21" s="436" t="s">
        <v>424</v>
      </c>
      <c r="B21" s="404">
        <v>43588</v>
      </c>
      <c r="C21" s="348" t="s">
        <v>391</v>
      </c>
      <c r="D21" s="348"/>
      <c r="E21" s="71" t="s">
        <v>469</v>
      </c>
      <c r="F21" s="317" t="s">
        <v>392</v>
      </c>
      <c r="G21" s="317"/>
      <c r="H21" s="317"/>
      <c r="I21" s="317"/>
      <c r="J21" s="317" t="s">
        <v>91</v>
      </c>
      <c r="K21" s="317" t="s">
        <v>182</v>
      </c>
      <c r="L21" s="408"/>
      <c r="M21" s="317"/>
      <c r="N21" s="411"/>
      <c r="O21" s="570"/>
      <c r="P21" s="432">
        <v>43621</v>
      </c>
      <c r="Q21" s="397" t="s">
        <v>443</v>
      </c>
    </row>
    <row r="22" spans="1:17" s="439" customFormat="1" ht="30">
      <c r="A22" s="336" t="s">
        <v>425</v>
      </c>
      <c r="B22" s="431">
        <v>43593</v>
      </c>
      <c r="C22" s="71" t="s">
        <v>426</v>
      </c>
      <c r="D22" s="71"/>
      <c r="E22" s="374" t="s">
        <v>584</v>
      </c>
      <c r="F22" s="448" t="s">
        <v>429</v>
      </c>
      <c r="G22" s="336"/>
      <c r="H22" s="336"/>
      <c r="I22" s="336"/>
      <c r="J22" s="250" t="s">
        <v>428</v>
      </c>
      <c r="K22" s="336" t="s">
        <v>455</v>
      </c>
      <c r="L22" s="461">
        <f>73833.08/12*3</f>
        <v>18458.27</v>
      </c>
      <c r="M22" s="370">
        <v>0.05</v>
      </c>
      <c r="N22" s="410"/>
      <c r="O22" s="571"/>
      <c r="P22" s="432">
        <v>43661</v>
      </c>
      <c r="Q22" s="398" t="s">
        <v>427</v>
      </c>
    </row>
    <row r="23" spans="1:17" s="439" customFormat="1">
      <c r="A23" s="336" t="s">
        <v>430</v>
      </c>
      <c r="B23" s="431">
        <v>43605</v>
      </c>
      <c r="C23" s="281" t="s">
        <v>317</v>
      </c>
      <c r="D23" s="281"/>
      <c r="E23" s="281"/>
      <c r="F23" s="251"/>
      <c r="G23" s="251" t="s">
        <v>368</v>
      </c>
      <c r="H23" s="251"/>
      <c r="I23" s="370">
        <v>0.5</v>
      </c>
      <c r="J23" s="336" t="s">
        <v>446</v>
      </c>
      <c r="K23" s="336" t="s">
        <v>455</v>
      </c>
      <c r="L23" s="441"/>
      <c r="M23" s="336"/>
      <c r="N23" s="410"/>
      <c r="O23" s="567"/>
      <c r="P23" s="432">
        <v>43654</v>
      </c>
      <c r="Q23" s="374"/>
    </row>
    <row r="24" spans="1:17" s="439" customFormat="1" ht="45">
      <c r="A24" s="336" t="s">
        <v>431</v>
      </c>
      <c r="B24" s="431">
        <v>43610</v>
      </c>
      <c r="C24" s="71" t="s">
        <v>37</v>
      </c>
      <c r="D24" s="71"/>
      <c r="E24" s="71" t="s">
        <v>195</v>
      </c>
      <c r="F24" s="250" t="s">
        <v>271</v>
      </c>
      <c r="G24" s="250" t="s">
        <v>384</v>
      </c>
      <c r="H24" s="250"/>
      <c r="I24" s="250"/>
      <c r="J24" s="250" t="s">
        <v>299</v>
      </c>
      <c r="K24" s="250" t="s">
        <v>372</v>
      </c>
      <c r="L24" s="461">
        <f t="shared" ref="L24" si="4">113682.35/24</f>
        <v>4736.7645833333336</v>
      </c>
      <c r="M24" s="427">
        <v>0.01</v>
      </c>
      <c r="N24" s="410"/>
      <c r="O24" s="567"/>
      <c r="P24" s="432">
        <v>43658</v>
      </c>
      <c r="Q24" s="374"/>
    </row>
    <row r="25" spans="1:17" s="439" customFormat="1" ht="25.5">
      <c r="A25" s="356" t="s">
        <v>432</v>
      </c>
      <c r="B25" s="403">
        <v>43611</v>
      </c>
      <c r="C25" s="353" t="s">
        <v>433</v>
      </c>
      <c r="D25" s="353"/>
      <c r="E25" s="354"/>
      <c r="F25" s="356" t="s">
        <v>429</v>
      </c>
      <c r="G25" s="356"/>
      <c r="H25" s="356"/>
      <c r="I25" s="356"/>
      <c r="J25" s="356"/>
      <c r="K25" s="356"/>
      <c r="L25" s="405"/>
      <c r="M25" s="356"/>
      <c r="N25" s="449"/>
      <c r="O25" s="568"/>
      <c r="P25" s="362" t="s">
        <v>334</v>
      </c>
      <c r="Q25" s="374"/>
    </row>
    <row r="26" spans="1:17" s="439" customFormat="1" ht="26.25">
      <c r="A26" s="424" t="s">
        <v>434</v>
      </c>
      <c r="B26" s="434">
        <v>43611</v>
      </c>
      <c r="C26" s="349" t="s">
        <v>433</v>
      </c>
      <c r="D26" s="330" t="s">
        <v>559</v>
      </c>
      <c r="E26" s="375" t="s">
        <v>473</v>
      </c>
      <c r="F26" s="365" t="s">
        <v>429</v>
      </c>
      <c r="G26" s="366"/>
      <c r="H26" s="450" t="s">
        <v>576</v>
      </c>
      <c r="I26" s="366"/>
      <c r="J26" s="366"/>
      <c r="K26" s="366" t="s">
        <v>182</v>
      </c>
      <c r="L26" s="451"/>
      <c r="M26" s="366"/>
      <c r="N26" s="452"/>
      <c r="O26" s="567"/>
      <c r="P26" s="340">
        <v>43663</v>
      </c>
      <c r="Q26" s="374"/>
    </row>
    <row r="27" spans="1:17" s="439" customFormat="1" ht="26.25">
      <c r="A27" s="424" t="s">
        <v>435</v>
      </c>
      <c r="B27" s="434">
        <v>43611</v>
      </c>
      <c r="C27" s="349" t="s">
        <v>433</v>
      </c>
      <c r="D27" s="330" t="s">
        <v>559</v>
      </c>
      <c r="E27" s="375" t="s">
        <v>473</v>
      </c>
      <c r="F27" s="365" t="s">
        <v>429</v>
      </c>
      <c r="G27" s="366"/>
      <c r="H27" s="450" t="s">
        <v>577</v>
      </c>
      <c r="I27" s="366"/>
      <c r="J27" s="366"/>
      <c r="K27" s="366" t="s">
        <v>182</v>
      </c>
      <c r="L27" s="451"/>
      <c r="M27" s="366"/>
      <c r="N27" s="452"/>
      <c r="O27" s="567"/>
      <c r="P27" s="340">
        <v>43663</v>
      </c>
      <c r="Q27" s="374"/>
    </row>
    <row r="28" spans="1:17" s="439" customFormat="1">
      <c r="A28" s="368" t="s">
        <v>436</v>
      </c>
      <c r="B28" s="453">
        <v>43614</v>
      </c>
      <c r="C28" s="71" t="s">
        <v>437</v>
      </c>
      <c r="D28" s="377"/>
      <c r="E28" s="497"/>
      <c r="F28" s="498"/>
      <c r="G28" s="498"/>
      <c r="H28" s="498"/>
      <c r="I28" s="498"/>
      <c r="J28" s="499" t="s">
        <v>583</v>
      </c>
      <c r="K28" s="454" t="s">
        <v>455</v>
      </c>
      <c r="L28" s="455"/>
      <c r="M28" s="498"/>
      <c r="N28" s="410"/>
      <c r="O28" s="572"/>
      <c r="P28" s="432">
        <v>43752</v>
      </c>
      <c r="Q28" s="374"/>
    </row>
    <row r="29" spans="1:17" s="439" customFormat="1" ht="30">
      <c r="A29" s="368" t="s">
        <v>438</v>
      </c>
      <c r="B29" s="453">
        <v>43625</v>
      </c>
      <c r="C29" s="71" t="s">
        <v>37</v>
      </c>
      <c r="D29" s="71"/>
      <c r="E29" s="71" t="s">
        <v>477</v>
      </c>
      <c r="F29" s="250" t="s">
        <v>361</v>
      </c>
      <c r="G29" s="250" t="s">
        <v>368</v>
      </c>
      <c r="H29" s="250"/>
      <c r="I29" s="251"/>
      <c r="J29" s="372" t="s">
        <v>439</v>
      </c>
      <c r="K29" s="250" t="s">
        <v>440</v>
      </c>
      <c r="L29" s="461">
        <f>104628/12*3</f>
        <v>26157</v>
      </c>
      <c r="M29" s="427">
        <v>0.01</v>
      </c>
      <c r="N29" s="445"/>
      <c r="O29" s="569"/>
      <c r="P29" s="432">
        <v>43658</v>
      </c>
      <c r="Q29" s="374"/>
    </row>
    <row r="30" spans="1:17" s="439" customFormat="1" ht="30">
      <c r="A30" s="355" t="s">
        <v>441</v>
      </c>
      <c r="B30" s="456">
        <v>43620</v>
      </c>
      <c r="C30" s="354" t="s">
        <v>137</v>
      </c>
      <c r="D30" s="354"/>
      <c r="E30" s="354" t="s">
        <v>135</v>
      </c>
      <c r="F30" s="356" t="s">
        <v>405</v>
      </c>
      <c r="G30" s="355"/>
      <c r="H30" s="355"/>
      <c r="I30" s="356"/>
      <c r="J30" s="356"/>
      <c r="K30" s="356" t="s">
        <v>182</v>
      </c>
      <c r="L30" s="405"/>
      <c r="M30" s="356"/>
      <c r="N30" s="447"/>
      <c r="O30" s="568"/>
      <c r="P30" s="362" t="s">
        <v>27</v>
      </c>
      <c r="Q30" s="399" t="s">
        <v>422</v>
      </c>
    </row>
    <row r="31" spans="1:17" s="439" customFormat="1">
      <c r="A31" s="355" t="s">
        <v>442</v>
      </c>
      <c r="B31" s="456">
        <v>43620</v>
      </c>
      <c r="C31" s="357" t="s">
        <v>391</v>
      </c>
      <c r="D31" s="357"/>
      <c r="E31" s="354" t="s">
        <v>390</v>
      </c>
      <c r="F31" s="356" t="s">
        <v>392</v>
      </c>
      <c r="G31" s="356"/>
      <c r="H31" s="356"/>
      <c r="I31" s="356"/>
      <c r="J31" s="356" t="s">
        <v>299</v>
      </c>
      <c r="K31" s="356" t="s">
        <v>182</v>
      </c>
      <c r="L31" s="405"/>
      <c r="M31" s="356"/>
      <c r="N31" s="412"/>
      <c r="O31" s="572"/>
      <c r="P31" s="362" t="s">
        <v>27</v>
      </c>
      <c r="Q31" s="374"/>
    </row>
    <row r="32" spans="1:17" s="439" customFormat="1" ht="60">
      <c r="A32" s="368" t="s">
        <v>445</v>
      </c>
      <c r="B32" s="453">
        <v>43622</v>
      </c>
      <c r="C32" s="329" t="s">
        <v>137</v>
      </c>
      <c r="D32" s="415"/>
      <c r="E32" s="376" t="s">
        <v>135</v>
      </c>
      <c r="F32" s="359" t="s">
        <v>444</v>
      </c>
      <c r="G32" s="359"/>
      <c r="H32" s="359"/>
      <c r="I32" s="363" t="s">
        <v>472</v>
      </c>
      <c r="J32" s="359" t="s">
        <v>299</v>
      </c>
      <c r="K32" s="359" t="s">
        <v>182</v>
      </c>
      <c r="L32" s="457"/>
      <c r="M32" s="359"/>
      <c r="N32" s="410"/>
      <c r="O32" s="572"/>
      <c r="P32" s="432">
        <v>43752</v>
      </c>
      <c r="Q32" s="396" t="s">
        <v>447</v>
      </c>
    </row>
    <row r="33" spans="1:17" s="439" customFormat="1" ht="62.25">
      <c r="A33" s="368" t="s">
        <v>448</v>
      </c>
      <c r="B33" s="453">
        <v>43650</v>
      </c>
      <c r="C33" s="329" t="s">
        <v>137</v>
      </c>
      <c r="D33" s="415"/>
      <c r="E33" s="376" t="s">
        <v>135</v>
      </c>
      <c r="F33" s="359" t="s">
        <v>444</v>
      </c>
      <c r="G33" s="359"/>
      <c r="H33" s="359"/>
      <c r="I33" s="363" t="s">
        <v>472</v>
      </c>
      <c r="J33" s="359" t="s">
        <v>198</v>
      </c>
      <c r="K33" s="359" t="s">
        <v>182</v>
      </c>
      <c r="L33" s="457"/>
      <c r="M33" s="359"/>
      <c r="N33" s="410"/>
      <c r="O33" s="572"/>
      <c r="P33" s="432">
        <v>43752</v>
      </c>
      <c r="Q33" s="400"/>
    </row>
    <row r="34" spans="1:17" s="439" customFormat="1">
      <c r="A34" s="368" t="s">
        <v>449</v>
      </c>
      <c r="B34" s="453">
        <v>43650</v>
      </c>
      <c r="C34" s="71" t="s">
        <v>426</v>
      </c>
      <c r="D34" s="71"/>
      <c r="E34" s="71" t="s">
        <v>450</v>
      </c>
      <c r="F34" s="359" t="s">
        <v>429</v>
      </c>
      <c r="G34" s="359" t="s">
        <v>368</v>
      </c>
      <c r="H34" s="359"/>
      <c r="I34" s="336"/>
      <c r="J34" s="359"/>
      <c r="K34" s="454" t="s">
        <v>457</v>
      </c>
      <c r="L34" s="455">
        <f>128350</f>
        <v>128350</v>
      </c>
      <c r="M34" s="370">
        <v>0.05</v>
      </c>
      <c r="N34" s="410"/>
      <c r="O34" s="572"/>
      <c r="P34" s="432">
        <v>43690</v>
      </c>
      <c r="Q34" s="374"/>
    </row>
    <row r="35" spans="1:17" s="523" customFormat="1" ht="30">
      <c r="A35" s="513" t="s">
        <v>451</v>
      </c>
      <c r="B35" s="514">
        <v>43650</v>
      </c>
      <c r="C35" s="515" t="s">
        <v>426</v>
      </c>
      <c r="D35" s="515"/>
      <c r="E35" s="516" t="s">
        <v>584</v>
      </c>
      <c r="F35" s="513" t="s">
        <v>429</v>
      </c>
      <c r="G35" s="513" t="s">
        <v>368</v>
      </c>
      <c r="H35" s="513"/>
      <c r="I35" s="513"/>
      <c r="J35" s="517" t="s">
        <v>452</v>
      </c>
      <c r="K35" s="518" t="s">
        <v>457</v>
      </c>
      <c r="L35" s="519">
        <f>73833.08/12*3</f>
        <v>18458.27</v>
      </c>
      <c r="M35" s="520">
        <v>0.05</v>
      </c>
      <c r="N35" s="521">
        <v>17535.349999999999</v>
      </c>
      <c r="O35" s="573">
        <f t="shared" ref="O31:O46" si="5">N35*1.21</f>
        <v>21217.773499999999</v>
      </c>
      <c r="P35" s="458" t="s">
        <v>164</v>
      </c>
      <c r="Q35" s="522" t="s">
        <v>427</v>
      </c>
    </row>
    <row r="36" spans="1:17" s="439" customFormat="1" ht="28.5" customHeight="1">
      <c r="A36" s="368" t="s">
        <v>454</v>
      </c>
      <c r="B36" s="453">
        <v>43651</v>
      </c>
      <c r="C36" s="329" t="s">
        <v>391</v>
      </c>
      <c r="D36" s="329"/>
      <c r="E36" s="71" t="s">
        <v>469</v>
      </c>
      <c r="F36" s="250" t="s">
        <v>392</v>
      </c>
      <c r="G36" s="250"/>
      <c r="H36" s="250"/>
      <c r="I36" s="250"/>
      <c r="J36" s="250" t="s">
        <v>299</v>
      </c>
      <c r="K36" s="250" t="s">
        <v>182</v>
      </c>
      <c r="L36" s="407"/>
      <c r="M36" s="359"/>
      <c r="N36" s="413"/>
      <c r="O36" s="573"/>
      <c r="P36" s="432">
        <v>43665</v>
      </c>
      <c r="Q36" s="374"/>
    </row>
    <row r="37" spans="1:17" s="439" customFormat="1" ht="47.25">
      <c r="A37" s="368" t="s">
        <v>456</v>
      </c>
      <c r="B37" s="389">
        <v>43651</v>
      </c>
      <c r="C37" s="329" t="s">
        <v>391</v>
      </c>
      <c r="D37" s="329"/>
      <c r="E37" s="71" t="s">
        <v>469</v>
      </c>
      <c r="F37" s="250" t="s">
        <v>392</v>
      </c>
      <c r="G37" s="250"/>
      <c r="H37" s="250"/>
      <c r="I37" s="250" t="s">
        <v>471</v>
      </c>
      <c r="J37" s="359" t="s">
        <v>198</v>
      </c>
      <c r="K37" s="359" t="s">
        <v>182</v>
      </c>
      <c r="L37" s="457"/>
      <c r="M37" s="359"/>
      <c r="N37" s="413"/>
      <c r="O37" s="573"/>
      <c r="P37" s="432">
        <v>43665</v>
      </c>
      <c r="Q37" s="401" t="s">
        <v>414</v>
      </c>
    </row>
    <row r="38" spans="1:17" s="439" customFormat="1" ht="45">
      <c r="A38" s="368" t="s">
        <v>458</v>
      </c>
      <c r="B38" s="389">
        <v>43647</v>
      </c>
      <c r="C38" s="71" t="s">
        <v>37</v>
      </c>
      <c r="D38" s="71"/>
      <c r="E38" s="71" t="s">
        <v>195</v>
      </c>
      <c r="F38" s="250" t="s">
        <v>271</v>
      </c>
      <c r="G38" s="250" t="s">
        <v>384</v>
      </c>
      <c r="H38" s="250"/>
      <c r="I38" s="250"/>
      <c r="J38" s="250" t="s">
        <v>198</v>
      </c>
      <c r="K38" s="250" t="s">
        <v>372</v>
      </c>
      <c r="L38" s="461">
        <f t="shared" ref="L38" si="6">113682.35/24</f>
        <v>4736.7645833333336</v>
      </c>
      <c r="M38" s="427">
        <v>0.01</v>
      </c>
      <c r="N38" s="413"/>
      <c r="O38" s="573"/>
      <c r="P38" s="432">
        <v>43658</v>
      </c>
      <c r="Q38" s="374"/>
    </row>
    <row r="39" spans="1:17" s="439" customFormat="1">
      <c r="A39" s="368" t="s">
        <v>459</v>
      </c>
      <c r="B39" s="389">
        <v>43663</v>
      </c>
      <c r="C39" s="71" t="s">
        <v>426</v>
      </c>
      <c r="D39" s="71"/>
      <c r="E39" s="71" t="s">
        <v>460</v>
      </c>
      <c r="F39" s="368" t="s">
        <v>429</v>
      </c>
      <c r="G39" s="368"/>
      <c r="H39" s="368"/>
      <c r="I39" s="368"/>
      <c r="J39" s="359"/>
      <c r="K39" s="359" t="s">
        <v>461</v>
      </c>
      <c r="L39" s="457"/>
      <c r="M39" s="359"/>
      <c r="N39" s="413"/>
      <c r="O39" s="573"/>
      <c r="P39" s="432">
        <v>43690</v>
      </c>
      <c r="Q39" s="374"/>
    </row>
    <row r="40" spans="1:17" s="439" customFormat="1">
      <c r="A40" s="368" t="s">
        <v>462</v>
      </c>
      <c r="B40" s="389">
        <v>43671</v>
      </c>
      <c r="C40" s="71" t="s">
        <v>437</v>
      </c>
      <c r="D40" s="377"/>
      <c r="E40" s="377"/>
      <c r="F40" s="368"/>
      <c r="G40" s="368"/>
      <c r="H40" s="368"/>
      <c r="I40" s="368"/>
      <c r="J40" s="359"/>
      <c r="K40" s="359"/>
      <c r="L40" s="457"/>
      <c r="M40" s="359"/>
      <c r="N40" s="413"/>
      <c r="O40" s="573"/>
      <c r="P40" s="432">
        <v>43738</v>
      </c>
      <c r="Q40" s="374"/>
    </row>
    <row r="41" spans="1:17" s="439" customFormat="1" ht="45">
      <c r="A41" s="368" t="s">
        <v>464</v>
      </c>
      <c r="B41" s="389">
        <v>43677</v>
      </c>
      <c r="C41" s="71" t="s">
        <v>37</v>
      </c>
      <c r="D41" s="71"/>
      <c r="E41" s="71" t="s">
        <v>195</v>
      </c>
      <c r="F41" s="250" t="s">
        <v>271</v>
      </c>
      <c r="G41" s="250" t="s">
        <v>384</v>
      </c>
      <c r="H41" s="250"/>
      <c r="I41" s="250"/>
      <c r="J41" s="250" t="s">
        <v>199</v>
      </c>
      <c r="K41" s="250" t="s">
        <v>372</v>
      </c>
      <c r="L41" s="461">
        <f t="shared" ref="L41" si="7">113682.35/24</f>
        <v>4736.7645833333336</v>
      </c>
      <c r="M41" s="427">
        <v>0.01</v>
      </c>
      <c r="N41" s="413"/>
      <c r="O41" s="573"/>
      <c r="P41" s="432">
        <v>43706</v>
      </c>
      <c r="Q41" s="374"/>
    </row>
    <row r="42" spans="1:17" s="439" customFormat="1" ht="60">
      <c r="A42" s="368" t="s">
        <v>465</v>
      </c>
      <c r="B42" s="389">
        <v>43683</v>
      </c>
      <c r="C42" s="329" t="s">
        <v>137</v>
      </c>
      <c r="D42" s="329"/>
      <c r="E42" s="374" t="s">
        <v>135</v>
      </c>
      <c r="F42" s="336" t="s">
        <v>444</v>
      </c>
      <c r="G42" s="336"/>
      <c r="H42" s="336"/>
      <c r="I42" s="381" t="s">
        <v>472</v>
      </c>
      <c r="J42" s="336" t="s">
        <v>199</v>
      </c>
      <c r="K42" s="336" t="s">
        <v>182</v>
      </c>
      <c r="L42" s="441"/>
      <c r="M42" s="336"/>
      <c r="N42" s="410"/>
      <c r="O42" s="572"/>
      <c r="P42" s="432">
        <v>43759</v>
      </c>
      <c r="Q42" s="396" t="s">
        <v>447</v>
      </c>
    </row>
    <row r="43" spans="1:17" s="439" customFormat="1" ht="30">
      <c r="A43" s="368" t="s">
        <v>466</v>
      </c>
      <c r="B43" s="389">
        <v>43683</v>
      </c>
      <c r="C43" s="329" t="s">
        <v>391</v>
      </c>
      <c r="D43" s="329"/>
      <c r="E43" s="71" t="s">
        <v>469</v>
      </c>
      <c r="F43" s="250" t="s">
        <v>392</v>
      </c>
      <c r="G43" s="250"/>
      <c r="H43" s="250"/>
      <c r="I43" s="250" t="s">
        <v>471</v>
      </c>
      <c r="J43" s="336" t="s">
        <v>199</v>
      </c>
      <c r="K43" s="336" t="s">
        <v>182</v>
      </c>
      <c r="L43" s="441"/>
      <c r="M43" s="336"/>
      <c r="N43" s="410"/>
      <c r="O43" s="572"/>
      <c r="P43" s="432">
        <v>43728</v>
      </c>
      <c r="Q43" s="374"/>
    </row>
    <row r="44" spans="1:17" s="439" customFormat="1" ht="45">
      <c r="A44" s="368" t="s">
        <v>467</v>
      </c>
      <c r="B44" s="389">
        <v>43707</v>
      </c>
      <c r="C44" s="71" t="s">
        <v>37</v>
      </c>
      <c r="D44" s="71"/>
      <c r="E44" s="71" t="s">
        <v>195</v>
      </c>
      <c r="F44" s="250" t="s">
        <v>271</v>
      </c>
      <c r="G44" s="250" t="s">
        <v>384</v>
      </c>
      <c r="H44" s="250"/>
      <c r="I44" s="250"/>
      <c r="J44" s="250" t="s">
        <v>200</v>
      </c>
      <c r="K44" s="250" t="s">
        <v>372</v>
      </c>
      <c r="L44" s="461">
        <f t="shared" ref="L44" si="8">113682.35/24</f>
        <v>4736.7645833333336</v>
      </c>
      <c r="M44" s="427">
        <v>0.01</v>
      </c>
      <c r="N44" s="410"/>
      <c r="O44" s="572"/>
      <c r="P44" s="432">
        <v>43735</v>
      </c>
      <c r="Q44" s="374"/>
    </row>
    <row r="45" spans="1:17" s="439" customFormat="1" ht="47.25">
      <c r="A45" s="368" t="s">
        <v>468</v>
      </c>
      <c r="B45" s="389">
        <v>43711</v>
      </c>
      <c r="C45" s="329" t="s">
        <v>391</v>
      </c>
      <c r="D45" s="329"/>
      <c r="E45" s="71" t="s">
        <v>469</v>
      </c>
      <c r="F45" s="250" t="s">
        <v>392</v>
      </c>
      <c r="G45" s="250"/>
      <c r="H45" s="250"/>
      <c r="I45" s="250" t="s">
        <v>471</v>
      </c>
      <c r="J45" s="336" t="s">
        <v>200</v>
      </c>
      <c r="K45" s="336" t="s">
        <v>182</v>
      </c>
      <c r="L45" s="441"/>
      <c r="M45" s="336"/>
      <c r="N45" s="410"/>
      <c r="O45" s="572"/>
      <c r="P45" s="432">
        <v>43728</v>
      </c>
      <c r="Q45" s="402" t="s">
        <v>414</v>
      </c>
    </row>
    <row r="46" spans="1:17" s="439" customFormat="1" ht="60">
      <c r="A46" s="368" t="s">
        <v>470</v>
      </c>
      <c r="B46" s="389">
        <v>43712</v>
      </c>
      <c r="C46" s="329" t="s">
        <v>137</v>
      </c>
      <c r="D46" s="329"/>
      <c r="E46" s="374" t="s">
        <v>135</v>
      </c>
      <c r="F46" s="336" t="s">
        <v>444</v>
      </c>
      <c r="G46" s="336"/>
      <c r="H46" s="336"/>
      <c r="I46" s="363" t="s">
        <v>472</v>
      </c>
      <c r="J46" s="336" t="s">
        <v>200</v>
      </c>
      <c r="K46" s="336" t="s">
        <v>182</v>
      </c>
      <c r="L46" s="441"/>
      <c r="M46" s="336"/>
      <c r="N46" s="410"/>
      <c r="O46" s="572"/>
      <c r="P46" s="432">
        <v>43759</v>
      </c>
      <c r="Q46" s="396" t="s">
        <v>447</v>
      </c>
    </row>
    <row r="47" spans="1:17" s="439" customFormat="1">
      <c r="A47" s="355" t="s">
        <v>474</v>
      </c>
      <c r="B47" s="456">
        <v>43725</v>
      </c>
      <c r="C47" s="357" t="s">
        <v>475</v>
      </c>
      <c r="D47" s="357"/>
      <c r="E47" s="354"/>
      <c r="F47" s="356"/>
      <c r="G47" s="356"/>
      <c r="H47" s="356"/>
      <c r="I47" s="356"/>
      <c r="J47" s="382"/>
      <c r="K47" s="382"/>
      <c r="L47" s="459"/>
      <c r="M47" s="382"/>
      <c r="N47" s="412"/>
      <c r="O47" s="572"/>
      <c r="P47" s="362" t="s">
        <v>191</v>
      </c>
      <c r="Q47" s="374"/>
    </row>
    <row r="48" spans="1:17" s="439" customFormat="1">
      <c r="A48" s="460" t="s">
        <v>476</v>
      </c>
      <c r="B48" s="389">
        <v>43731</v>
      </c>
      <c r="C48" s="329" t="s">
        <v>475</v>
      </c>
      <c r="D48" s="329"/>
      <c r="E48" s="71"/>
      <c r="F48" s="250"/>
      <c r="G48" s="250"/>
      <c r="H48" s="250"/>
      <c r="I48" s="250"/>
      <c r="J48" s="336"/>
      <c r="K48" s="336"/>
      <c r="L48" s="441"/>
      <c r="M48" s="336"/>
      <c r="N48" s="410"/>
      <c r="O48" s="572"/>
      <c r="P48" s="432">
        <v>43748</v>
      </c>
      <c r="Q48" s="71"/>
    </row>
    <row r="49" spans="1:17" s="439" customFormat="1" ht="45">
      <c r="A49" s="368" t="s">
        <v>479</v>
      </c>
      <c r="B49" s="389">
        <v>43736</v>
      </c>
      <c r="C49" s="71" t="s">
        <v>37</v>
      </c>
      <c r="D49" s="71"/>
      <c r="E49" s="71" t="s">
        <v>195</v>
      </c>
      <c r="F49" s="250" t="s">
        <v>271</v>
      </c>
      <c r="G49" s="250" t="s">
        <v>384</v>
      </c>
      <c r="H49" s="250"/>
      <c r="I49" s="250"/>
      <c r="J49" s="250" t="s">
        <v>209</v>
      </c>
      <c r="K49" s="371">
        <v>43740</v>
      </c>
      <c r="L49" s="461">
        <f t="shared" ref="L49" si="9">113682.35/24</f>
        <v>4736.7645833333336</v>
      </c>
      <c r="M49" s="427">
        <v>0.01</v>
      </c>
      <c r="N49" s="410"/>
      <c r="O49" s="572"/>
      <c r="P49" s="432">
        <v>43768</v>
      </c>
      <c r="Q49" s="374"/>
    </row>
    <row r="50" spans="1:17" s="523" customFormat="1" ht="30">
      <c r="A50" s="524" t="s">
        <v>480</v>
      </c>
      <c r="B50" s="514">
        <v>43740</v>
      </c>
      <c r="C50" s="515" t="s">
        <v>426</v>
      </c>
      <c r="D50" s="515"/>
      <c r="E50" s="516" t="s">
        <v>584</v>
      </c>
      <c r="F50" s="513" t="s">
        <v>429</v>
      </c>
      <c r="G50" s="513" t="s">
        <v>368</v>
      </c>
      <c r="H50" s="513"/>
      <c r="I50" s="513"/>
      <c r="J50" s="517" t="s">
        <v>481</v>
      </c>
      <c r="K50" s="525" t="s">
        <v>484</v>
      </c>
      <c r="L50" s="519">
        <f>73833.08/12*3</f>
        <v>18458.27</v>
      </c>
      <c r="M50" s="520">
        <v>0.05</v>
      </c>
      <c r="N50" s="526">
        <v>17535.349999999999</v>
      </c>
      <c r="O50" s="572">
        <f t="shared" ref="O48:O55" si="10">N50*1.21</f>
        <v>21217.773499999999</v>
      </c>
      <c r="P50" s="458" t="s">
        <v>164</v>
      </c>
      <c r="Q50" s="516"/>
    </row>
    <row r="51" spans="1:17" s="523" customFormat="1" ht="60">
      <c r="A51" s="524" t="s">
        <v>483</v>
      </c>
      <c r="B51" s="527">
        <v>43742</v>
      </c>
      <c r="C51" s="515" t="s">
        <v>426</v>
      </c>
      <c r="D51" s="515"/>
      <c r="E51" s="515" t="s">
        <v>585</v>
      </c>
      <c r="F51" s="517" t="s">
        <v>588</v>
      </c>
      <c r="G51" s="517" t="s">
        <v>368</v>
      </c>
      <c r="H51" s="517"/>
      <c r="I51" s="525" t="s">
        <v>486</v>
      </c>
      <c r="J51" s="528" t="s">
        <v>579</v>
      </c>
      <c r="K51" s="529" t="s">
        <v>511</v>
      </c>
      <c r="L51" s="530">
        <v>28905</v>
      </c>
      <c r="M51" s="531">
        <v>0.05</v>
      </c>
      <c r="N51" s="526">
        <v>27459.75</v>
      </c>
      <c r="O51" s="572">
        <f t="shared" si="10"/>
        <v>33226.297500000001</v>
      </c>
      <c r="P51" s="458" t="s">
        <v>164</v>
      </c>
      <c r="Q51" s="516" t="s">
        <v>482</v>
      </c>
    </row>
    <row r="52" spans="1:17" s="439" customFormat="1" ht="60">
      <c r="A52" s="368" t="s">
        <v>485</v>
      </c>
      <c r="B52" s="389">
        <v>43742</v>
      </c>
      <c r="C52" s="329" t="s">
        <v>137</v>
      </c>
      <c r="D52" s="329"/>
      <c r="E52" s="374" t="s">
        <v>135</v>
      </c>
      <c r="F52" s="336" t="s">
        <v>444</v>
      </c>
      <c r="G52" s="336"/>
      <c r="H52" s="336"/>
      <c r="I52" s="363" t="s">
        <v>472</v>
      </c>
      <c r="J52" s="336" t="s">
        <v>209</v>
      </c>
      <c r="K52" s="336" t="s">
        <v>182</v>
      </c>
      <c r="L52" s="441"/>
      <c r="M52" s="336"/>
      <c r="N52" s="410"/>
      <c r="O52" s="572"/>
      <c r="P52" s="432">
        <v>43759</v>
      </c>
      <c r="Q52" s="374"/>
    </row>
    <row r="53" spans="1:17" s="439" customFormat="1" ht="30">
      <c r="A53" s="368" t="s">
        <v>487</v>
      </c>
      <c r="B53" s="389">
        <v>43742</v>
      </c>
      <c r="C53" s="329" t="s">
        <v>391</v>
      </c>
      <c r="D53" s="329"/>
      <c r="E53" s="71" t="s">
        <v>469</v>
      </c>
      <c r="F53" s="250" t="s">
        <v>392</v>
      </c>
      <c r="G53" s="250"/>
      <c r="H53" s="250"/>
      <c r="I53" s="250" t="s">
        <v>471</v>
      </c>
      <c r="J53" s="336" t="s">
        <v>209</v>
      </c>
      <c r="K53" s="336" t="s">
        <v>182</v>
      </c>
      <c r="L53" s="441"/>
      <c r="M53" s="336"/>
      <c r="N53" s="410"/>
      <c r="O53" s="572"/>
      <c r="P53" s="432">
        <v>43754</v>
      </c>
      <c r="Q53" s="374" t="s">
        <v>414</v>
      </c>
    </row>
    <row r="54" spans="1:17" s="439" customFormat="1" ht="30">
      <c r="A54" s="424" t="s">
        <v>488</v>
      </c>
      <c r="B54" s="462">
        <v>43754</v>
      </c>
      <c r="C54" s="165" t="s">
        <v>138</v>
      </c>
      <c r="D54" s="330" t="s">
        <v>559</v>
      </c>
      <c r="E54" s="165"/>
      <c r="F54" s="259" t="s">
        <v>489</v>
      </c>
      <c r="G54" s="259"/>
      <c r="H54" s="259" t="s">
        <v>493</v>
      </c>
      <c r="I54" s="463" t="s">
        <v>493</v>
      </c>
      <c r="J54" s="463"/>
      <c r="K54" s="383" t="s">
        <v>182</v>
      </c>
      <c r="L54" s="406"/>
      <c r="M54" s="259"/>
      <c r="N54" s="409"/>
      <c r="O54" s="572"/>
      <c r="P54" s="340">
        <v>43780</v>
      </c>
      <c r="Q54" s="336"/>
    </row>
    <row r="55" spans="1:17" s="523" customFormat="1">
      <c r="A55" s="524" t="s">
        <v>490</v>
      </c>
      <c r="B55" s="527">
        <v>43760</v>
      </c>
      <c r="C55" s="532" t="s">
        <v>167</v>
      </c>
      <c r="D55" s="533" t="s">
        <v>559</v>
      </c>
      <c r="E55" s="516" t="s">
        <v>473</v>
      </c>
      <c r="F55" s="517"/>
      <c r="G55" s="517"/>
      <c r="H55" s="517"/>
      <c r="I55" s="517"/>
      <c r="J55" s="517"/>
      <c r="K55" s="529"/>
      <c r="L55" s="530"/>
      <c r="M55" s="517"/>
      <c r="N55" s="526">
        <v>22524</v>
      </c>
      <c r="O55" s="572">
        <f t="shared" si="10"/>
        <v>27254.04</v>
      </c>
      <c r="P55" s="458" t="s">
        <v>164</v>
      </c>
      <c r="Q55" s="516"/>
    </row>
    <row r="56" spans="1:17" s="439" customFormat="1" ht="45">
      <c r="A56" s="368" t="s">
        <v>491</v>
      </c>
      <c r="B56" s="389">
        <v>43768</v>
      </c>
      <c r="C56" s="71" t="s">
        <v>37</v>
      </c>
      <c r="D56" s="71"/>
      <c r="E56" s="71" t="s">
        <v>195</v>
      </c>
      <c r="F56" s="250" t="s">
        <v>271</v>
      </c>
      <c r="G56" s="250" t="s">
        <v>384</v>
      </c>
      <c r="H56" s="250"/>
      <c r="I56" s="250"/>
      <c r="J56" s="250" t="s">
        <v>80</v>
      </c>
      <c r="K56" s="371" t="s">
        <v>492</v>
      </c>
      <c r="L56" s="461">
        <f t="shared" ref="L56" si="11">113682.35/24</f>
        <v>4736.7645833333336</v>
      </c>
      <c r="M56" s="427">
        <v>0.01</v>
      </c>
      <c r="N56" s="410"/>
      <c r="O56" s="572"/>
      <c r="P56" s="432">
        <v>43795</v>
      </c>
      <c r="Q56" s="336"/>
    </row>
    <row r="57" spans="1:17" s="439" customFormat="1" ht="30">
      <c r="A57" s="368" t="s">
        <v>494</v>
      </c>
      <c r="B57" s="389">
        <v>43770</v>
      </c>
      <c r="C57" s="329" t="s">
        <v>391</v>
      </c>
      <c r="D57" s="329"/>
      <c r="E57" s="71" t="s">
        <v>469</v>
      </c>
      <c r="F57" s="250" t="s">
        <v>392</v>
      </c>
      <c r="G57" s="250"/>
      <c r="H57" s="250"/>
      <c r="I57" s="250" t="s">
        <v>471</v>
      </c>
      <c r="J57" s="336" t="s">
        <v>80</v>
      </c>
      <c r="K57" s="336" t="s">
        <v>182</v>
      </c>
      <c r="L57" s="441"/>
      <c r="M57" s="336"/>
      <c r="N57" s="410"/>
      <c r="O57" s="572"/>
      <c r="P57" s="432">
        <v>43777</v>
      </c>
      <c r="Q57" s="374"/>
    </row>
    <row r="58" spans="1:17" s="439" customFormat="1" ht="60">
      <c r="A58" s="336" t="s">
        <v>495</v>
      </c>
      <c r="B58" s="431">
        <v>43770</v>
      </c>
      <c r="C58" s="71" t="s">
        <v>137</v>
      </c>
      <c r="D58" s="71"/>
      <c r="E58" s="374" t="s">
        <v>135</v>
      </c>
      <c r="F58" s="336" t="s">
        <v>444</v>
      </c>
      <c r="G58" s="336"/>
      <c r="H58" s="336"/>
      <c r="I58" s="363" t="s">
        <v>472</v>
      </c>
      <c r="J58" s="336" t="s">
        <v>80</v>
      </c>
      <c r="K58" s="336" t="s">
        <v>182</v>
      </c>
      <c r="L58" s="441"/>
      <c r="M58" s="336"/>
      <c r="N58" s="410"/>
      <c r="O58" s="572"/>
      <c r="P58" s="432">
        <v>43798</v>
      </c>
      <c r="Q58" s="374"/>
    </row>
    <row r="59" spans="1:17" s="523" customFormat="1" ht="75">
      <c r="A59" s="517" t="s">
        <v>496</v>
      </c>
      <c r="B59" s="529">
        <v>43781</v>
      </c>
      <c r="C59" s="515" t="s">
        <v>37</v>
      </c>
      <c r="D59" s="515"/>
      <c r="E59" s="515" t="s">
        <v>515</v>
      </c>
      <c r="F59" s="517" t="s">
        <v>497</v>
      </c>
      <c r="G59" s="517" t="s">
        <v>498</v>
      </c>
      <c r="H59" s="517"/>
      <c r="I59" s="517" t="s">
        <v>368</v>
      </c>
      <c r="J59" s="513"/>
      <c r="K59" s="513" t="s">
        <v>500</v>
      </c>
      <c r="L59" s="519">
        <f>9555.75</f>
        <v>9555.75</v>
      </c>
      <c r="M59" s="531">
        <v>0.01</v>
      </c>
      <c r="N59" s="526">
        <v>9460.2000000000007</v>
      </c>
      <c r="O59" s="572">
        <f t="shared" ref="O58:O60" si="12">N59*1.21</f>
        <v>11446.842000000001</v>
      </c>
      <c r="P59" s="458" t="s">
        <v>164</v>
      </c>
    </row>
    <row r="60" spans="1:17" s="439" customFormat="1" ht="75">
      <c r="A60" s="250" t="s">
        <v>499</v>
      </c>
      <c r="B60" s="371">
        <v>43782</v>
      </c>
      <c r="C60" s="71" t="s">
        <v>37</v>
      </c>
      <c r="D60" s="71"/>
      <c r="E60" s="71" t="s">
        <v>503</v>
      </c>
      <c r="F60" s="250" t="s">
        <v>501</v>
      </c>
      <c r="G60" s="250" t="s">
        <v>498</v>
      </c>
      <c r="H60" s="250"/>
      <c r="I60" s="250" t="s">
        <v>368</v>
      </c>
      <c r="J60" s="336"/>
      <c r="K60" s="336" t="s">
        <v>502</v>
      </c>
      <c r="L60" s="441"/>
      <c r="M60" s="336"/>
      <c r="N60" s="410"/>
      <c r="O60" s="572"/>
      <c r="P60" s="432">
        <v>43829</v>
      </c>
      <c r="Q60" s="374"/>
    </row>
    <row r="61" spans="1:17" s="439" customFormat="1">
      <c r="A61" s="356" t="s">
        <v>504</v>
      </c>
      <c r="B61" s="403"/>
      <c r="C61" s="354"/>
      <c r="D61" s="354"/>
      <c r="E61" s="354"/>
      <c r="F61" s="356"/>
      <c r="G61" s="356"/>
      <c r="H61" s="356"/>
      <c r="I61" s="380"/>
      <c r="J61" s="382"/>
      <c r="K61" s="382"/>
      <c r="L61" s="459"/>
      <c r="M61" s="382"/>
      <c r="N61" s="412"/>
      <c r="O61" s="572"/>
      <c r="P61" s="362" t="s">
        <v>334</v>
      </c>
      <c r="Q61" s="374"/>
    </row>
    <row r="62" spans="1:17" s="439" customFormat="1" ht="45">
      <c r="A62" s="356" t="s">
        <v>505</v>
      </c>
      <c r="B62" s="403" t="s">
        <v>391</v>
      </c>
      <c r="C62" s="354" t="s">
        <v>519</v>
      </c>
      <c r="D62" s="354"/>
      <c r="E62" s="354"/>
      <c r="F62" s="382"/>
      <c r="G62" s="382"/>
      <c r="H62" s="382"/>
      <c r="I62" s="382"/>
      <c r="J62" s="382"/>
      <c r="K62" s="382"/>
      <c r="L62" s="459"/>
      <c r="M62" s="382"/>
      <c r="N62" s="412"/>
      <c r="O62" s="572"/>
      <c r="P62" s="362" t="s">
        <v>537</v>
      </c>
      <c r="Q62" s="374"/>
    </row>
    <row r="63" spans="1:17" s="523" customFormat="1" ht="45">
      <c r="A63" s="517" t="s">
        <v>506</v>
      </c>
      <c r="B63" s="529">
        <v>43788</v>
      </c>
      <c r="C63" s="515" t="s">
        <v>437</v>
      </c>
      <c r="D63" s="515"/>
      <c r="E63" s="515"/>
      <c r="F63" s="517">
        <v>3200651886</v>
      </c>
      <c r="G63" s="517"/>
      <c r="H63" s="517"/>
      <c r="I63" s="517"/>
      <c r="J63" s="513"/>
      <c r="K63" s="513" t="s">
        <v>509</v>
      </c>
      <c r="L63" s="534"/>
      <c r="M63" s="513"/>
      <c r="N63" s="526">
        <v>28900</v>
      </c>
      <c r="O63" s="572">
        <f t="shared" ref="O63:O67" si="13">N63*1.21</f>
        <v>34969</v>
      </c>
      <c r="P63" s="464" t="s">
        <v>514</v>
      </c>
      <c r="Q63" s="516"/>
    </row>
    <row r="64" spans="1:17" s="439" customFormat="1" ht="69.75" customHeight="1">
      <c r="A64" s="424" t="s">
        <v>507</v>
      </c>
      <c r="B64" s="462">
        <v>43789</v>
      </c>
      <c r="C64" s="330" t="s">
        <v>37</v>
      </c>
      <c r="D64" s="330" t="s">
        <v>559</v>
      </c>
      <c r="E64" s="165" t="s">
        <v>508</v>
      </c>
      <c r="F64" s="259"/>
      <c r="G64" s="259"/>
      <c r="H64" s="428" t="s">
        <v>513</v>
      </c>
      <c r="I64" s="259"/>
      <c r="J64" s="365"/>
      <c r="K64" s="365" t="s">
        <v>510</v>
      </c>
      <c r="L64" s="435"/>
      <c r="M64" s="365"/>
      <c r="N64" s="409"/>
      <c r="O64" s="572"/>
      <c r="P64" s="340">
        <v>43792</v>
      </c>
    </row>
    <row r="65" spans="1:18" s="439" customFormat="1" ht="45">
      <c r="A65" s="356" t="s">
        <v>512</v>
      </c>
      <c r="B65" s="403" t="s">
        <v>391</v>
      </c>
      <c r="C65" s="354" t="s">
        <v>519</v>
      </c>
      <c r="D65" s="354"/>
      <c r="E65" s="382"/>
      <c r="F65" s="382"/>
      <c r="G65" s="382"/>
      <c r="H65" s="382"/>
      <c r="I65" s="382"/>
      <c r="J65" s="382"/>
      <c r="K65" s="382"/>
      <c r="L65" s="459"/>
      <c r="M65" s="382"/>
      <c r="N65" s="465"/>
      <c r="O65" s="574"/>
      <c r="P65" s="362" t="s">
        <v>537</v>
      </c>
      <c r="Q65" s="374"/>
    </row>
    <row r="66" spans="1:18" s="439" customFormat="1" ht="45">
      <c r="A66" s="368" t="s">
        <v>516</v>
      </c>
      <c r="B66" s="389">
        <v>43798</v>
      </c>
      <c r="C66" s="377" t="s">
        <v>37</v>
      </c>
      <c r="D66" s="377"/>
      <c r="E66" s="377" t="s">
        <v>195</v>
      </c>
      <c r="F66" s="368" t="s">
        <v>271</v>
      </c>
      <c r="G66" s="368" t="s">
        <v>384</v>
      </c>
      <c r="H66" s="368"/>
      <c r="I66" s="368"/>
      <c r="J66" s="368" t="s">
        <v>45</v>
      </c>
      <c r="K66" s="389" t="s">
        <v>517</v>
      </c>
      <c r="L66" s="461">
        <f t="shared" ref="L66" si="14">113682.35/24</f>
        <v>4736.7645833333336</v>
      </c>
      <c r="M66" s="427">
        <v>0.01</v>
      </c>
      <c r="N66" s="413"/>
      <c r="O66" s="573"/>
      <c r="P66" s="432">
        <v>43829</v>
      </c>
      <c r="Q66" s="374"/>
    </row>
    <row r="67" spans="1:18" s="523" customFormat="1" ht="47.25">
      <c r="A67" s="524" t="s">
        <v>518</v>
      </c>
      <c r="B67" s="527">
        <v>43802</v>
      </c>
      <c r="C67" s="533" t="s">
        <v>391</v>
      </c>
      <c r="D67" s="533"/>
      <c r="E67" s="515" t="s">
        <v>469</v>
      </c>
      <c r="F67" s="517" t="s">
        <v>392</v>
      </c>
      <c r="G67" s="517"/>
      <c r="H67" s="517"/>
      <c r="I67" s="517" t="s">
        <v>471</v>
      </c>
      <c r="J67" s="513" t="s">
        <v>45</v>
      </c>
      <c r="K67" s="513" t="s">
        <v>182</v>
      </c>
      <c r="L67" s="534"/>
      <c r="M67" s="513"/>
      <c r="N67" s="526">
        <v>2518.3000000000002</v>
      </c>
      <c r="O67" s="572">
        <f t="shared" si="13"/>
        <v>3047.143</v>
      </c>
      <c r="P67" s="458" t="s">
        <v>164</v>
      </c>
      <c r="Q67" s="535" t="s">
        <v>414</v>
      </c>
    </row>
    <row r="68" spans="1:18" s="439" customFormat="1" ht="75">
      <c r="A68" s="356" t="s">
        <v>520</v>
      </c>
      <c r="B68" s="403"/>
      <c r="C68" s="382"/>
      <c r="D68" s="382"/>
      <c r="E68" s="382"/>
      <c r="F68" s="382"/>
      <c r="G68" s="382"/>
      <c r="H68" s="382"/>
      <c r="I68" s="382"/>
      <c r="J68" s="382"/>
      <c r="K68" s="466"/>
      <c r="L68" s="467"/>
      <c r="M68" s="382"/>
      <c r="N68" s="465"/>
      <c r="O68" s="574"/>
      <c r="P68" s="362" t="s">
        <v>532</v>
      </c>
      <c r="Q68" s="336"/>
    </row>
    <row r="69" spans="1:18" s="439" customFormat="1" ht="75">
      <c r="A69" s="356" t="s">
        <v>523</v>
      </c>
      <c r="B69" s="390"/>
      <c r="C69" s="390"/>
      <c r="D69" s="390"/>
      <c r="E69" s="390"/>
      <c r="F69" s="390"/>
      <c r="G69" s="390"/>
      <c r="H69" s="390"/>
      <c r="I69" s="390"/>
      <c r="J69" s="390"/>
      <c r="K69" s="390"/>
      <c r="L69" s="468"/>
      <c r="M69" s="390"/>
      <c r="N69" s="465"/>
      <c r="O69" s="574"/>
      <c r="P69" s="403" t="s">
        <v>532</v>
      </c>
      <c r="Q69" s="336"/>
    </row>
    <row r="70" spans="1:18" s="439" customFormat="1" ht="60">
      <c r="A70" s="368" t="s">
        <v>525</v>
      </c>
      <c r="B70" s="389">
        <v>43804</v>
      </c>
      <c r="C70" s="377" t="s">
        <v>137</v>
      </c>
      <c r="D70" s="377"/>
      <c r="E70" s="376" t="s">
        <v>135</v>
      </c>
      <c r="F70" s="359" t="s">
        <v>444</v>
      </c>
      <c r="G70" s="359"/>
      <c r="H70" s="359"/>
      <c r="I70" s="388" t="s">
        <v>472</v>
      </c>
      <c r="J70" s="359" t="s">
        <v>45</v>
      </c>
      <c r="K70" s="336" t="s">
        <v>182</v>
      </c>
      <c r="L70" s="441"/>
      <c r="M70" s="336"/>
      <c r="N70" s="410"/>
      <c r="O70" s="572"/>
      <c r="P70" s="432">
        <v>43830</v>
      </c>
      <c r="Q70" s="396" t="s">
        <v>447</v>
      </c>
    </row>
    <row r="71" spans="1:18" s="439" customFormat="1" ht="135">
      <c r="A71" s="355" t="s">
        <v>527</v>
      </c>
      <c r="B71" s="403">
        <v>43804</v>
      </c>
      <c r="C71" s="354" t="s">
        <v>528</v>
      </c>
      <c r="D71" s="357" t="s">
        <v>559</v>
      </c>
      <c r="E71" s="416" t="s">
        <v>530</v>
      </c>
      <c r="F71" s="416" t="s">
        <v>529</v>
      </c>
      <c r="G71" s="356"/>
      <c r="H71" s="356"/>
      <c r="I71" s="416" t="s">
        <v>531</v>
      </c>
      <c r="J71" s="356"/>
      <c r="K71" s="356" t="s">
        <v>182</v>
      </c>
      <c r="L71" s="405"/>
      <c r="M71" s="356"/>
      <c r="N71" s="412"/>
      <c r="O71" s="572"/>
      <c r="P71" s="362" t="s">
        <v>564</v>
      </c>
      <c r="Q71" s="374"/>
    </row>
    <row r="72" spans="1:18" s="439" customFormat="1" ht="90">
      <c r="A72" s="355" t="s">
        <v>533</v>
      </c>
      <c r="B72" s="456">
        <v>43809</v>
      </c>
      <c r="C72" s="354" t="s">
        <v>433</v>
      </c>
      <c r="D72" s="354"/>
      <c r="E72" s="354" t="s">
        <v>522</v>
      </c>
      <c r="F72" s="356" t="s">
        <v>521</v>
      </c>
      <c r="G72" s="356"/>
      <c r="H72" s="356"/>
      <c r="I72" s="356"/>
      <c r="J72" s="356"/>
      <c r="K72" s="403"/>
      <c r="L72" s="405"/>
      <c r="M72" s="356"/>
      <c r="N72" s="412"/>
      <c r="O72" s="572"/>
      <c r="P72" s="362" t="s">
        <v>543</v>
      </c>
      <c r="Q72" s="71"/>
    </row>
    <row r="73" spans="1:18" s="523" customFormat="1" ht="60">
      <c r="A73" s="524" t="s">
        <v>534</v>
      </c>
      <c r="B73" s="527">
        <v>43809</v>
      </c>
      <c r="C73" s="515" t="s">
        <v>433</v>
      </c>
      <c r="D73" s="536" t="s">
        <v>559</v>
      </c>
      <c r="E73" s="537" t="s">
        <v>524</v>
      </c>
      <c r="F73" s="517" t="s">
        <v>526</v>
      </c>
      <c r="G73" s="517"/>
      <c r="H73" s="515" t="s">
        <v>536</v>
      </c>
      <c r="I73" s="517"/>
      <c r="J73" s="517"/>
      <c r="K73" s="529" t="s">
        <v>182</v>
      </c>
      <c r="L73" s="530"/>
      <c r="M73" s="517"/>
      <c r="N73" s="526">
        <v>320</v>
      </c>
      <c r="O73" s="572">
        <f>N73*1.21</f>
        <v>387.2</v>
      </c>
      <c r="P73" s="458" t="s">
        <v>164</v>
      </c>
    </row>
    <row r="74" spans="1:18" s="439" customFormat="1" ht="30">
      <c r="A74" s="356" t="s">
        <v>538</v>
      </c>
      <c r="B74" s="403">
        <v>43810</v>
      </c>
      <c r="C74" s="354" t="s">
        <v>391</v>
      </c>
      <c r="D74" s="354"/>
      <c r="E74" s="354" t="s">
        <v>519</v>
      </c>
      <c r="F74" s="382" t="s">
        <v>392</v>
      </c>
      <c r="G74" s="382"/>
      <c r="H74" s="382"/>
      <c r="I74" s="382" t="s">
        <v>541</v>
      </c>
      <c r="J74" s="469"/>
      <c r="K74" s="382" t="s">
        <v>182</v>
      </c>
      <c r="L74" s="459"/>
      <c r="M74" s="382"/>
      <c r="N74" s="465"/>
      <c r="O74" s="572"/>
      <c r="P74" s="362" t="s">
        <v>334</v>
      </c>
      <c r="Q74" s="336"/>
    </row>
    <row r="75" spans="1:18" s="439" customFormat="1" ht="60">
      <c r="A75" s="355" t="s">
        <v>539</v>
      </c>
      <c r="B75" s="456">
        <v>43810</v>
      </c>
      <c r="C75" s="357" t="s">
        <v>391</v>
      </c>
      <c r="D75" s="357"/>
      <c r="E75" s="354" t="s">
        <v>519</v>
      </c>
      <c r="F75" s="356" t="s">
        <v>392</v>
      </c>
      <c r="G75" s="356"/>
      <c r="H75" s="356"/>
      <c r="I75" s="380" t="s">
        <v>542</v>
      </c>
      <c r="J75" s="382"/>
      <c r="K75" s="382" t="s">
        <v>182</v>
      </c>
      <c r="L75" s="459"/>
      <c r="M75" s="382"/>
      <c r="N75" s="465"/>
      <c r="O75" s="572"/>
      <c r="P75" s="362" t="s">
        <v>334</v>
      </c>
      <c r="Q75" s="336"/>
    </row>
    <row r="76" spans="1:18" s="439" customFormat="1" ht="90">
      <c r="A76" s="470" t="s">
        <v>544</v>
      </c>
      <c r="B76" s="471">
        <v>43810</v>
      </c>
      <c r="C76" s="418" t="s">
        <v>433</v>
      </c>
      <c r="D76" s="418" t="s">
        <v>559</v>
      </c>
      <c r="E76" s="418" t="s">
        <v>522</v>
      </c>
      <c r="F76" s="419" t="s">
        <v>521</v>
      </c>
      <c r="G76" s="419"/>
      <c r="H76" s="165" t="s">
        <v>535</v>
      </c>
      <c r="I76" s="420" t="s">
        <v>546</v>
      </c>
      <c r="J76" s="419"/>
      <c r="K76" s="421" t="s">
        <v>182</v>
      </c>
      <c r="L76" s="422"/>
      <c r="M76" s="419"/>
      <c r="N76" s="423"/>
      <c r="O76" s="575"/>
      <c r="P76" s="493">
        <v>43829</v>
      </c>
    </row>
    <row r="77" spans="1:18" s="513" customFormat="1" ht="30">
      <c r="A77" s="517" t="s">
        <v>545</v>
      </c>
      <c r="B77" s="529">
        <v>43811</v>
      </c>
      <c r="C77" s="515" t="s">
        <v>391</v>
      </c>
      <c r="D77" s="515"/>
      <c r="E77" s="515" t="s">
        <v>519</v>
      </c>
      <c r="F77" s="513" t="s">
        <v>392</v>
      </c>
      <c r="J77" s="513" t="s">
        <v>541</v>
      </c>
      <c r="K77" s="513" t="s">
        <v>182</v>
      </c>
      <c r="L77" s="534"/>
      <c r="N77" s="526">
        <v>6632.85</v>
      </c>
      <c r="O77" s="575">
        <f t="shared" ref="O76:O88" si="15">N77*1.21</f>
        <v>8025.7485000000006</v>
      </c>
      <c r="P77" s="538" t="s">
        <v>164</v>
      </c>
      <c r="Q77" s="539" t="s">
        <v>540</v>
      </c>
      <c r="R77" s="540"/>
    </row>
    <row r="78" spans="1:18" s="513" customFormat="1" ht="60">
      <c r="A78" s="517" t="s">
        <v>548</v>
      </c>
      <c r="B78" s="529">
        <v>43811</v>
      </c>
      <c r="C78" s="515" t="s">
        <v>391</v>
      </c>
      <c r="D78" s="515"/>
      <c r="E78" s="515" t="s">
        <v>519</v>
      </c>
      <c r="F78" s="517" t="s">
        <v>392</v>
      </c>
      <c r="G78" s="517"/>
      <c r="H78" s="517"/>
      <c r="I78" s="539"/>
      <c r="J78" s="539" t="s">
        <v>542</v>
      </c>
      <c r="K78" s="513" t="s">
        <v>182</v>
      </c>
      <c r="L78" s="534"/>
      <c r="N78" s="526">
        <v>6632.85</v>
      </c>
      <c r="O78" s="572">
        <f t="shared" si="15"/>
        <v>8025.7485000000006</v>
      </c>
      <c r="P78" s="458" t="s">
        <v>164</v>
      </c>
      <c r="Q78" s="539" t="s">
        <v>540</v>
      </c>
      <c r="R78" s="540"/>
    </row>
    <row r="79" spans="1:18" s="523" customFormat="1" ht="30">
      <c r="A79" s="541" t="s">
        <v>549</v>
      </c>
      <c r="B79" s="542">
        <v>43811</v>
      </c>
      <c r="C79" s="543" t="s">
        <v>550</v>
      </c>
      <c r="D79" s="543"/>
      <c r="E79" s="544" t="s">
        <v>551</v>
      </c>
      <c r="F79" s="541" t="s">
        <v>392</v>
      </c>
      <c r="G79" s="541"/>
      <c r="H79" s="541"/>
      <c r="I79" s="545"/>
      <c r="J79" s="541" t="s">
        <v>72</v>
      </c>
      <c r="K79" s="542" t="s">
        <v>568</v>
      </c>
      <c r="L79" s="546"/>
      <c r="M79" s="541"/>
      <c r="N79" s="547">
        <v>4950</v>
      </c>
      <c r="O79" s="575">
        <f t="shared" si="15"/>
        <v>5989.5</v>
      </c>
      <c r="P79" s="538" t="s">
        <v>164</v>
      </c>
      <c r="Q79" s="515"/>
    </row>
    <row r="80" spans="1:18" s="523" customFormat="1" ht="15.75">
      <c r="A80" s="517" t="s">
        <v>552</v>
      </c>
      <c r="B80" s="548">
        <v>43811</v>
      </c>
      <c r="C80" s="515" t="s">
        <v>563</v>
      </c>
      <c r="D80" s="515"/>
      <c r="E80" s="528" t="s">
        <v>553</v>
      </c>
      <c r="F80" s="537" t="s">
        <v>554</v>
      </c>
      <c r="G80" s="517"/>
      <c r="H80" s="517"/>
      <c r="I80" s="549"/>
      <c r="J80" s="517"/>
      <c r="K80" s="542" t="s">
        <v>567</v>
      </c>
      <c r="L80" s="550">
        <v>135135</v>
      </c>
      <c r="M80" s="551">
        <v>0.05</v>
      </c>
      <c r="N80" s="526">
        <f>L80*(1-M80)</f>
        <v>128378.25</v>
      </c>
      <c r="O80" s="572">
        <f t="shared" si="15"/>
        <v>155337.6825</v>
      </c>
      <c r="P80" s="538" t="s">
        <v>164</v>
      </c>
      <c r="Q80" s="515"/>
    </row>
    <row r="81" spans="1:19" s="523" customFormat="1" ht="15.75">
      <c r="A81" s="517" t="s">
        <v>555</v>
      </c>
      <c r="B81" s="548">
        <v>43811</v>
      </c>
      <c r="C81" s="515" t="s">
        <v>563</v>
      </c>
      <c r="D81" s="515"/>
      <c r="E81" s="528" t="s">
        <v>556</v>
      </c>
      <c r="F81" s="517" t="s">
        <v>557</v>
      </c>
      <c r="G81" s="517"/>
      <c r="H81" s="517"/>
      <c r="I81" s="549"/>
      <c r="J81" s="517"/>
      <c r="K81" s="542" t="s">
        <v>567</v>
      </c>
      <c r="L81" s="550">
        <v>136565</v>
      </c>
      <c r="M81" s="551">
        <v>0.05</v>
      </c>
      <c r="N81" s="526">
        <f>L81*(1-M81)</f>
        <v>129736.75</v>
      </c>
      <c r="O81" s="572">
        <f t="shared" si="15"/>
        <v>156981.4675</v>
      </c>
      <c r="P81" s="538" t="s">
        <v>164</v>
      </c>
      <c r="Q81" s="515"/>
    </row>
    <row r="82" spans="1:19" s="523" customFormat="1" ht="15.75">
      <c r="A82" s="517" t="s">
        <v>558</v>
      </c>
      <c r="B82" s="548">
        <v>43811</v>
      </c>
      <c r="C82" s="515" t="s">
        <v>563</v>
      </c>
      <c r="D82" s="515"/>
      <c r="E82" s="528" t="s">
        <v>55</v>
      </c>
      <c r="F82" s="537" t="s">
        <v>560</v>
      </c>
      <c r="G82" s="517"/>
      <c r="H82" s="517"/>
      <c r="I82" s="549"/>
      <c r="J82" s="517"/>
      <c r="K82" s="542" t="s">
        <v>567</v>
      </c>
      <c r="L82" s="550">
        <v>135850</v>
      </c>
      <c r="M82" s="551">
        <v>0.05</v>
      </c>
      <c r="N82" s="526">
        <f>L82*(1-M82)</f>
        <v>129057.5</v>
      </c>
      <c r="O82" s="572">
        <f t="shared" si="15"/>
        <v>156159.57499999998</v>
      </c>
      <c r="P82" s="538" t="s">
        <v>164</v>
      </c>
      <c r="Q82" s="515"/>
    </row>
    <row r="83" spans="1:19" s="523" customFormat="1" ht="31.5">
      <c r="A83" s="524" t="s">
        <v>561</v>
      </c>
      <c r="B83" s="552">
        <v>43812</v>
      </c>
      <c r="C83" s="515" t="s">
        <v>391</v>
      </c>
      <c r="D83" s="515"/>
      <c r="E83" s="515" t="s">
        <v>519</v>
      </c>
      <c r="F83" s="513" t="s">
        <v>392</v>
      </c>
      <c r="G83" s="513"/>
      <c r="H83" s="553"/>
      <c r="I83" s="554"/>
      <c r="J83" s="554" t="s">
        <v>562</v>
      </c>
      <c r="K83" s="529" t="s">
        <v>182</v>
      </c>
      <c r="L83" s="555"/>
      <c r="M83" s="556"/>
      <c r="N83" s="521">
        <v>6632.86</v>
      </c>
      <c r="O83" s="572">
        <f t="shared" si="15"/>
        <v>8025.7605999999996</v>
      </c>
      <c r="P83" s="538" t="s">
        <v>164</v>
      </c>
      <c r="Q83" s="515" t="s">
        <v>540</v>
      </c>
    </row>
    <row r="84" spans="1:19" s="439" customFormat="1" ht="135">
      <c r="A84" s="424" t="s">
        <v>565</v>
      </c>
      <c r="B84" s="472">
        <v>43812</v>
      </c>
      <c r="C84" s="165" t="s">
        <v>528</v>
      </c>
      <c r="D84" s="330" t="s">
        <v>559</v>
      </c>
      <c r="E84" s="298" t="s">
        <v>530</v>
      </c>
      <c r="F84" s="298" t="s">
        <v>529</v>
      </c>
      <c r="G84" s="259"/>
      <c r="H84" s="259" t="s">
        <v>578</v>
      </c>
      <c r="I84" s="298" t="s">
        <v>531</v>
      </c>
      <c r="J84" s="424" t="s">
        <v>566</v>
      </c>
      <c r="K84" s="383" t="s">
        <v>182</v>
      </c>
      <c r="L84" s="473"/>
      <c r="M84" s="474"/>
      <c r="N84" s="425"/>
      <c r="O84" s="572"/>
      <c r="P84" s="494" t="s">
        <v>591</v>
      </c>
      <c r="Q84" s="475" t="s">
        <v>530</v>
      </c>
    </row>
    <row r="85" spans="1:19" s="523" customFormat="1" ht="60">
      <c r="A85" s="524" t="s">
        <v>569</v>
      </c>
      <c r="B85" s="552">
        <v>43817</v>
      </c>
      <c r="C85" s="557" t="s">
        <v>137</v>
      </c>
      <c r="D85" s="557"/>
      <c r="E85" s="558" t="s">
        <v>135</v>
      </c>
      <c r="F85" s="553" t="s">
        <v>444</v>
      </c>
      <c r="G85" s="553"/>
      <c r="H85" s="553"/>
      <c r="I85" s="559" t="s">
        <v>472</v>
      </c>
      <c r="J85" s="553" t="s">
        <v>72</v>
      </c>
      <c r="K85" s="513" t="s">
        <v>182</v>
      </c>
      <c r="L85" s="534"/>
      <c r="M85" s="513"/>
      <c r="N85" s="526">
        <v>8271.15</v>
      </c>
      <c r="O85" s="572">
        <f t="shared" si="15"/>
        <v>10008.091499999999</v>
      </c>
      <c r="P85" s="560" t="s">
        <v>164</v>
      </c>
      <c r="Q85" s="561" t="s">
        <v>447</v>
      </c>
    </row>
    <row r="86" spans="1:19" s="523" customFormat="1" ht="45">
      <c r="A86" s="524" t="s">
        <v>570</v>
      </c>
      <c r="B86" s="552">
        <v>43827</v>
      </c>
      <c r="C86" s="557" t="s">
        <v>37</v>
      </c>
      <c r="D86" s="557"/>
      <c r="E86" s="557" t="s">
        <v>195</v>
      </c>
      <c r="F86" s="524" t="s">
        <v>271</v>
      </c>
      <c r="G86" s="524" t="s">
        <v>384</v>
      </c>
      <c r="H86" s="524"/>
      <c r="I86" s="524"/>
      <c r="J86" s="524" t="s">
        <v>72</v>
      </c>
      <c r="K86" s="527" t="s">
        <v>517</v>
      </c>
      <c r="L86" s="519">
        <f t="shared" ref="L86" si="16">113682.35/24</f>
        <v>4736.7645833333336</v>
      </c>
      <c r="M86" s="562">
        <v>0.01</v>
      </c>
      <c r="N86" s="521">
        <f>4736.76*0.99</f>
        <v>4689.3923999999997</v>
      </c>
      <c r="O86" s="573">
        <f t="shared" si="15"/>
        <v>5674.1648039999991</v>
      </c>
      <c r="P86" s="560" t="s">
        <v>164</v>
      </c>
      <c r="Q86" s="536"/>
    </row>
    <row r="87" spans="1:19" s="523" customFormat="1" ht="30">
      <c r="A87" s="524" t="s">
        <v>580</v>
      </c>
      <c r="B87" s="529">
        <v>43830</v>
      </c>
      <c r="C87" s="515" t="s">
        <v>426</v>
      </c>
      <c r="D87" s="515"/>
      <c r="E87" s="516" t="s">
        <v>584</v>
      </c>
      <c r="F87" s="513" t="s">
        <v>429</v>
      </c>
      <c r="G87" s="513" t="s">
        <v>368</v>
      </c>
      <c r="H87" s="513"/>
      <c r="I87" s="513" t="s">
        <v>581</v>
      </c>
      <c r="J87" s="517" t="s">
        <v>572</v>
      </c>
      <c r="K87" s="525" t="s">
        <v>582</v>
      </c>
      <c r="L87" s="519">
        <f>73833.08/12*3</f>
        <v>18458.27</v>
      </c>
      <c r="M87" s="520">
        <v>0.05</v>
      </c>
      <c r="N87" s="526">
        <v>17535.349999999999</v>
      </c>
      <c r="O87" s="572">
        <f t="shared" si="15"/>
        <v>21217.773499999999</v>
      </c>
      <c r="P87" s="560" t="s">
        <v>164</v>
      </c>
      <c r="Q87" s="563"/>
    </row>
    <row r="88" spans="1:19" s="523" customFormat="1">
      <c r="A88" s="517" t="s">
        <v>589</v>
      </c>
      <c r="B88" s="529">
        <v>43830</v>
      </c>
      <c r="C88" s="564" t="s">
        <v>590</v>
      </c>
      <c r="D88" s="515" t="s">
        <v>559</v>
      </c>
      <c r="E88" s="517"/>
      <c r="F88" s="517"/>
      <c r="G88" s="517"/>
      <c r="H88" s="517"/>
      <c r="I88" s="539"/>
      <c r="J88" s="513"/>
      <c r="K88" s="513"/>
      <c r="L88" s="534"/>
      <c r="M88" s="513"/>
      <c r="N88" s="526">
        <v>5000</v>
      </c>
      <c r="O88" s="572">
        <f t="shared" si="15"/>
        <v>6050</v>
      </c>
      <c r="P88" s="560" t="s">
        <v>164</v>
      </c>
      <c r="Q88" s="563"/>
    </row>
    <row r="89" spans="1:19" s="523" customFormat="1" ht="60">
      <c r="A89" s="515" t="s">
        <v>592</v>
      </c>
      <c r="B89" s="529">
        <v>43830</v>
      </c>
      <c r="C89" s="515" t="s">
        <v>426</v>
      </c>
      <c r="D89" s="515"/>
      <c r="E89" s="515" t="s">
        <v>585</v>
      </c>
      <c r="F89" s="517" t="s">
        <v>588</v>
      </c>
      <c r="G89" s="517" t="s">
        <v>368</v>
      </c>
      <c r="H89" s="517"/>
      <c r="I89" s="525" t="s">
        <v>486</v>
      </c>
      <c r="J89" s="528" t="s">
        <v>587</v>
      </c>
      <c r="K89" s="525" t="s">
        <v>593</v>
      </c>
      <c r="L89" s="530">
        <v>28905</v>
      </c>
      <c r="M89" s="531">
        <v>0.05</v>
      </c>
      <c r="N89" s="526">
        <v>27459.75</v>
      </c>
      <c r="O89" s="572">
        <f>N89*1.21</f>
        <v>33226.297500000001</v>
      </c>
      <c r="P89" s="458" t="s">
        <v>164</v>
      </c>
      <c r="Q89" s="516" t="s">
        <v>482</v>
      </c>
    </row>
    <row r="90" spans="1:19" s="523" customFormat="1" ht="30">
      <c r="A90" s="515" t="s">
        <v>594</v>
      </c>
      <c r="B90" s="529"/>
      <c r="C90" s="515" t="s">
        <v>550</v>
      </c>
      <c r="D90" s="515"/>
      <c r="E90" s="528" t="s">
        <v>551</v>
      </c>
      <c r="F90" s="517" t="s">
        <v>392</v>
      </c>
      <c r="G90" s="517"/>
      <c r="H90" s="517"/>
      <c r="I90" s="549"/>
      <c r="J90" s="517" t="s">
        <v>72</v>
      </c>
      <c r="K90" s="529" t="s">
        <v>568</v>
      </c>
      <c r="L90" s="530"/>
      <c r="M90" s="517"/>
      <c r="N90" s="526">
        <f>80*25</f>
        <v>2000</v>
      </c>
      <c r="O90" s="572">
        <f>N90*1.21</f>
        <v>2420</v>
      </c>
      <c r="P90" s="458" t="s">
        <v>164</v>
      </c>
      <c r="Q90" s="565"/>
    </row>
    <row r="91" spans="1:19" ht="45">
      <c r="I91" s="385"/>
      <c r="N91" s="502"/>
      <c r="O91" s="576" t="s">
        <v>595</v>
      </c>
      <c r="Q91" s="387"/>
    </row>
    <row r="92" spans="1:19">
      <c r="B92" s="351"/>
      <c r="C92" s="351"/>
      <c r="D92" s="351"/>
      <c r="E92" s="378"/>
      <c r="I92" s="477"/>
      <c r="K92" s="478"/>
      <c r="L92" s="479"/>
      <c r="M92" s="480"/>
      <c r="N92" s="481"/>
      <c r="O92" s="566">
        <f>SUM(O2:O90)</f>
        <v>729907.87940399989</v>
      </c>
      <c r="P92" s="384"/>
      <c r="Q92" s="369"/>
      <c r="R92" s="482"/>
      <c r="S92" s="367"/>
    </row>
    <row r="93" spans="1:19">
      <c r="B93" s="351"/>
      <c r="C93" s="351"/>
      <c r="D93" s="351"/>
      <c r="E93" s="379"/>
      <c r="F93" s="360"/>
      <c r="I93" s="386"/>
      <c r="K93" s="478"/>
      <c r="L93" s="479"/>
      <c r="M93" s="480"/>
      <c r="Q93" s="369"/>
      <c r="R93" s="367"/>
    </row>
    <row r="94" spans="1:19">
      <c r="B94" s="351"/>
      <c r="C94" s="351"/>
      <c r="D94" s="351"/>
      <c r="E94" s="379"/>
      <c r="I94" s="351"/>
      <c r="K94" s="478"/>
      <c r="L94" s="479"/>
      <c r="M94" s="480"/>
      <c r="Q94" s="369"/>
      <c r="R94" s="482"/>
    </row>
    <row r="95" spans="1:19">
      <c r="B95" s="351"/>
      <c r="C95" s="351"/>
      <c r="D95" s="351"/>
      <c r="E95" s="379"/>
      <c r="F95" s="426"/>
      <c r="G95" s="426"/>
      <c r="H95" s="426"/>
      <c r="I95" s="484"/>
      <c r="K95" s="478"/>
      <c r="L95" s="479"/>
      <c r="M95" s="480"/>
      <c r="N95" s="485"/>
      <c r="Q95" s="369"/>
      <c r="R95" s="367"/>
    </row>
    <row r="96" spans="1:19">
      <c r="B96" s="351"/>
      <c r="C96" s="351"/>
      <c r="D96" s="351"/>
      <c r="E96" s="379"/>
      <c r="F96" s="426"/>
      <c r="G96" s="426"/>
      <c r="H96" s="426"/>
      <c r="I96" s="484"/>
      <c r="K96" s="478"/>
      <c r="L96" s="479"/>
      <c r="M96" s="480"/>
      <c r="Q96" s="369"/>
      <c r="R96" s="367"/>
    </row>
    <row r="97" spans="2:17">
      <c r="B97" s="351"/>
      <c r="C97" s="351"/>
      <c r="D97" s="351"/>
      <c r="E97" s="379"/>
      <c r="K97" s="478"/>
      <c r="L97" s="479"/>
      <c r="M97" s="480"/>
    </row>
    <row r="98" spans="2:17">
      <c r="K98" s="486"/>
      <c r="L98" s="487"/>
    </row>
    <row r="99" spans="2:17">
      <c r="C99" s="352"/>
      <c r="D99" s="352"/>
      <c r="I99" s="367"/>
      <c r="J99" s="367"/>
      <c r="K99" s="486"/>
      <c r="L99" s="487"/>
      <c r="M99" s="351"/>
      <c r="N99" s="488"/>
      <c r="O99" s="578"/>
    </row>
    <row r="100" spans="2:17">
      <c r="C100" s="352"/>
      <c r="D100" s="352"/>
      <c r="I100" s="369"/>
      <c r="J100" s="367"/>
      <c r="K100" s="489"/>
      <c r="L100" s="490"/>
      <c r="M100" s="351"/>
      <c r="N100" s="488"/>
      <c r="O100" s="578"/>
    </row>
    <row r="101" spans="2:17">
      <c r="C101" s="352"/>
      <c r="D101" s="352"/>
      <c r="I101" s="367"/>
      <c r="J101" s="367"/>
      <c r="K101" s="489"/>
      <c r="L101" s="490"/>
      <c r="M101" s="351"/>
      <c r="N101" s="488"/>
      <c r="O101" s="578"/>
    </row>
    <row r="102" spans="2:17">
      <c r="C102" s="352"/>
      <c r="D102" s="352"/>
      <c r="I102" s="369"/>
      <c r="J102" s="367"/>
      <c r="K102" s="367"/>
      <c r="L102" s="491"/>
      <c r="M102" s="351"/>
      <c r="N102" s="414"/>
      <c r="O102" s="578"/>
    </row>
    <row r="103" spans="2:17">
      <c r="C103" s="352"/>
      <c r="D103" s="352"/>
      <c r="I103" s="367"/>
      <c r="J103" s="367"/>
      <c r="K103" s="367"/>
      <c r="L103" s="491"/>
      <c r="M103" s="351"/>
      <c r="N103" s="488"/>
      <c r="O103" s="578"/>
    </row>
    <row r="104" spans="2:17">
      <c r="C104" s="352"/>
      <c r="D104" s="352"/>
      <c r="I104" s="367"/>
      <c r="J104" s="367"/>
      <c r="K104" s="367"/>
      <c r="L104" s="491"/>
      <c r="M104" s="351"/>
      <c r="N104" s="488"/>
      <c r="O104" s="578"/>
    </row>
    <row r="105" spans="2:17">
      <c r="C105" s="352"/>
      <c r="D105" s="352"/>
      <c r="I105" s="369"/>
      <c r="J105" s="367"/>
      <c r="K105" s="367"/>
      <c r="L105" s="491"/>
      <c r="M105" s="351"/>
      <c r="N105" s="488"/>
      <c r="O105" s="578"/>
      <c r="Q105" s="352"/>
    </row>
    <row r="106" spans="2:17">
      <c r="C106" s="352"/>
      <c r="D106" s="352"/>
      <c r="I106" s="367"/>
      <c r="J106" s="367"/>
      <c r="K106" s="367"/>
      <c r="L106" s="491"/>
      <c r="M106" s="351"/>
      <c r="N106" s="414"/>
      <c r="O106" s="578"/>
      <c r="Q106" s="352"/>
    </row>
    <row r="107" spans="2:17">
      <c r="C107" s="352"/>
      <c r="D107" s="352"/>
      <c r="I107" s="367"/>
      <c r="J107" s="367"/>
      <c r="K107" s="367"/>
      <c r="L107" s="491"/>
      <c r="M107" s="351"/>
      <c r="N107" s="492"/>
      <c r="O107" s="578"/>
      <c r="Q107" s="352"/>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
  <sheetViews>
    <sheetView topLeftCell="A16" workbookViewId="0">
      <selection activeCell="F15" sqref="F15"/>
    </sheetView>
  </sheetViews>
  <sheetFormatPr baseColWidth="10" defaultColWidth="12.28515625" defaultRowHeight="15"/>
  <cols>
    <col min="17" max="17" width="68.5703125" customWidth="1"/>
  </cols>
  <sheetData>
    <row r="1" spans="1:36" s="430" customFormat="1" ht="30">
      <c r="A1" s="248" t="s">
        <v>23</v>
      </c>
      <c r="B1" s="429" t="s">
        <v>22</v>
      </c>
      <c r="C1" s="248" t="s">
        <v>20</v>
      </c>
      <c r="D1" s="248" t="s">
        <v>586</v>
      </c>
      <c r="E1" s="248" t="s">
        <v>39</v>
      </c>
      <c r="F1" s="248" t="s">
        <v>273</v>
      </c>
      <c r="G1" s="248" t="s">
        <v>571</v>
      </c>
      <c r="H1" s="248" t="s">
        <v>573</v>
      </c>
      <c r="I1" s="248" t="s">
        <v>370</v>
      </c>
      <c r="J1" s="248" t="s">
        <v>67</v>
      </c>
      <c r="K1" s="248" t="s">
        <v>365</v>
      </c>
      <c r="L1" s="322" t="s">
        <v>547</v>
      </c>
      <c r="M1" s="248" t="s">
        <v>453</v>
      </c>
      <c r="N1" s="322" t="s">
        <v>19</v>
      </c>
      <c r="O1" s="325" t="s">
        <v>31</v>
      </c>
      <c r="P1" s="322" t="s">
        <v>26</v>
      </c>
      <c r="Q1" s="93" t="s">
        <v>395</v>
      </c>
    </row>
    <row r="2" spans="1:36" s="500" customFormat="1">
      <c r="R2" s="501"/>
      <c r="S2" s="501"/>
      <c r="T2" s="501"/>
      <c r="U2" s="501"/>
      <c r="V2" s="501"/>
      <c r="W2" s="501"/>
      <c r="X2" s="501"/>
      <c r="Y2" s="501"/>
      <c r="Z2" s="501"/>
      <c r="AA2" s="501"/>
      <c r="AB2" s="501"/>
      <c r="AC2" s="501"/>
      <c r="AD2" s="501"/>
      <c r="AE2" s="501"/>
      <c r="AF2" s="501"/>
      <c r="AG2" s="501"/>
      <c r="AH2" s="501"/>
      <c r="AI2" s="501"/>
      <c r="AJ2" s="50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workbookViewId="0">
      <selection activeCell="D20" sqref="D20"/>
    </sheetView>
  </sheetViews>
  <sheetFormatPr baseColWidth="10" defaultRowHeight="15"/>
  <sheetData>
    <row r="1" spans="1:2">
      <c r="A1" t="s">
        <v>29</v>
      </c>
      <c r="B1" t="s">
        <v>160</v>
      </c>
    </row>
    <row r="3" spans="1:2">
      <c r="A3"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2015</vt:lpstr>
      <vt:lpstr>2016</vt:lpstr>
      <vt:lpstr>2017</vt:lpstr>
      <vt:lpstr>2018</vt:lpstr>
      <vt:lpstr>2019</vt:lpstr>
      <vt:lpstr>2020</vt:lpstr>
      <vt:lpstr>pagos</vt:lpstr>
    </vt:vector>
  </TitlesOfParts>
  <Company>SPEE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Freire Prieto</dc:creator>
  <cp:lastModifiedBy>Andrés Freire Prieto</cp:lastModifiedBy>
  <cp:lastPrinted>2020-01-13T15:19:31Z</cp:lastPrinted>
  <dcterms:created xsi:type="dcterms:W3CDTF">2015-10-20T16:39:52Z</dcterms:created>
  <dcterms:modified xsi:type="dcterms:W3CDTF">2020-01-31T12:50:40Z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0718d89d-89b4-4106-a970-09caa3c85d6d</vt:lpwstr>
  </property>
</Properties>
</file>