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JuanGuarin\Escritorio\UNIVERSIDAD\3 TERCER SEMESTRE\LAB FÍSICA I\8 VEL MEDIA RIEL DE AIRE\"/>
    </mc:Choice>
  </mc:AlternateContent>
  <xr:revisionPtr revIDLastSave="0" documentId="13_ncr:1_{9F2512EF-BCA1-4201-AD1D-2AC8A319112B}" xr6:coauthVersionLast="47" xr6:coauthVersionMax="47" xr10:uidLastSave="{00000000-0000-0000-0000-000000000000}"/>
  <bookViews>
    <workbookView xWindow="-108" yWindow="-108" windowWidth="23256" windowHeight="12576" activeTab="2" xr2:uid="{8E644C79-7530-4515-B3AB-3E9B3A79455D}"/>
  </bookViews>
  <sheets>
    <sheet name="Data" sheetId="1" r:id="rId1"/>
    <sheet name="Instan_velocity" sheetId="3" r:id="rId2"/>
    <sheet name="Theory_mode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K7" i="1" s="1"/>
  <c r="J7" i="2"/>
  <c r="J5" i="2"/>
  <c r="J3" i="2"/>
  <c r="J4" i="2"/>
  <c r="J6" i="2"/>
  <c r="J2" i="2"/>
  <c r="G2" i="3"/>
  <c r="K3" i="2"/>
  <c r="K4" i="2"/>
  <c r="K5" i="2"/>
  <c r="K6" i="2"/>
  <c r="K7" i="2"/>
  <c r="K2" i="2"/>
  <c r="F2" i="3"/>
  <c r="I2" i="2"/>
  <c r="I7" i="2"/>
  <c r="I6" i="2"/>
  <c r="I3" i="2"/>
  <c r="I4" i="2"/>
  <c r="I5" i="2"/>
  <c r="L3" i="1" l="1"/>
  <c r="L4" i="1"/>
  <c r="L5" i="1"/>
  <c r="L6" i="1"/>
  <c r="L7" i="1"/>
  <c r="L2" i="1"/>
  <c r="K5" i="1"/>
  <c r="R2" i="1"/>
  <c r="T2" i="1" s="1"/>
  <c r="Q2" i="1"/>
  <c r="S2" i="1" s="1"/>
  <c r="K6" i="1"/>
  <c r="K4" i="1"/>
  <c r="K3" i="1"/>
  <c r="K2" i="1"/>
  <c r="J3" i="1"/>
  <c r="J4" i="1"/>
  <c r="J5" i="1"/>
  <c r="J6" i="1"/>
  <c r="J7" i="1"/>
  <c r="J2" i="1"/>
  <c r="I7" i="1"/>
  <c r="I3" i="1"/>
  <c r="I4" i="1"/>
  <c r="I5" i="1"/>
  <c r="I6" i="1"/>
  <c r="I2" i="1"/>
  <c r="H2" i="1"/>
  <c r="H3" i="1"/>
  <c r="H4" i="1"/>
  <c r="H5" i="1"/>
  <c r="H6" i="1"/>
</calcChain>
</file>

<file path=xl/sharedStrings.xml><?xml version="1.0" encoding="utf-8"?>
<sst xmlns="http://schemas.openxmlformats.org/spreadsheetml/2006/main" count="37" uniqueCount="23">
  <si>
    <t>angulo en grados</t>
  </si>
  <si>
    <t>Incertidumbres cm</t>
  </si>
  <si>
    <t>Delta t [s]</t>
  </si>
  <si>
    <t>Prom Delta t [s]</t>
  </si>
  <si>
    <t>Incertidumbres [s]</t>
  </si>
  <si>
    <t>Desviación estándar [s]</t>
  </si>
  <si>
    <t>Vel prom [cm/s]</t>
  </si>
  <si>
    <t>Incertidumbres [cm/s]</t>
  </si>
  <si>
    <t>Delta X [cm]</t>
  </si>
  <si>
    <t>Vel media teórica [cm/s]</t>
  </si>
  <si>
    <t>Vel media [cm/s]</t>
  </si>
  <si>
    <t>angulo [rad]</t>
  </si>
  <si>
    <t>incertidumbre [rad]</t>
  </si>
  <si>
    <t>Incertidumbre [cm/s]</t>
  </si>
  <si>
    <t>cateto opuesto [cm]</t>
  </si>
  <si>
    <t>incertidumbre [cm]</t>
  </si>
  <si>
    <t>hipotenusa [cm]</t>
  </si>
  <si>
    <t>incertidumbre [°]</t>
  </si>
  <si>
    <t>X0 [cm]</t>
  </si>
  <si>
    <t>X [cm]</t>
  </si>
  <si>
    <t>incertidumbres [cm]</t>
  </si>
  <si>
    <t>Velocidad instantánea [cm/s]</t>
  </si>
  <si>
    <t>Error vel en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</si>
</sst>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.000"/>
    <numFmt numFmtId="167" formatCode="0.0"/>
    <numFmt numFmtId="174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74" fontId="0" fillId="0" borderId="0" xfId="0" applyNumberFormat="1"/>
    <xf numFmtId="0" fontId="1" fillId="2" borderId="0" xfId="0" applyFont="1" applyFill="1"/>
    <xf numFmtId="167" fontId="0" fillId="2" borderId="0" xfId="0" applyNumberFormat="1" applyFill="1"/>
    <xf numFmtId="2" fontId="0" fillId="2" borderId="0" xfId="0" applyNumberFormat="1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3D01-A6B1-44C3-92FD-8DE381F8C6B8}">
  <dimension ref="A1:W12"/>
  <sheetViews>
    <sheetView zoomScale="85" zoomScaleNormal="85" workbookViewId="0">
      <selection activeCell="A6" sqref="A6"/>
    </sheetView>
  </sheetViews>
  <sheetFormatPr baseColWidth="10" defaultRowHeight="14.4" x14ac:dyDescent="0.3"/>
  <cols>
    <col min="2" max="2" width="20.33203125" customWidth="1"/>
    <col min="7" max="7" width="12.44140625" bestFit="1" customWidth="1"/>
    <col min="8" max="8" width="19.77734375" customWidth="1"/>
    <col min="9" max="9" width="15.21875" customWidth="1"/>
    <col min="10" max="10" width="17" customWidth="1"/>
    <col min="11" max="11" width="15.33203125" customWidth="1"/>
    <col min="12" max="12" width="16.109375" customWidth="1"/>
    <col min="13" max="13" width="18.33203125" customWidth="1"/>
    <col min="14" max="14" width="16.6640625" customWidth="1"/>
    <col min="15" max="15" width="19.77734375" customWidth="1"/>
    <col min="16" max="16" width="19.21875" customWidth="1"/>
    <col min="17" max="17" width="15.77734375" customWidth="1"/>
    <col min="18" max="18" width="18.77734375" customWidth="1"/>
    <col min="19" max="19" width="19.44140625" customWidth="1"/>
    <col min="20" max="20" width="22.6640625" customWidth="1"/>
    <col min="23" max="23" width="20.6640625" customWidth="1"/>
  </cols>
  <sheetData>
    <row r="1" spans="1:23" x14ac:dyDescent="0.3">
      <c r="A1" s="6" t="s">
        <v>8</v>
      </c>
      <c r="B1" s="6" t="s">
        <v>1</v>
      </c>
      <c r="C1" s="7" t="s">
        <v>2</v>
      </c>
      <c r="D1" s="7"/>
      <c r="E1" s="7"/>
      <c r="F1" s="7"/>
      <c r="G1" s="7"/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14</v>
      </c>
      <c r="N1" s="6" t="s">
        <v>15</v>
      </c>
      <c r="O1" s="6" t="s">
        <v>16</v>
      </c>
      <c r="P1" s="6" t="s">
        <v>15</v>
      </c>
      <c r="Q1" s="6" t="s">
        <v>11</v>
      </c>
      <c r="R1" s="6" t="s">
        <v>12</v>
      </c>
      <c r="S1" s="6" t="s">
        <v>0</v>
      </c>
      <c r="T1" s="6" t="s">
        <v>17</v>
      </c>
      <c r="U1" s="6" t="s">
        <v>18</v>
      </c>
      <c r="V1" s="6" t="s">
        <v>19</v>
      </c>
      <c r="W1" s="6" t="s">
        <v>20</v>
      </c>
    </row>
    <row r="2" spans="1:23" x14ac:dyDescent="0.3">
      <c r="A2" s="5">
        <v>45</v>
      </c>
      <c r="B2">
        <v>0.2</v>
      </c>
      <c r="C2">
        <v>1.0965</v>
      </c>
      <c r="D2">
        <v>1.0993999999999999</v>
      </c>
      <c r="E2">
        <v>1.1032999999999999</v>
      </c>
      <c r="F2">
        <v>1.1076999999999999</v>
      </c>
      <c r="G2">
        <v>1.1063000000000001</v>
      </c>
      <c r="H2" s="3">
        <f>AVERAGE(C2:G2)</f>
        <v>1.1026400000000001</v>
      </c>
      <c r="I2">
        <f>0.00001</f>
        <v>1.0000000000000001E-5</v>
      </c>
      <c r="J2" s="3">
        <f>_xlfn.STDEV.P(C2:G2)</f>
        <v>4.1864543470578894E-3</v>
      </c>
      <c r="K2" s="5">
        <f t="shared" ref="K2:K7" si="0">A2/H2</f>
        <v>40.81114416309947</v>
      </c>
      <c r="L2" s="5">
        <f>B2/H2+A2/(H2*H2)*J2</f>
        <v>0.33633279392187293</v>
      </c>
      <c r="M2" s="5">
        <v>2.1</v>
      </c>
      <c r="N2">
        <v>0.01</v>
      </c>
      <c r="O2">
        <v>100</v>
      </c>
      <c r="P2">
        <v>0.1</v>
      </c>
      <c r="Q2" s="2">
        <f>ASIN(M2/O2)</f>
        <v>2.1001543806388009E-2</v>
      </c>
      <c r="R2" s="2">
        <f>1/SQRT(1-(M2/O2)^2)*(N2/O2+M2*P2/(O2*O2))</f>
        <v>1.2102668932781968E-4</v>
      </c>
      <c r="S2" s="3">
        <f>Q2*180/PI()</f>
        <v>1.2032998233651471</v>
      </c>
      <c r="T2" s="3">
        <f>R2*180/PI()</f>
        <v>6.9343185069250697E-3</v>
      </c>
      <c r="U2" s="5">
        <v>50</v>
      </c>
      <c r="V2" s="5">
        <v>100</v>
      </c>
      <c r="W2">
        <v>0.1</v>
      </c>
    </row>
    <row r="3" spans="1:23" x14ac:dyDescent="0.3">
      <c r="A3" s="5">
        <v>30</v>
      </c>
      <c r="B3">
        <v>0.2</v>
      </c>
      <c r="C3">
        <v>0.76959999999999995</v>
      </c>
      <c r="D3">
        <v>0.76549999999999996</v>
      </c>
      <c r="E3">
        <v>0.76970000000000005</v>
      </c>
      <c r="F3">
        <v>0.76680000000000004</v>
      </c>
      <c r="G3">
        <v>0.76749999999999996</v>
      </c>
      <c r="H3" s="3">
        <f t="shared" ref="H3:H7" si="1">AVERAGE(C3:G3)</f>
        <v>0.76782000000000006</v>
      </c>
      <c r="I3">
        <f t="shared" ref="I3:I6" si="2">0.00001</f>
        <v>1.0000000000000001E-5</v>
      </c>
      <c r="J3" s="3">
        <f t="shared" ref="J3:J7" si="3">_xlfn.STDEV.P(C3:G3)</f>
        <v>1.6265300489078066E-3</v>
      </c>
      <c r="K3" s="5">
        <f t="shared" si="0"/>
        <v>39.071657419707741</v>
      </c>
      <c r="L3" s="5">
        <f t="shared" ref="L3:L7" si="4">B3/H3+A3/(H3*H3)*J3</f>
        <v>0.34324610566771674</v>
      </c>
    </row>
    <row r="4" spans="1:23" x14ac:dyDescent="0.3">
      <c r="A4" s="5">
        <v>15</v>
      </c>
      <c r="B4">
        <v>0.2</v>
      </c>
      <c r="C4">
        <v>0.42909999999999998</v>
      </c>
      <c r="D4">
        <v>0.42749999999999999</v>
      </c>
      <c r="E4">
        <v>0.42570000000000002</v>
      </c>
      <c r="F4">
        <v>0.4284</v>
      </c>
      <c r="G4">
        <v>0.42920000000000003</v>
      </c>
      <c r="H4" s="3">
        <f t="shared" si="1"/>
        <v>0.42797999999999997</v>
      </c>
      <c r="I4">
        <f t="shared" si="2"/>
        <v>1.0000000000000001E-5</v>
      </c>
      <c r="J4" s="3">
        <f t="shared" si="3"/>
        <v>1.2921300244170422E-3</v>
      </c>
      <c r="K4" s="5">
        <f t="shared" si="0"/>
        <v>35.048366746109636</v>
      </c>
      <c r="L4" s="5">
        <f t="shared" si="4"/>
        <v>0.57312735870701459</v>
      </c>
    </row>
    <row r="5" spans="1:23" x14ac:dyDescent="0.3">
      <c r="A5" s="4">
        <v>10</v>
      </c>
      <c r="B5">
        <v>0.01</v>
      </c>
      <c r="C5">
        <v>0.21210000000000001</v>
      </c>
      <c r="D5">
        <v>0.21179999999999999</v>
      </c>
      <c r="E5">
        <v>0.21190000000000001</v>
      </c>
      <c r="F5">
        <v>0.2114</v>
      </c>
      <c r="G5">
        <v>0.21160000000000001</v>
      </c>
      <c r="H5" s="2">
        <f t="shared" si="1"/>
        <v>0.21176000000000003</v>
      </c>
      <c r="I5">
        <f t="shared" si="2"/>
        <v>1.0000000000000001E-5</v>
      </c>
      <c r="J5" s="2">
        <f t="shared" si="3"/>
        <v>2.4166091947189192E-4</v>
      </c>
      <c r="K5" s="5">
        <f t="shared" si="0"/>
        <v>47.223271628258402</v>
      </c>
      <c r="L5" s="5">
        <f t="shared" si="4"/>
        <v>0.10111456007818204</v>
      </c>
    </row>
    <row r="6" spans="1:23" x14ac:dyDescent="0.3">
      <c r="A6" s="4">
        <v>8</v>
      </c>
      <c r="B6">
        <v>0.01</v>
      </c>
      <c r="C6">
        <v>0.17119999999999999</v>
      </c>
      <c r="D6">
        <v>0.1711</v>
      </c>
      <c r="E6">
        <v>0.1711</v>
      </c>
      <c r="F6">
        <v>0.17119999999999999</v>
      </c>
      <c r="G6">
        <v>0.17199999999999999</v>
      </c>
      <c r="H6" s="2">
        <f t="shared" si="1"/>
        <v>0.17132</v>
      </c>
      <c r="I6">
        <f t="shared" si="2"/>
        <v>1.0000000000000001E-5</v>
      </c>
      <c r="J6" s="2">
        <f t="shared" si="3"/>
        <v>3.4292856398964019E-4</v>
      </c>
      <c r="K6" s="5">
        <f t="shared" si="0"/>
        <v>46.696240952603318</v>
      </c>
      <c r="L6" s="5">
        <f t="shared" si="4"/>
        <v>0.15184143622221857</v>
      </c>
    </row>
    <row r="7" spans="1:23" x14ac:dyDescent="0.3">
      <c r="A7" s="4">
        <v>1.1000000000000001</v>
      </c>
      <c r="B7">
        <v>0.01</v>
      </c>
      <c r="C7">
        <v>2.6200000000000001E-2</v>
      </c>
      <c r="D7">
        <v>2.6200000000000001E-2</v>
      </c>
      <c r="E7">
        <v>2.63E-2</v>
      </c>
      <c r="F7">
        <v>2.6200000000000001E-2</v>
      </c>
      <c r="G7">
        <v>2.63E-2</v>
      </c>
      <c r="H7">
        <f>AVERAGE(C7:G7)</f>
        <v>2.6240000000000003E-2</v>
      </c>
      <c r="I7">
        <f>0.00001</f>
        <v>1.0000000000000001E-5</v>
      </c>
      <c r="J7" s="1">
        <f t="shared" si="3"/>
        <v>4.8989794855663264E-5</v>
      </c>
      <c r="K7" s="5">
        <f>A7/H7</f>
        <v>41.920731707317074</v>
      </c>
      <c r="L7" s="5">
        <f t="shared" si="4"/>
        <v>0.45936311152975462</v>
      </c>
    </row>
    <row r="8" spans="1:23" x14ac:dyDescent="0.3">
      <c r="K8" s="4"/>
    </row>
    <row r="12" spans="1:23" x14ac:dyDescent="0.3">
      <c r="J12" s="2"/>
      <c r="K12" s="5"/>
      <c r="L12" s="5"/>
    </row>
  </sheetData>
  <mergeCells count="1">
    <mergeCell ref="C1:G1"/>
  </mergeCells>
  <pageMargins left="0.7" right="0.7" top="0.75" bottom="0.75" header="0.3" footer="0.3"/>
  <pageSetup orientation="portrait" r:id="rId1"/>
  <ignoredErrors>
    <ignoredError sqref="H2:H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740E-24EF-40C3-9174-A19A76B45E8A}">
  <dimension ref="A1:K10"/>
  <sheetViews>
    <sheetView workbookViewId="0">
      <selection activeCell="F2" sqref="F2"/>
    </sheetView>
  </sheetViews>
  <sheetFormatPr baseColWidth="10" defaultRowHeight="14.4" x14ac:dyDescent="0.3"/>
  <cols>
    <col min="2" max="2" width="18.21875" customWidth="1"/>
    <col min="5" max="5" width="19.6640625" customWidth="1"/>
    <col min="6" max="6" width="27.21875" customWidth="1"/>
    <col min="7" max="7" width="20" customWidth="1"/>
  </cols>
  <sheetData>
    <row r="1" spans="1:11" x14ac:dyDescent="0.3">
      <c r="A1" s="6" t="s">
        <v>11</v>
      </c>
      <c r="B1" s="6" t="s">
        <v>12</v>
      </c>
      <c r="C1" s="6" t="s">
        <v>18</v>
      </c>
      <c r="D1" s="6" t="s">
        <v>19</v>
      </c>
      <c r="E1" s="6" t="s">
        <v>20</v>
      </c>
      <c r="F1" s="9" t="s">
        <v>21</v>
      </c>
      <c r="G1" s="9" t="s">
        <v>13</v>
      </c>
      <c r="H1" s="6"/>
    </row>
    <row r="2" spans="1:11" x14ac:dyDescent="0.3">
      <c r="A2" s="2">
        <v>2.1001543806388009E-2</v>
      </c>
      <c r="B2" s="2">
        <v>1.2102668932781968E-4</v>
      </c>
      <c r="C2" s="5">
        <v>50</v>
      </c>
      <c r="D2" s="5">
        <v>100</v>
      </c>
      <c r="E2">
        <v>0.2</v>
      </c>
      <c r="F2" s="10">
        <f>SQRT(2*981*SIN(A2)*(D2-C2))</f>
        <v>45.388324489894984</v>
      </c>
      <c r="G2" s="10">
        <f>1/(2*F2)*(  2*980*(D2-C2)*COS(A2) * B2+2*980*SIN(A2)*E2 )</f>
        <v>0.22131242148487695</v>
      </c>
      <c r="H2" s="3"/>
    </row>
    <row r="7" spans="1:11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x14ac:dyDescent="0.3">
      <c r="A8" s="5"/>
      <c r="G8" s="3"/>
      <c r="H8" s="3"/>
    </row>
    <row r="10" spans="1:11" x14ac:dyDescent="0.3">
      <c r="B10" s="5"/>
      <c r="C1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2752-1AC8-4BD4-AE29-DF6EAE067BBA}">
  <dimension ref="A1:K18"/>
  <sheetViews>
    <sheetView tabSelected="1" workbookViewId="0">
      <selection activeCell="E4" sqref="E4"/>
    </sheetView>
  </sheetViews>
  <sheetFormatPr baseColWidth="10" defaultRowHeight="14.4" x14ac:dyDescent="0.3"/>
  <cols>
    <col min="2" max="2" width="19.6640625" customWidth="1"/>
    <col min="3" max="3" width="18.6640625" customWidth="1"/>
    <col min="4" max="4" width="22.6640625" customWidth="1"/>
    <col min="5" max="5" width="17.21875" customWidth="1"/>
    <col min="6" max="6" width="20.109375" customWidth="1"/>
    <col min="7" max="7" width="16.109375" customWidth="1"/>
    <col min="8" max="8" width="19.21875" customWidth="1"/>
    <col min="9" max="9" width="22.33203125" customWidth="1"/>
    <col min="10" max="10" width="19.109375" customWidth="1"/>
    <col min="11" max="11" width="13.88671875" customWidth="1"/>
  </cols>
  <sheetData>
    <row r="1" spans="1:11" x14ac:dyDescent="0.3">
      <c r="A1" s="6" t="s">
        <v>8</v>
      </c>
      <c r="B1" s="6" t="s">
        <v>1</v>
      </c>
      <c r="C1" s="6" t="s">
        <v>3</v>
      </c>
      <c r="D1" s="6" t="s">
        <v>5</v>
      </c>
      <c r="E1" s="6" t="s">
        <v>10</v>
      </c>
      <c r="F1" s="6" t="s">
        <v>7</v>
      </c>
      <c r="G1" s="6" t="s">
        <v>11</v>
      </c>
      <c r="H1" s="6" t="s">
        <v>12</v>
      </c>
      <c r="I1" s="9" t="s">
        <v>9</v>
      </c>
      <c r="J1" s="6" t="s">
        <v>13</v>
      </c>
      <c r="K1" s="6" t="s">
        <v>22</v>
      </c>
    </row>
    <row r="2" spans="1:11" x14ac:dyDescent="0.3">
      <c r="A2" s="5">
        <v>45</v>
      </c>
      <c r="B2">
        <v>0.2</v>
      </c>
      <c r="C2" s="2">
        <v>1.1026400000000001</v>
      </c>
      <c r="D2" s="2">
        <v>4.1864543470578894E-3</v>
      </c>
      <c r="E2" s="5">
        <v>40.81114416309947</v>
      </c>
      <c r="F2" s="5">
        <v>0.33633279392187293</v>
      </c>
      <c r="G2" s="2">
        <v>2.1001543806388009E-2</v>
      </c>
      <c r="H2" s="2">
        <v>1.2102668932781968E-4</v>
      </c>
      <c r="I2" s="10">
        <f>A2*SQRT(980*SIN($G$2)/2) / (SQRT(50+A2/2)-SQRT(50-A2/2))</f>
        <v>44.135318998154411</v>
      </c>
      <c r="J2" s="5">
        <f>ABS(SQRT(980*SIN($G$2)/2)/2*(1/(2*SQRT(50+A2/2)) + 1/(2*SQRT(50-A2/2))))*B2+ABS(SQRT(980/2)*COS($G$2)/(2*SQRT(SIN($G$2)))*(SQRT(50+A2/2) - SQRT(50-A2/2)))*$H$2+ABS(SQRT(980*SIN($G$2))*(1/(2*SQRT(50+A2/2)) - 1/(2*SQRT(50-A2/2))))*0.2</f>
        <v>0.11287716742223963</v>
      </c>
      <c r="K2" s="4">
        <f>ABS(I2-E2)/I2*100</f>
        <v>7.5317793334493537</v>
      </c>
    </row>
    <row r="3" spans="1:11" x14ac:dyDescent="0.3">
      <c r="A3" s="5">
        <v>30</v>
      </c>
      <c r="B3">
        <v>0.2</v>
      </c>
      <c r="C3" s="3">
        <v>0.76782000000000006</v>
      </c>
      <c r="D3" s="3">
        <v>1.6265300489078066E-3</v>
      </c>
      <c r="E3" s="5">
        <v>39.071657419707741</v>
      </c>
      <c r="F3" s="5">
        <v>0.34324610566771674</v>
      </c>
      <c r="I3" s="10">
        <f t="shared" ref="I3:I5" si="0">A3*SQRT(980*SIN($G$2)/2) / (SQRT(50+A3/2)-SQRT(50-A3/2))</f>
        <v>44.839752879091989</v>
      </c>
      <c r="J3" s="5">
        <f t="shared" ref="J3:J7" si="1">ABS(SQRT(980*SIN($G$2)/2)/2*(1/(2*SQRT(50+A3/2)) + 1/(2*SQRT(50-A3/2))))*B3+ABS(SQRT(980/2)*COS($G$2)/(2*SQRT(SIN($G$2)))*(SQRT(50+A3/2) - SQRT(50-A3/2)))*$H$2+ABS(SQRT(980*SIN($G$2))*(1/(2*SQRT(50+A3/2)) - 1/(2*SQRT(50-A3/2))))*0.2</f>
        <v>8.7251367413851991E-2</v>
      </c>
      <c r="K3" s="4">
        <f t="shared" ref="K3:K7" si="2">ABS(I3-E3)/I3*100</f>
        <v>12.863798502497575</v>
      </c>
    </row>
    <row r="4" spans="1:11" x14ac:dyDescent="0.3">
      <c r="A4" s="5">
        <v>15</v>
      </c>
      <c r="B4">
        <v>0.2</v>
      </c>
      <c r="C4" s="3">
        <v>0.42797999999999997</v>
      </c>
      <c r="D4" s="3">
        <v>1.2921300244170422E-3</v>
      </c>
      <c r="E4" s="5">
        <v>35.048366746109636</v>
      </c>
      <c r="F4" s="5">
        <v>0.57312735870701459</v>
      </c>
      <c r="I4" s="10">
        <f t="shared" si="0"/>
        <v>45.236687440257207</v>
      </c>
      <c r="J4" s="5">
        <f t="shared" si="1"/>
        <v>6.5345499005151311E-2</v>
      </c>
      <c r="K4" s="4">
        <f t="shared" si="2"/>
        <v>22.522251894776762</v>
      </c>
    </row>
    <row r="5" spans="1:11" x14ac:dyDescent="0.3">
      <c r="A5" s="4">
        <v>10</v>
      </c>
      <c r="B5">
        <v>0.01</v>
      </c>
      <c r="C5" s="2">
        <v>0.21176000000000003</v>
      </c>
      <c r="D5" s="2">
        <v>2.4166091947189192E-4</v>
      </c>
      <c r="E5" s="5">
        <v>47.223271628258402</v>
      </c>
      <c r="F5" s="5">
        <v>0.10111456007818204</v>
      </c>
      <c r="I5" s="11">
        <f t="shared" si="0"/>
        <v>45.30830026366818</v>
      </c>
      <c r="J5" s="4">
        <f>ABS(SQRT(980*SIN($G$2)/2)/2*(1/(2*SQRT(50+A5/2)) + 1/(2*SQRT(50-A5/2))))*B5+ABS(SQRT(980/2)*COS($G$2)/(2*SQRT(SIN($G$2)))*(SQRT(50+A5/2) - SQRT(50-A5/2)))*$H$2+ABS(SQRT(980*SIN($G$2))*(1/(2*SQRT(50+A5/2)) - 1/(2*SQRT(50-A5/2))))*0.2</f>
        <v>1.52758009990938E-2</v>
      </c>
      <c r="K5" s="4">
        <f t="shared" si="2"/>
        <v>4.2265354326827387</v>
      </c>
    </row>
    <row r="6" spans="1:11" x14ac:dyDescent="0.3">
      <c r="A6" s="4">
        <v>8</v>
      </c>
      <c r="B6">
        <v>0.01</v>
      </c>
      <c r="C6" s="2">
        <v>0.17132</v>
      </c>
      <c r="D6" s="2">
        <v>3.4292856398964019E-4</v>
      </c>
      <c r="E6" s="5">
        <v>46.696240952603318</v>
      </c>
      <c r="F6" s="5">
        <v>0.15184143622221857</v>
      </c>
      <c r="I6" s="11">
        <f>A6*SQRT(980*SIN($G$2)/2) / (SQRT(50+A6/2)-SQRT(50-A6/2))</f>
        <v>45.328819911763887</v>
      </c>
      <c r="J6" s="4">
        <f t="shared" si="1"/>
        <v>1.2658838850596394E-2</v>
      </c>
      <c r="K6" s="4">
        <f t="shared" si="2"/>
        <v>3.0166702850443143</v>
      </c>
    </row>
    <row r="7" spans="1:11" x14ac:dyDescent="0.3">
      <c r="A7" s="4">
        <v>1.1000000000000001</v>
      </c>
      <c r="B7">
        <v>0.01</v>
      </c>
      <c r="C7">
        <v>2.6240000000000003E-2</v>
      </c>
      <c r="D7" s="1">
        <v>4.8989794855663264E-5</v>
      </c>
      <c r="E7" s="5">
        <v>41.920731707317074</v>
      </c>
      <c r="F7" s="5">
        <v>0.45936311152975462</v>
      </c>
      <c r="I7" s="12">
        <f>A7*SQRT(980*SIN($G$2)/2) / (SQRT(50+A7/2)-SQRT(50-A7/2))</f>
        <v>45.364498714487198</v>
      </c>
      <c r="J7" s="3">
        <f>ABS(SQRT(980*SIN($G$2)/2)/2*(1/(2*SQRT(50+A7/2)) + 1/(2*SQRT(50-A7/2))))*B7+ABS(SQRT(980/2)*COS($G$2)/(2*SQRT(SIN($G$2)))*(SQRT(50+A7/2) - SQRT(50-A7/2)))*$H$2+ABS(SQRT(980*SIN($G$2))*(1/(2*SQRT(50+A7/2)) - 1/(2*SQRT(50-A7/2))))*0.2</f>
        <v>3.6929652362780968E-3</v>
      </c>
      <c r="K7" s="4">
        <f t="shared" si="2"/>
        <v>7.5913260473665352</v>
      </c>
    </row>
    <row r="11" spans="1:11" x14ac:dyDescent="0.3">
      <c r="D11" s="6"/>
      <c r="E11" s="6"/>
      <c r="F11" s="6"/>
    </row>
    <row r="12" spans="1:11" x14ac:dyDescent="0.3">
      <c r="B12" s="6"/>
      <c r="D12" s="5"/>
      <c r="E12" s="8"/>
      <c r="F12" s="8"/>
      <c r="G12" s="8"/>
      <c r="H12" s="8"/>
    </row>
    <row r="13" spans="1:11" x14ac:dyDescent="0.3">
      <c r="B13" s="5"/>
      <c r="C13" s="5"/>
      <c r="D13" s="5"/>
      <c r="E13" s="8"/>
      <c r="F13" s="8"/>
      <c r="G13" s="8"/>
      <c r="H13" s="8"/>
    </row>
    <row r="14" spans="1:11" x14ac:dyDescent="0.3">
      <c r="B14" s="5"/>
      <c r="C14" s="5"/>
      <c r="D14" s="5"/>
      <c r="E14" s="8"/>
      <c r="F14" s="8"/>
      <c r="G14" s="8"/>
      <c r="H14" s="8"/>
    </row>
    <row r="15" spans="1:11" x14ac:dyDescent="0.3">
      <c r="B15" s="5"/>
      <c r="C15" s="5"/>
      <c r="D15" s="4"/>
      <c r="E15" s="8"/>
      <c r="F15" s="8"/>
      <c r="G15" s="8"/>
      <c r="H15" s="8"/>
    </row>
    <row r="16" spans="1:11" x14ac:dyDescent="0.3">
      <c r="B16" s="5"/>
      <c r="C16" s="4"/>
      <c r="D16" s="4"/>
      <c r="E16" s="8"/>
      <c r="F16" s="8"/>
      <c r="G16" s="8"/>
      <c r="H16" s="8"/>
    </row>
    <row r="17" spans="2:8" x14ac:dyDescent="0.3">
      <c r="B17" s="5"/>
      <c r="C17" s="4"/>
      <c r="D17" s="4"/>
      <c r="E17" s="8"/>
      <c r="F17" s="8"/>
      <c r="G17" s="8"/>
      <c r="H17" s="8"/>
    </row>
    <row r="18" spans="2:8" x14ac:dyDescent="0.3">
      <c r="B18" s="5"/>
      <c r="C18" s="3"/>
      <c r="D1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Instan_velocity</vt:lpstr>
      <vt:lpstr>Theory_model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2021-09-15T11:19:41Z</dcterms:created>
  <dcterms:modified xsi:type="dcterms:W3CDTF">2021-09-17T04:31:31Z</dcterms:modified>
</cp:coreProperties>
</file>