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uanGuarin\Escritorio\UNIVERSIDAD\3 TERCER SEMESTRE\LAB FÍSICA I\6 COLISIONES\Tracker\"/>
    </mc:Choice>
  </mc:AlternateContent>
  <xr:revisionPtr revIDLastSave="0" documentId="13_ncr:1_{A3FAB0EF-34F7-4A1F-A91B-DC5AB34FA73E}" xr6:coauthVersionLast="47" xr6:coauthVersionMax="47" xr10:uidLastSave="{00000000-0000-0000-0000-000000000000}"/>
  <bookViews>
    <workbookView xWindow="-108" yWindow="-108" windowWidth="23256" windowHeight="12576" firstSheet="1" activeTab="7" xr2:uid="{F17968A9-9605-4C7E-973D-2D0AEF0065C9}"/>
  </bookViews>
  <sheets>
    <sheet name="Small vs small" sheetId="2" r:id="rId1"/>
    <sheet name="Big vs big" sheetId="5" r:id="rId2"/>
    <sheet name="Big vs small" sheetId="1" r:id="rId3"/>
    <sheet name="Small vs big" sheetId="4" r:id="rId4"/>
    <sheet name="3 equals small" sheetId="3" r:id="rId5"/>
    <sheet name="velocities" sheetId="6" r:id="rId6"/>
    <sheet name="uncertainties_v" sheetId="9" r:id="rId7"/>
    <sheet name="calcs" sheetId="8" r:id="rId8"/>
    <sheet name="calcs2" sheetId="10" r:id="rId9"/>
    <sheet name="data_vel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8" l="1"/>
  <c r="P3" i="8"/>
  <c r="J4" i="10"/>
  <c r="I4" i="10"/>
  <c r="Q5" i="10"/>
  <c r="J5" i="8"/>
  <c r="I5" i="8"/>
  <c r="Q3" i="10"/>
  <c r="Q2" i="10"/>
  <c r="P6" i="10"/>
  <c r="Q6" i="10" s="1"/>
  <c r="P3" i="10"/>
  <c r="P5" i="10"/>
  <c r="P2" i="10"/>
  <c r="O6" i="10"/>
  <c r="O3" i="10"/>
  <c r="O4" i="10"/>
  <c r="O5" i="10"/>
  <c r="O2" i="10"/>
  <c r="F2" i="10"/>
  <c r="F5" i="10"/>
  <c r="E4" i="10"/>
  <c r="E3" i="10"/>
  <c r="F3" i="10"/>
  <c r="F4" i="10"/>
  <c r="E5" i="10"/>
  <c r="G6" i="10"/>
  <c r="F6" i="10"/>
  <c r="E6" i="10"/>
  <c r="E2" i="10"/>
  <c r="V6" i="10"/>
  <c r="S6" i="10"/>
  <c r="R6" i="10"/>
  <c r="M6" i="10"/>
  <c r="L6" i="10"/>
  <c r="V5" i="10"/>
  <c r="S5" i="10"/>
  <c r="U5" i="10" s="1"/>
  <c r="W5" i="10" s="1"/>
  <c r="R5" i="10"/>
  <c r="M5" i="10"/>
  <c r="L5" i="10"/>
  <c r="V4" i="10"/>
  <c r="S4" i="10"/>
  <c r="R4" i="10"/>
  <c r="L4" i="10"/>
  <c r="V3" i="10"/>
  <c r="S3" i="10"/>
  <c r="R3" i="10"/>
  <c r="T3" i="10" s="1"/>
  <c r="M3" i="10"/>
  <c r="L3" i="10"/>
  <c r="V2" i="10"/>
  <c r="S2" i="10"/>
  <c r="R2" i="10"/>
  <c r="T2" i="10" s="1"/>
  <c r="M2" i="10"/>
  <c r="L2" i="10"/>
  <c r="N2" i="10" s="1"/>
  <c r="Q6" i="8"/>
  <c r="Q4" i="8"/>
  <c r="Q2" i="8"/>
  <c r="P6" i="8"/>
  <c r="P4" i="8"/>
  <c r="P5" i="8"/>
  <c r="P2" i="8"/>
  <c r="Q10" i="8"/>
  <c r="L22" i="8"/>
  <c r="M22" i="8" s="1"/>
  <c r="L19" i="8"/>
  <c r="M19" i="8" s="1"/>
  <c r="L20" i="8"/>
  <c r="M20" i="8" s="1"/>
  <c r="L21" i="8"/>
  <c r="M21" i="8" s="1"/>
  <c r="L18" i="8"/>
  <c r="M18" i="8" s="1"/>
  <c r="K18" i="8"/>
  <c r="K19" i="8"/>
  <c r="K20" i="8"/>
  <c r="K21" i="8"/>
  <c r="K22" i="8"/>
  <c r="H18" i="8"/>
  <c r="J18" i="8" s="1"/>
  <c r="H22" i="8"/>
  <c r="I22" i="8"/>
  <c r="J22" i="8" s="1"/>
  <c r="I19" i="8"/>
  <c r="J19" i="8" s="1"/>
  <c r="I20" i="8"/>
  <c r="J20" i="8" s="1"/>
  <c r="I21" i="8"/>
  <c r="J21" i="8" s="1"/>
  <c r="I18" i="8"/>
  <c r="H19" i="8"/>
  <c r="H20" i="8"/>
  <c r="H21" i="8"/>
  <c r="I6" i="6"/>
  <c r="I3" i="6"/>
  <c r="I2" i="6"/>
  <c r="Q12" i="8"/>
  <c r="Q13" i="8"/>
  <c r="Q14" i="8"/>
  <c r="M6" i="8"/>
  <c r="O6" i="8" s="1"/>
  <c r="M3" i="8"/>
  <c r="O3" i="8" s="1"/>
  <c r="M4" i="8"/>
  <c r="O4" i="8" s="1"/>
  <c r="M5" i="8"/>
  <c r="O5" i="8" s="1"/>
  <c r="Q5" i="8" s="1"/>
  <c r="M2" i="8"/>
  <c r="O2" i="8" s="1"/>
  <c r="L3" i="8"/>
  <c r="L4" i="8"/>
  <c r="N4" i="8" s="1"/>
  <c r="L5" i="8"/>
  <c r="L6" i="8"/>
  <c r="N6" i="8" s="1"/>
  <c r="L2" i="8"/>
  <c r="J6" i="8"/>
  <c r="I5" i="6"/>
  <c r="J3" i="8"/>
  <c r="J4" i="8"/>
  <c r="J2" i="8"/>
  <c r="I4" i="8"/>
  <c r="I6" i="8"/>
  <c r="I2" i="8"/>
  <c r="I4" i="6"/>
  <c r="N3" i="8" l="1"/>
  <c r="Q3" i="8"/>
  <c r="M4" i="10"/>
  <c r="N4" i="10" s="1"/>
  <c r="P4" i="10"/>
  <c r="Q4" i="10" s="1"/>
  <c r="N5" i="8"/>
  <c r="T6" i="10"/>
  <c r="T5" i="10"/>
  <c r="N5" i="10"/>
  <c r="U3" i="10"/>
  <c r="W3" i="10" s="1"/>
  <c r="N6" i="10"/>
  <c r="U6" i="10"/>
  <c r="W6" i="10" s="1"/>
  <c r="U2" i="10"/>
  <c r="W2" i="10" s="1"/>
  <c r="N3" i="10"/>
  <c r="U4" i="10"/>
  <c r="W4" i="10" s="1"/>
  <c r="T4" i="10"/>
  <c r="N2" i="8"/>
  <c r="I3" i="8"/>
  <c r="K6" i="8"/>
  <c r="K3" i="8"/>
  <c r="K2" i="8"/>
  <c r="K5" i="8"/>
  <c r="K4" i="8"/>
</calcChain>
</file>

<file path=xl/sharedStrings.xml><?xml version="1.0" encoding="utf-8"?>
<sst xmlns="http://schemas.openxmlformats.org/spreadsheetml/2006/main" count="277" uniqueCount="74">
  <si>
    <t>pepon_antes</t>
  </si>
  <si>
    <t>t</t>
  </si>
  <si>
    <t>x</t>
  </si>
  <si>
    <t>v_{x}</t>
  </si>
  <si>
    <t>a_{x}</t>
  </si>
  <si>
    <t>value</t>
  </si>
  <si>
    <t>standar error</t>
  </si>
  <si>
    <t>A</t>
  </si>
  <si>
    <t>B</t>
  </si>
  <si>
    <t>dvrms</t>
  </si>
  <si>
    <t>pepon</t>
  </si>
  <si>
    <t>mara</t>
  </si>
  <si>
    <t>m[kg]</t>
  </si>
  <si>
    <t>pepon_después</t>
  </si>
  <si>
    <t>mara_después</t>
  </si>
  <si>
    <t>mara1_antes</t>
  </si>
  <si>
    <t>mara1</t>
  </si>
  <si>
    <t>mara2</t>
  </si>
  <si>
    <t>mara2_después</t>
  </si>
  <si>
    <t>masa2_después_(centro)</t>
  </si>
  <si>
    <t>masa1_después</t>
  </si>
  <si>
    <t>mara3_después</t>
  </si>
  <si>
    <t>mara_antes</t>
  </si>
  <si>
    <t>pepon1_antes</t>
  </si>
  <si>
    <t>pepon1</t>
  </si>
  <si>
    <t>pepon2</t>
  </si>
  <si>
    <t>pepon2_después</t>
  </si>
  <si>
    <t>5.4E-4</t>
  </si>
  <si>
    <t>m1 antes</t>
  </si>
  <si>
    <t>m1 después</t>
  </si>
  <si>
    <t>m2 después</t>
  </si>
  <si>
    <t>p1 antes</t>
  </si>
  <si>
    <t>p1 después</t>
  </si>
  <si>
    <t>p2 después</t>
  </si>
  <si>
    <t>m3 después</t>
  </si>
  <si>
    <t>video</t>
  </si>
  <si>
    <t>Error p</t>
  </si>
  <si>
    <t>Error K</t>
  </si>
  <si>
    <t>e</t>
  </si>
  <si>
    <t>Error L</t>
  </si>
  <si>
    <t>m1 [kg]</t>
  </si>
  <si>
    <t>m3 [kg]</t>
  </si>
  <si>
    <t>m2 [kg]</t>
  </si>
  <si>
    <t>v1 [m/s]</t>
  </si>
  <si>
    <t>v1' [m/s]</t>
  </si>
  <si>
    <t>v2' [m/s]</t>
  </si>
  <si>
    <t>v3' [m/s]</t>
  </si>
  <si>
    <t>pi [kg m/s]</t>
  </si>
  <si>
    <t>pf [kg m/s]</t>
  </si>
  <si>
    <t>Ki [J]</t>
  </si>
  <si>
    <t>Kf [J]</t>
  </si>
  <si>
    <t>δm1 [kg]</t>
  </si>
  <si>
    <t>δm2 [kg]</t>
  </si>
  <si>
    <t>δm3 [kg]</t>
  </si>
  <si>
    <t>δv1 [m/s]</t>
  </si>
  <si>
    <t>δe</t>
  </si>
  <si>
    <t>δv1' [m/s]</t>
  </si>
  <si>
    <t>δv2' [m/s]</t>
  </si>
  <si>
    <t>δv3' [m/s]</t>
  </si>
  <si>
    <t>δpi [kg m/s]</t>
  </si>
  <si>
    <t>δpF [kg m/s]</t>
  </si>
  <si>
    <t>δError_p</t>
  </si>
  <si>
    <t>δError_K</t>
  </si>
  <si>
    <t>δki [j]</t>
  </si>
  <si>
    <t>δkf [j]</t>
  </si>
  <si>
    <t xml:space="preserve"> ΔK experimental</t>
  </si>
  <si>
    <t> ΔK teórico</t>
  </si>
  <si>
    <t>Error  ΔK</t>
  </si>
  <si>
    <t>r1</t>
  </si>
  <si>
    <t>r2</t>
  </si>
  <si>
    <t>r3</t>
  </si>
  <si>
    <t>Li</t>
  </si>
  <si>
    <t>Lf</t>
  </si>
  <si>
    <t>pepon1_después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</si>
</sst>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000000000000000000000000000000000000000"/>
    <numFmt numFmtId="167" formatCode="0.000E+00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1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wrapText="1"/>
    </xf>
    <xf numFmtId="11" fontId="1" fillId="0" borderId="1" xfId="0" applyNumberFormat="1" applyFont="1" applyBorder="1" applyAlignment="1">
      <alignment horizontal="right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1" fontId="0" fillId="2" borderId="0" xfId="0" applyNumberFormat="1" applyFill="1"/>
    <xf numFmtId="11" fontId="1" fillId="0" borderId="1" xfId="0" applyNumberFormat="1" applyFont="1" applyFill="1" applyBorder="1" applyAlignment="1">
      <alignment horizontal="right" wrapText="1"/>
    </xf>
    <xf numFmtId="11" fontId="3" fillId="2" borderId="0" xfId="0" applyNumberFormat="1" applyFont="1" applyFill="1"/>
    <xf numFmtId="11" fontId="1" fillId="2" borderId="1" xfId="0" applyNumberFormat="1" applyFont="1" applyFill="1" applyBorder="1" applyAlignment="1">
      <alignment horizontal="right" wrapText="1"/>
    </xf>
    <xf numFmtId="11" fontId="0" fillId="0" borderId="0" xfId="0" applyNumberFormat="1" applyFill="1"/>
    <xf numFmtId="0" fontId="1" fillId="0" borderId="0" xfId="0" applyNumberFormat="1" applyFont="1" applyBorder="1" applyAlignment="1">
      <alignment horizontal="right" wrapText="1"/>
    </xf>
    <xf numFmtId="164" fontId="0" fillId="0" borderId="0" xfId="0" applyNumberFormat="1"/>
    <xf numFmtId="164" fontId="1" fillId="0" borderId="1" xfId="0" applyNumberFormat="1" applyFont="1" applyBorder="1" applyAlignment="1">
      <alignment horizontal="right" wrapText="1"/>
    </xf>
    <xf numFmtId="0" fontId="0" fillId="0" borderId="0" xfId="0" applyNumberFormat="1"/>
    <xf numFmtId="0" fontId="0" fillId="0" borderId="0" xfId="0" applyNumberFormat="1" applyAlignment="1">
      <alignment vertical="center" wrapText="1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0" fillId="0" borderId="0" xfId="0" applyNumberFormat="1" applyBorder="1"/>
    <xf numFmtId="0" fontId="0" fillId="0" borderId="0" xfId="0" applyNumberFormat="1" applyBorder="1"/>
    <xf numFmtId="11" fontId="0" fillId="0" borderId="0" xfId="0" applyNumberFormat="1" applyBorder="1"/>
    <xf numFmtId="11" fontId="0" fillId="0" borderId="0" xfId="0" quotePrefix="1" applyNumberFormat="1" applyBorder="1"/>
    <xf numFmtId="11" fontId="0" fillId="0" borderId="0" xfId="0" applyNumberFormat="1" applyBorder="1" applyAlignment="1">
      <alignment vertical="center" wrapText="1"/>
    </xf>
    <xf numFmtId="11" fontId="1" fillId="0" borderId="0" xfId="0" applyNumberFormat="1" applyFont="1" applyBorder="1" applyAlignment="1">
      <alignment horizontal="right" wrapText="1"/>
    </xf>
    <xf numFmtId="0" fontId="0" fillId="0" borderId="0" xfId="0" applyNumberFormat="1" applyBorder="1" applyAlignment="1">
      <alignment vertical="center" wrapText="1"/>
    </xf>
    <xf numFmtId="165" fontId="1" fillId="0" borderId="1" xfId="0" applyNumberFormat="1" applyFont="1" applyBorder="1" applyAlignment="1">
      <alignment horizontal="right" wrapText="1"/>
    </xf>
    <xf numFmtId="165" fontId="1" fillId="0" borderId="1" xfId="0" applyNumberFormat="1" applyFont="1" applyFill="1" applyBorder="1" applyAlignment="1">
      <alignment horizontal="right" wrapText="1"/>
    </xf>
    <xf numFmtId="0" fontId="0" fillId="0" borderId="0" xfId="0" applyBorder="1"/>
    <xf numFmtId="164" fontId="4" fillId="0" borderId="0" xfId="0" applyNumberFormat="1" applyFont="1" applyBorder="1"/>
    <xf numFmtId="164" fontId="4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0" xfId="0" quotePrefix="1" applyNumberFormat="1" applyBorder="1" applyAlignment="1">
      <alignment horizontal="center"/>
    </xf>
    <xf numFmtId="11" fontId="0" fillId="0" borderId="0" xfId="0" applyNumberFormat="1" applyBorder="1" applyAlignment="1">
      <alignment horizontal="center" vertical="center" wrapText="1"/>
    </xf>
    <xf numFmtId="11" fontId="1" fillId="0" borderId="0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1" fontId="1" fillId="0" borderId="0" xfId="0" applyNumberFormat="1" applyFont="1" applyFill="1" applyBorder="1" applyAlignment="1">
      <alignment horizontal="center" wrapText="1"/>
    </xf>
    <xf numFmtId="164" fontId="0" fillId="0" borderId="0" xfId="0" applyNumberForma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8" fontId="0" fillId="0" borderId="0" xfId="0" applyNumberFormat="1"/>
    <xf numFmtId="168" fontId="0" fillId="2" borderId="0" xfId="0" applyNumberForma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884C-56D5-4C99-9173-D48A4904ECB9}">
  <dimension ref="A1:L29"/>
  <sheetViews>
    <sheetView workbookViewId="0">
      <selection activeCell="D29" sqref="A16:D29"/>
    </sheetView>
  </sheetViews>
  <sheetFormatPr baseColWidth="10" defaultRowHeight="14.4" x14ac:dyDescent="0.3"/>
  <cols>
    <col min="6" max="6" width="12.109375" bestFit="1" customWidth="1"/>
  </cols>
  <sheetData>
    <row r="1" spans="1:12" x14ac:dyDescent="0.3">
      <c r="A1" t="s">
        <v>15</v>
      </c>
      <c r="E1" t="s">
        <v>14</v>
      </c>
      <c r="I1" t="s">
        <v>18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3">
      <c r="A3" s="1">
        <v>0</v>
      </c>
      <c r="B3" s="1">
        <v>2.1018915859999999E-5</v>
      </c>
      <c r="E3" s="1">
        <v>0</v>
      </c>
      <c r="F3" s="1">
        <v>0.16132173899999999</v>
      </c>
      <c r="I3" s="1">
        <v>0</v>
      </c>
      <c r="J3" s="1">
        <v>0.16823434849999999</v>
      </c>
    </row>
    <row r="4" spans="1:12" x14ac:dyDescent="0.3">
      <c r="A4" s="1">
        <v>3.3333333329999999E-2</v>
      </c>
      <c r="B4" s="1">
        <v>4.2080618860000002E-2</v>
      </c>
      <c r="C4" s="1">
        <v>0.98480042189999994</v>
      </c>
      <c r="E4" s="1">
        <v>3.3333333329999999E-2</v>
      </c>
      <c r="F4" s="1">
        <v>0.14140743989999999</v>
      </c>
      <c r="G4" s="1">
        <v>-0.55797611430000005</v>
      </c>
      <c r="I4" s="1">
        <v>3.3333333329999999E-2</v>
      </c>
      <c r="J4" s="1">
        <v>0.18304453570000001</v>
      </c>
      <c r="K4" s="1">
        <v>0.50721614550000005</v>
      </c>
    </row>
    <row r="5" spans="1:12" x14ac:dyDescent="0.3">
      <c r="A5" s="1">
        <v>6.6666666669999999E-2</v>
      </c>
      <c r="B5" s="1">
        <v>6.5674380379999994E-2</v>
      </c>
      <c r="C5" s="1">
        <v>0.77789332519999999</v>
      </c>
      <c r="D5" s="1">
        <v>-5.2289103140000002</v>
      </c>
      <c r="E5" s="1">
        <v>6.6666666669999999E-2</v>
      </c>
      <c r="F5" s="1">
        <v>0.1241233313</v>
      </c>
      <c r="G5" s="1">
        <v>-0.52415938009999996</v>
      </c>
      <c r="H5" s="1">
        <v>1.4009789880000001</v>
      </c>
      <c r="I5" s="1">
        <v>6.6666666669999999E-2</v>
      </c>
      <c r="J5" s="1">
        <v>0.20204875820000001</v>
      </c>
      <c r="K5" s="1">
        <v>0.52097782390000003</v>
      </c>
      <c r="L5" s="1">
        <v>1.0953172579999999</v>
      </c>
    </row>
    <row r="6" spans="1:12" x14ac:dyDescent="0.3">
      <c r="A6" s="1">
        <v>0.1</v>
      </c>
      <c r="B6" s="1">
        <v>9.3940173870000004E-2</v>
      </c>
      <c r="C6" s="1">
        <v>0.71482089339999999</v>
      </c>
      <c r="D6" s="1">
        <v>0.30034491320000001</v>
      </c>
      <c r="E6" s="1">
        <v>0.1</v>
      </c>
      <c r="F6" s="1">
        <v>0.1064634813</v>
      </c>
      <c r="G6" s="1">
        <v>-0.47907040109999999</v>
      </c>
      <c r="H6" s="1">
        <v>0.43478658260000003</v>
      </c>
      <c r="I6" s="1">
        <v>0.1</v>
      </c>
      <c r="J6" s="1">
        <v>0.21777639060000001</v>
      </c>
      <c r="K6" s="1">
        <v>0.54653522649999997</v>
      </c>
      <c r="L6" s="1">
        <v>0.57293518099999996</v>
      </c>
    </row>
    <row r="7" spans="1:12" x14ac:dyDescent="0.3">
      <c r="A7" s="1">
        <v>0.1333333333</v>
      </c>
      <c r="B7" s="1">
        <v>0.11332910660000001</v>
      </c>
      <c r="C7" s="1">
        <v>0.72883698939999997</v>
      </c>
      <c r="E7" s="1">
        <v>0.1333333333</v>
      </c>
      <c r="F7" s="1">
        <v>9.2185304590000003E-2</v>
      </c>
      <c r="G7" s="1">
        <v>-0.4734342788</v>
      </c>
      <c r="H7" s="1">
        <v>1.0628116460000001</v>
      </c>
      <c r="I7" s="1">
        <v>0.1333333333</v>
      </c>
      <c r="J7" s="1">
        <v>0.23848443990000001</v>
      </c>
      <c r="K7" s="1">
        <v>0.5917521697</v>
      </c>
      <c r="L7" s="1">
        <v>-0.15165931260000001</v>
      </c>
    </row>
    <row r="8" spans="1:12" x14ac:dyDescent="0.3">
      <c r="A8" s="1">
        <v>0.16666666669999999</v>
      </c>
      <c r="B8" s="1">
        <v>0.14252930650000001</v>
      </c>
      <c r="E8" s="1">
        <v>0.16666666669999999</v>
      </c>
      <c r="F8" s="1">
        <v>7.4901196000000003E-2</v>
      </c>
      <c r="G8" s="1">
        <v>-0.43961754460000002</v>
      </c>
      <c r="H8" s="1">
        <v>0.48309620279999999</v>
      </c>
      <c r="I8" s="1">
        <v>0.16666666669999999</v>
      </c>
      <c r="J8" s="1">
        <v>0.25722653519999999</v>
      </c>
      <c r="K8" s="1">
        <v>0.52294377790000002</v>
      </c>
      <c r="L8" s="1">
        <v>-1.819911751</v>
      </c>
    </row>
    <row r="9" spans="1:12" x14ac:dyDescent="0.3">
      <c r="E9" s="1">
        <v>0.2</v>
      </c>
      <c r="F9" s="1">
        <v>6.2877468290000002E-2</v>
      </c>
      <c r="G9" s="1">
        <v>-0.40580081039999999</v>
      </c>
      <c r="H9" s="1">
        <v>0.28985772170000002</v>
      </c>
      <c r="I9" s="1">
        <v>0.2</v>
      </c>
      <c r="J9" s="1">
        <v>0.27334735850000003</v>
      </c>
      <c r="K9" s="1">
        <v>0.46593111040000001</v>
      </c>
      <c r="L9" s="1">
        <v>-0.65719035459999997</v>
      </c>
    </row>
    <row r="10" spans="1:12" x14ac:dyDescent="0.3">
      <c r="E10" s="1">
        <v>0.2333333333</v>
      </c>
      <c r="F10" s="1">
        <v>4.7847808640000003E-2</v>
      </c>
      <c r="G10" s="1">
        <v>-0.44525366690000001</v>
      </c>
      <c r="H10" s="1">
        <v>-0.24154810139999999</v>
      </c>
      <c r="I10" s="1">
        <v>0.2333333333</v>
      </c>
      <c r="J10" s="1">
        <v>0.2882886093</v>
      </c>
      <c r="K10" s="1">
        <v>0.4757608807</v>
      </c>
      <c r="L10" s="1">
        <v>-0.10110620839999999</v>
      </c>
    </row>
    <row r="11" spans="1:12" x14ac:dyDescent="0.3">
      <c r="E11" s="1">
        <v>0.2666666667</v>
      </c>
      <c r="F11" s="1">
        <v>3.3193890490000003E-2</v>
      </c>
      <c r="G11" s="1">
        <v>-0.41707305509999998</v>
      </c>
      <c r="H11" s="1">
        <v>1.256050127</v>
      </c>
      <c r="I11" s="1">
        <v>0.2666666667</v>
      </c>
      <c r="J11" s="1">
        <v>0.30506475049999998</v>
      </c>
      <c r="K11" s="1">
        <v>0.4737949266</v>
      </c>
      <c r="L11" s="1">
        <v>-5.0553104199999997E-2</v>
      </c>
    </row>
    <row r="12" spans="1:12" x14ac:dyDescent="0.3">
      <c r="E12" s="1">
        <v>0.3</v>
      </c>
      <c r="F12" s="1">
        <v>2.00429383E-2</v>
      </c>
      <c r="G12" s="1">
        <v>-0.36071183150000002</v>
      </c>
      <c r="I12" s="1">
        <v>0.3</v>
      </c>
      <c r="J12" s="1">
        <v>0.31987493769999997</v>
      </c>
      <c r="K12" s="1">
        <v>0.45806729419999997</v>
      </c>
      <c r="L12" s="1">
        <v>-0.15165931260000001</v>
      </c>
    </row>
    <row r="13" spans="1:12" x14ac:dyDescent="0.3">
      <c r="E13" s="1">
        <v>0.33333333329999998</v>
      </c>
      <c r="F13" s="1">
        <v>9.1464350609999998E-3</v>
      </c>
      <c r="I13" s="1">
        <v>0.33333333329999998</v>
      </c>
      <c r="J13" s="1">
        <v>0.3356025701</v>
      </c>
      <c r="K13" s="1">
        <v>0.47182897260000001</v>
      </c>
    </row>
    <row r="14" spans="1:12" x14ac:dyDescent="0.3">
      <c r="I14" s="1">
        <v>0.36666666669999998</v>
      </c>
      <c r="J14" s="1">
        <v>0.35133020250000002</v>
      </c>
    </row>
    <row r="16" spans="1:12" x14ac:dyDescent="0.3">
      <c r="B16" s="50"/>
      <c r="C16" s="50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C24" s="1"/>
      <c r="D24" s="1"/>
    </row>
    <row r="25" spans="1:4" x14ac:dyDescent="0.3">
      <c r="A25" s="1"/>
      <c r="C25" s="1"/>
      <c r="D25" s="1"/>
    </row>
    <row r="26" spans="1:4" x14ac:dyDescent="0.3">
      <c r="A26" s="1"/>
      <c r="C26" s="1"/>
      <c r="D26" s="1"/>
    </row>
    <row r="27" spans="1:4" x14ac:dyDescent="0.3">
      <c r="A27" s="1"/>
      <c r="C27" s="1"/>
      <c r="D27" s="1"/>
    </row>
    <row r="28" spans="1:4" x14ac:dyDescent="0.3">
      <c r="A28" s="1"/>
      <c r="C28" s="1"/>
      <c r="D28" s="1"/>
    </row>
    <row r="29" spans="1:4" x14ac:dyDescent="0.3">
      <c r="A29" s="1"/>
      <c r="D29" s="1"/>
    </row>
  </sheetData>
  <mergeCells count="1">
    <mergeCell ref="B16:C1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A255-6880-4BA0-B71D-13DC678DD468}">
  <dimension ref="A1:AW13"/>
  <sheetViews>
    <sheetView zoomScale="85" zoomScaleNormal="85" workbookViewId="0">
      <selection activeCell="O4" sqref="O4"/>
    </sheetView>
  </sheetViews>
  <sheetFormatPr baseColWidth="10" defaultRowHeight="14.4" x14ac:dyDescent="0.3"/>
  <sheetData>
    <row r="1" spans="1:49" ht="15" thickBot="1" x14ac:dyDescent="0.35">
      <c r="A1" t="s">
        <v>28</v>
      </c>
      <c r="E1" t="s">
        <v>29</v>
      </c>
      <c r="H1" t="s">
        <v>30</v>
      </c>
      <c r="K1" t="s">
        <v>31</v>
      </c>
      <c r="N1" t="s">
        <v>32</v>
      </c>
      <c r="Q1" t="s">
        <v>33</v>
      </c>
      <c r="T1" t="s">
        <v>31</v>
      </c>
      <c r="W1" t="s">
        <v>32</v>
      </c>
      <c r="Z1" t="s">
        <v>29</v>
      </c>
      <c r="AC1" t="s">
        <v>28</v>
      </c>
      <c r="AF1" t="s">
        <v>29</v>
      </c>
      <c r="AI1" t="s">
        <v>32</v>
      </c>
      <c r="AL1" t="s">
        <v>28</v>
      </c>
      <c r="AO1" t="s">
        <v>29</v>
      </c>
      <c r="AR1" t="s">
        <v>30</v>
      </c>
      <c r="AU1" t="s">
        <v>34</v>
      </c>
    </row>
    <row r="2" spans="1:49" ht="15" thickBot="1" x14ac:dyDescent="0.35">
      <c r="A2" s="2"/>
      <c r="B2" s="2" t="s">
        <v>5</v>
      </c>
      <c r="C2" s="2" t="s">
        <v>6</v>
      </c>
      <c r="D2" s="2"/>
      <c r="E2" s="2" t="s">
        <v>5</v>
      </c>
      <c r="F2" s="2" t="s">
        <v>6</v>
      </c>
      <c r="G2" s="2"/>
      <c r="H2" s="2" t="s">
        <v>5</v>
      </c>
      <c r="I2" s="2" t="s">
        <v>6</v>
      </c>
      <c r="K2" s="2"/>
      <c r="L2" s="2" t="s">
        <v>5</v>
      </c>
      <c r="M2" s="2" t="s">
        <v>6</v>
      </c>
      <c r="N2" s="2"/>
      <c r="O2" s="2" t="s">
        <v>5</v>
      </c>
      <c r="P2" s="2" t="s">
        <v>6</v>
      </c>
      <c r="Q2" s="2"/>
      <c r="R2" s="2" t="s">
        <v>5</v>
      </c>
      <c r="S2" s="2" t="s">
        <v>6</v>
      </c>
      <c r="T2" s="2"/>
      <c r="U2" s="2" t="s">
        <v>5</v>
      </c>
      <c r="V2" s="2" t="s">
        <v>6</v>
      </c>
      <c r="Z2" s="2"/>
      <c r="AA2" s="2" t="s">
        <v>5</v>
      </c>
      <c r="AB2" s="2" t="s">
        <v>6</v>
      </c>
      <c r="AC2" s="2"/>
      <c r="AD2" s="2" t="s">
        <v>5</v>
      </c>
      <c r="AE2" s="2" t="s">
        <v>6</v>
      </c>
      <c r="AF2" s="2"/>
      <c r="AG2" s="2" t="s">
        <v>5</v>
      </c>
      <c r="AH2" s="2" t="s">
        <v>6</v>
      </c>
      <c r="AI2" s="2"/>
      <c r="AJ2" s="2" t="s">
        <v>5</v>
      </c>
      <c r="AK2" s="2" t="s">
        <v>6</v>
      </c>
      <c r="AL2" s="2"/>
      <c r="AM2" s="2" t="s">
        <v>5</v>
      </c>
      <c r="AN2" s="2" t="s">
        <v>6</v>
      </c>
      <c r="AO2" s="2"/>
      <c r="AP2" s="2" t="s">
        <v>5</v>
      </c>
      <c r="AQ2" s="2" t="s">
        <v>6</v>
      </c>
      <c r="AR2" s="2"/>
      <c r="AS2" s="2" t="s">
        <v>5</v>
      </c>
      <c r="AT2" s="2" t="s">
        <v>6</v>
      </c>
      <c r="AU2" s="2"/>
      <c r="AV2" s="2" t="s">
        <v>5</v>
      </c>
      <c r="AW2" s="2" t="s">
        <v>6</v>
      </c>
    </row>
    <row r="3" spans="1:49" ht="15" thickBot="1" x14ac:dyDescent="0.35">
      <c r="A3" s="2" t="s">
        <v>7</v>
      </c>
      <c r="B3" s="3">
        <v>0.81820000000000004</v>
      </c>
      <c r="C3" s="3">
        <v>4.4999999999999998E-2</v>
      </c>
      <c r="D3" s="4" t="s">
        <v>7</v>
      </c>
      <c r="E3" s="4">
        <v>0.18920000000000001</v>
      </c>
      <c r="F3" s="9">
        <v>1.4E-3</v>
      </c>
      <c r="G3" s="2" t="s">
        <v>7</v>
      </c>
      <c r="H3" s="3">
        <v>0.50490000000000002</v>
      </c>
      <c r="I3" s="7">
        <v>6.1000000000000004E-3</v>
      </c>
      <c r="K3" s="2" t="s">
        <v>7</v>
      </c>
      <c r="L3" s="3">
        <v>0.96579999999999999</v>
      </c>
      <c r="M3" s="3">
        <v>2.5999999999999999E-2</v>
      </c>
      <c r="N3" s="4" t="s">
        <v>7</v>
      </c>
      <c r="O3" s="4">
        <v>0.19700988317190199</v>
      </c>
      <c r="P3" s="3">
        <v>3.5000000000000001E-3</v>
      </c>
      <c r="Q3" s="2" t="s">
        <v>7</v>
      </c>
      <c r="R3" s="3">
        <v>0.49149999999999999</v>
      </c>
      <c r="S3" s="3">
        <v>9.4999999999999998E-3</v>
      </c>
      <c r="T3" s="2" t="s">
        <v>7</v>
      </c>
      <c r="U3" s="3">
        <v>0.45900000000000002</v>
      </c>
      <c r="V3" s="3">
        <v>2E-3</v>
      </c>
      <c r="W3" s="2"/>
      <c r="X3" s="2" t="s">
        <v>5</v>
      </c>
      <c r="Y3" s="2" t="s">
        <v>6</v>
      </c>
      <c r="Z3" s="2" t="s">
        <v>7</v>
      </c>
      <c r="AA3" s="3">
        <v>0.37580000000000002</v>
      </c>
      <c r="AB3" s="3">
        <v>5.1999999999999998E-3</v>
      </c>
      <c r="AC3" s="2" t="s">
        <v>7</v>
      </c>
      <c r="AD3" s="3">
        <v>1.2669999999999999</v>
      </c>
      <c r="AE3" s="3">
        <v>3.2000000000000001E-2</v>
      </c>
      <c r="AF3" s="2" t="s">
        <v>7</v>
      </c>
      <c r="AG3" s="3">
        <v>-0.40250000000000002</v>
      </c>
      <c r="AH3" s="3">
        <v>3.1E-2</v>
      </c>
      <c r="AI3" s="2" t="s">
        <v>7</v>
      </c>
      <c r="AJ3" s="3">
        <v>0.27250000000000002</v>
      </c>
      <c r="AK3" s="3">
        <v>3.7000000000000002E-3</v>
      </c>
      <c r="AL3" s="2" t="s">
        <v>7</v>
      </c>
      <c r="AM3" s="7">
        <v>0.36670000000000003</v>
      </c>
      <c r="AN3" s="3">
        <v>2.8999999999999998E-3</v>
      </c>
      <c r="AO3" s="4" t="s">
        <v>7</v>
      </c>
      <c r="AP3" s="4">
        <v>2.7884373529604701E-2</v>
      </c>
      <c r="AQ3" s="3">
        <v>6.9999999999999999E-4</v>
      </c>
      <c r="AR3" s="4" t="s">
        <v>7</v>
      </c>
      <c r="AS3" s="5">
        <v>2.5723222694207799E-2</v>
      </c>
      <c r="AT3" s="3" t="s">
        <v>27</v>
      </c>
      <c r="AU3" s="4" t="s">
        <v>7</v>
      </c>
      <c r="AV3" s="5">
        <v>0.228242275653223</v>
      </c>
      <c r="AW3" s="3">
        <v>1.6000000000000001E-4</v>
      </c>
    </row>
    <row r="4" spans="1:49" ht="15" thickBot="1" x14ac:dyDescent="0.35">
      <c r="A4" s="2" t="s">
        <v>8</v>
      </c>
      <c r="B4" s="3">
        <v>8.0800000000000004E-3</v>
      </c>
      <c r="C4" s="3">
        <v>4.4999999999999997E-3</v>
      </c>
      <c r="D4" s="4" t="s">
        <v>8</v>
      </c>
      <c r="E4" s="4">
        <v>0.1663</v>
      </c>
      <c r="F4" s="9">
        <v>2.8999999999999998E-3</v>
      </c>
      <c r="G4" s="2" t="s">
        <v>8</v>
      </c>
      <c r="H4" s="3">
        <v>0.1691</v>
      </c>
      <c r="I4" s="7">
        <v>1.2999999999999999E-3</v>
      </c>
      <c r="K4" s="2" t="s">
        <v>8</v>
      </c>
      <c r="L4" s="3">
        <v>4.1250000000000002E-3</v>
      </c>
      <c r="M4" s="3">
        <v>2.3E-3</v>
      </c>
      <c r="N4" s="4" t="s">
        <v>8</v>
      </c>
      <c r="O4" s="4">
        <v>0.17566975431989801</v>
      </c>
      <c r="P4" s="3">
        <v>6.2E-4</v>
      </c>
      <c r="Q4" s="2" t="s">
        <v>8</v>
      </c>
      <c r="R4" s="3">
        <v>0.2001</v>
      </c>
      <c r="S4" s="3">
        <v>2.2000000000000001E-3</v>
      </c>
      <c r="T4" s="2" t="s">
        <v>8</v>
      </c>
      <c r="U4" s="3">
        <v>1.722E-3</v>
      </c>
      <c r="V4" s="3">
        <v>5.4000000000000001E-4</v>
      </c>
      <c r="W4" s="2" t="s">
        <v>7</v>
      </c>
      <c r="X4" s="3">
        <v>0.29409999999999997</v>
      </c>
      <c r="Y4" s="3">
        <v>2.7000000000000001E-3</v>
      </c>
      <c r="Z4" s="2" t="s">
        <v>8</v>
      </c>
      <c r="AA4" s="3">
        <v>0.2445</v>
      </c>
      <c r="AB4" s="3">
        <v>1.5E-3</v>
      </c>
      <c r="AC4" s="2" t="s">
        <v>8</v>
      </c>
      <c r="AD4" s="3">
        <v>2.4000000000000001E-4</v>
      </c>
      <c r="AE4" s="3">
        <v>2E-3</v>
      </c>
      <c r="AF4" s="2" t="s">
        <v>8</v>
      </c>
      <c r="AG4" s="3">
        <v>0.157</v>
      </c>
      <c r="AH4" s="3">
        <v>6.7000000000000002E-3</v>
      </c>
      <c r="AI4" s="2" t="s">
        <v>8</v>
      </c>
      <c r="AJ4" s="3">
        <v>0.186</v>
      </c>
      <c r="AK4" s="3">
        <v>8.0000000000000004E-4</v>
      </c>
      <c r="AL4" s="2" t="s">
        <v>8</v>
      </c>
      <c r="AM4" s="3">
        <v>2.2420000000000001E-3</v>
      </c>
      <c r="AN4" s="3">
        <v>5.8E-4</v>
      </c>
      <c r="AO4" s="4" t="s">
        <v>8</v>
      </c>
      <c r="AP4" s="4">
        <v>0.105116582674409</v>
      </c>
      <c r="AQ4" s="3">
        <v>8.0999999999999996E-4</v>
      </c>
      <c r="AR4" s="4" t="s">
        <v>8</v>
      </c>
      <c r="AS4" s="5">
        <v>0.12333005381359299</v>
      </c>
      <c r="AT4" s="3">
        <v>5.9999999999999995E-4</v>
      </c>
      <c r="AU4" s="4" t="s">
        <v>8</v>
      </c>
      <c r="AV4" s="5">
        <v>-4.2006602519538298E-2</v>
      </c>
      <c r="AW4" s="3">
        <v>2.1000000000000001E-4</v>
      </c>
    </row>
    <row r="5" spans="1:49" ht="15" thickBot="1" x14ac:dyDescent="0.35">
      <c r="W5" s="2" t="s">
        <v>8</v>
      </c>
      <c r="X5" s="3">
        <v>0.2162</v>
      </c>
      <c r="Y5" s="3">
        <v>7.2999999999999996E-4</v>
      </c>
    </row>
    <row r="6" spans="1:49" x14ac:dyDescent="0.3">
      <c r="A6" t="s">
        <v>9</v>
      </c>
      <c r="B6" s="1">
        <v>5.071E-3</v>
      </c>
      <c r="D6" t="s">
        <v>9</v>
      </c>
      <c r="E6" s="10">
        <v>3.2100000000000002E-3</v>
      </c>
      <c r="G6" t="s">
        <v>9</v>
      </c>
      <c r="H6" s="1">
        <v>2.225E-3</v>
      </c>
      <c r="K6" t="s">
        <v>9</v>
      </c>
      <c r="L6" s="1">
        <v>2.9099999999999998E-3</v>
      </c>
      <c r="N6" t="s">
        <v>9</v>
      </c>
      <c r="O6" s="6">
        <v>1.565E-3</v>
      </c>
      <c r="Q6" t="s">
        <v>9</v>
      </c>
      <c r="R6" s="1">
        <v>3.934E-3</v>
      </c>
      <c r="T6" t="s">
        <v>9</v>
      </c>
      <c r="U6" s="1">
        <v>1.0269999999999999E-3</v>
      </c>
      <c r="Z6" t="s">
        <v>9</v>
      </c>
      <c r="AA6" s="1">
        <v>2.9859999999999999E-3</v>
      </c>
      <c r="AC6" t="s">
        <v>9</v>
      </c>
      <c r="AD6" s="1">
        <v>1.6850000000000001E-3</v>
      </c>
      <c r="AF6" t="s">
        <v>9</v>
      </c>
      <c r="AG6" s="1">
        <v>1.129E-2</v>
      </c>
      <c r="AI6" t="s">
        <v>9</v>
      </c>
      <c r="AJ6" s="1">
        <v>1.3420000000000001E-3</v>
      </c>
      <c r="AL6" t="s">
        <v>9</v>
      </c>
      <c r="AM6" s="1">
        <v>9.2800000000000001E-4</v>
      </c>
      <c r="AO6" t="s">
        <v>9</v>
      </c>
      <c r="AP6" s="8">
        <v>2.565E-4</v>
      </c>
      <c r="AR6" t="s">
        <v>9</v>
      </c>
      <c r="AS6" s="6">
        <v>1.7229999999999999E-4</v>
      </c>
      <c r="AU6" t="s">
        <v>9</v>
      </c>
      <c r="AV6" s="6">
        <v>1.619E-3</v>
      </c>
    </row>
    <row r="7" spans="1:49" x14ac:dyDescent="0.3">
      <c r="W7" t="s">
        <v>9</v>
      </c>
      <c r="X7" s="1">
        <v>1.3780000000000001E-3</v>
      </c>
    </row>
    <row r="8" spans="1:49" x14ac:dyDescent="0.3">
      <c r="B8" t="s">
        <v>12</v>
      </c>
      <c r="L8" t="s">
        <v>12</v>
      </c>
      <c r="U8" t="s">
        <v>12</v>
      </c>
      <c r="AD8" t="s">
        <v>12</v>
      </c>
    </row>
    <row r="9" spans="1:49" x14ac:dyDescent="0.3">
      <c r="A9" t="s">
        <v>16</v>
      </c>
      <c r="B9" s="1">
        <v>6.6600000000000001E-3</v>
      </c>
      <c r="K9" t="s">
        <v>24</v>
      </c>
      <c r="L9" s="1">
        <v>0.02</v>
      </c>
      <c r="T9" t="s">
        <v>10</v>
      </c>
      <c r="U9" s="1">
        <v>0.02</v>
      </c>
      <c r="AC9" t="s">
        <v>10</v>
      </c>
      <c r="AD9" s="1">
        <v>0.02</v>
      </c>
    </row>
    <row r="10" spans="1:49" x14ac:dyDescent="0.3">
      <c r="A10" t="s">
        <v>17</v>
      </c>
      <c r="B10" s="1">
        <v>6.6600000000000001E-3</v>
      </c>
      <c r="C10" s="1"/>
      <c r="K10" t="s">
        <v>25</v>
      </c>
      <c r="L10" s="1">
        <v>0.02</v>
      </c>
      <c r="T10" t="s">
        <v>11</v>
      </c>
      <c r="U10" s="1">
        <v>6.6600000000000001E-3</v>
      </c>
      <c r="AC10" t="s">
        <v>11</v>
      </c>
      <c r="AD10" s="1">
        <v>6.6600000000000001E-3</v>
      </c>
    </row>
    <row r="12" spans="1:49" ht="15" thickBot="1" x14ac:dyDescent="0.35"/>
    <row r="13" spans="1:49" ht="15" thickBot="1" x14ac:dyDescent="0.35">
      <c r="AM13" s="3">
        <v>2.8999999999999998E-3</v>
      </c>
      <c r="AN13" s="3">
        <v>6.9999999999999999E-4</v>
      </c>
      <c r="AO13" s="3">
        <v>5.4000000000000003E-3</v>
      </c>
      <c r="AP13" s="3">
        <v>1.6000000000000001E-4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578B-8B7A-4C8C-95C2-5F4F24AB348E}">
  <dimension ref="A1:L31"/>
  <sheetViews>
    <sheetView workbookViewId="0">
      <selection activeCell="G13" sqref="G13"/>
    </sheetView>
  </sheetViews>
  <sheetFormatPr baseColWidth="10" defaultRowHeight="14.4" x14ac:dyDescent="0.3"/>
  <sheetData>
    <row r="1" spans="1:12" x14ac:dyDescent="0.3">
      <c r="A1" t="s">
        <v>23</v>
      </c>
      <c r="E1" t="s">
        <v>73</v>
      </c>
      <c r="I1" t="s">
        <v>26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3">
      <c r="A3" s="1">
        <v>0</v>
      </c>
      <c r="B3" s="1">
        <v>6.9959813439999995E-5</v>
      </c>
      <c r="E3" s="1">
        <v>0</v>
      </c>
      <c r="F3" s="1">
        <v>0.17748146391823699</v>
      </c>
      <c r="I3" s="1">
        <v>0</v>
      </c>
      <c r="J3" s="1">
        <v>0.19263134400000001</v>
      </c>
    </row>
    <row r="4" spans="1:12" x14ac:dyDescent="0.3">
      <c r="A4" s="1">
        <v>3.3333333329999999E-2</v>
      </c>
      <c r="B4" s="1">
        <v>4.045342541E-2</v>
      </c>
      <c r="C4" s="1">
        <v>1.012588305</v>
      </c>
      <c r="E4" s="1">
        <v>3.3333333333333298E-2</v>
      </c>
      <c r="F4" s="1">
        <v>0.18261451379923699</v>
      </c>
      <c r="G4" s="1">
        <v>0.15132394614038999</v>
      </c>
      <c r="I4" s="1">
        <v>3.3333333329999999E-2</v>
      </c>
      <c r="J4" s="1">
        <v>0.21145617620000001</v>
      </c>
      <c r="K4" s="1">
        <v>0.62348863030000001</v>
      </c>
    </row>
    <row r="5" spans="1:12" x14ac:dyDescent="0.3">
      <c r="A5" s="1">
        <v>6.6666666669999999E-2</v>
      </c>
      <c r="B5" s="1">
        <v>6.7575846800000006E-2</v>
      </c>
      <c r="C5" s="1">
        <v>0.95145420530000002</v>
      </c>
      <c r="D5" s="1">
        <v>-1.698543951</v>
      </c>
      <c r="E5" s="1">
        <v>6.6666666666666596E-2</v>
      </c>
      <c r="F5" s="1">
        <v>0.187569726994263</v>
      </c>
      <c r="G5" s="1">
        <v>0.171497746211593</v>
      </c>
      <c r="H5" s="1">
        <v>0.88343575184483703</v>
      </c>
      <c r="I5" s="1">
        <v>6.6666666669999999E-2</v>
      </c>
      <c r="J5" s="1">
        <v>0.23419725259999999</v>
      </c>
      <c r="K5" s="1">
        <v>0.60566840590000004</v>
      </c>
      <c r="L5" s="1">
        <v>-0.78588861389999998</v>
      </c>
    </row>
    <row r="6" spans="1:12" x14ac:dyDescent="0.3">
      <c r="A6" s="1">
        <v>0.1</v>
      </c>
      <c r="B6" s="1">
        <v>0.1038837058</v>
      </c>
      <c r="C6" s="1">
        <v>0.98239735610000001</v>
      </c>
      <c r="D6" s="1">
        <v>-0.29952154419999999</v>
      </c>
      <c r="E6" s="1">
        <v>9.9999999999999895E-2</v>
      </c>
      <c r="F6" s="1">
        <v>0.19404769688001</v>
      </c>
      <c r="G6" s="1">
        <v>0.214278373511746</v>
      </c>
      <c r="H6" s="1">
        <v>0.56086593561838105</v>
      </c>
      <c r="I6" s="1">
        <v>0.1</v>
      </c>
      <c r="J6" s="1">
        <v>0.25183407000000002</v>
      </c>
      <c r="K6" s="1">
        <v>0.53936318490000001</v>
      </c>
      <c r="L6" s="1">
        <v>-1.480506374</v>
      </c>
    </row>
    <row r="7" spans="1:12" x14ac:dyDescent="0.3">
      <c r="A7" s="1">
        <v>0.1333333333</v>
      </c>
      <c r="B7" s="1">
        <v>0.13306900390000001</v>
      </c>
      <c r="C7" s="1">
        <v>0.88056290879999999</v>
      </c>
      <c r="E7" s="1">
        <v>0.133333333333333</v>
      </c>
      <c r="F7" s="1">
        <v>0.20185495189504599</v>
      </c>
      <c r="G7" s="1">
        <v>0.21418456425900101</v>
      </c>
      <c r="H7" s="1">
        <v>-0.17251624666997301</v>
      </c>
      <c r="I7" s="1">
        <v>0.1333333333</v>
      </c>
      <c r="J7" s="1">
        <v>0.2701547983</v>
      </c>
      <c r="K7" s="1">
        <v>0.52443486660000005</v>
      </c>
      <c r="L7" s="1">
        <v>-0.56761408290000004</v>
      </c>
    </row>
    <row r="8" spans="1:12" x14ac:dyDescent="0.3">
      <c r="A8" s="1">
        <v>0.16666666669999999</v>
      </c>
      <c r="B8" s="1">
        <v>0.16258789970000001</v>
      </c>
      <c r="E8" s="1">
        <v>0.16666666666666599</v>
      </c>
      <c r="F8" s="1">
        <v>0.20832666783060999</v>
      </c>
      <c r="G8" s="1">
        <v>0.19419838269328901</v>
      </c>
      <c r="H8" s="1">
        <v>-0.34302229506682802</v>
      </c>
      <c r="I8" s="1">
        <v>0.16666666669999999</v>
      </c>
      <c r="J8" s="1">
        <v>0.28679639439999999</v>
      </c>
      <c r="K8" s="1">
        <v>0.49365887180000001</v>
      </c>
      <c r="L8" s="1">
        <v>-1.3518329769999999</v>
      </c>
    </row>
    <row r="9" spans="1:12" x14ac:dyDescent="0.3">
      <c r="E9" s="1">
        <v>0.19999999999999901</v>
      </c>
      <c r="F9" s="1">
        <v>0.21480151074126499</v>
      </c>
      <c r="G9" s="1">
        <v>0.19419838269328901</v>
      </c>
      <c r="H9" s="1">
        <v>9.6685382582455306E-2</v>
      </c>
      <c r="I9" s="1">
        <v>0.2</v>
      </c>
      <c r="J9" s="1">
        <v>0.30306538979999997</v>
      </c>
      <c r="K9" s="1">
        <v>0.44278343710000001</v>
      </c>
      <c r="L9" s="1">
        <v>-4.2174749499999997E-2</v>
      </c>
    </row>
    <row r="10" spans="1:12" x14ac:dyDescent="0.3">
      <c r="E10" s="1">
        <v>0.233333333333333</v>
      </c>
      <c r="F10" s="1">
        <v>0.221273226676829</v>
      </c>
      <c r="G10" s="1">
        <v>0.199814911030746</v>
      </c>
      <c r="H10" s="1">
        <v>0.44010971730390702</v>
      </c>
      <c r="I10" s="1">
        <v>0.2333333333</v>
      </c>
      <c r="J10" s="1">
        <v>0.31631529019999999</v>
      </c>
      <c r="K10" s="1">
        <v>0.46855546650000002</v>
      </c>
      <c r="L10" s="1">
        <v>-0.17872835919999999</v>
      </c>
    </row>
    <row r="11" spans="1:12" x14ac:dyDescent="0.3">
      <c r="E11" s="1">
        <v>0.266666666666666</v>
      </c>
      <c r="F11" s="1">
        <v>0.228122504809982</v>
      </c>
      <c r="G11" s="1">
        <v>0.222703166017932</v>
      </c>
      <c r="H11" s="1"/>
      <c r="I11" s="1">
        <v>0.2666666667</v>
      </c>
      <c r="J11" s="1">
        <v>0.33430242090000001</v>
      </c>
      <c r="K11" s="1">
        <v>0.4678868424</v>
      </c>
      <c r="L11" s="1">
        <v>-0.53331954569999995</v>
      </c>
    </row>
    <row r="12" spans="1:12" x14ac:dyDescent="0.3">
      <c r="E12" s="1">
        <v>0.29999999999999899</v>
      </c>
      <c r="F12" s="1">
        <v>0.236120104411358</v>
      </c>
      <c r="G12" s="1"/>
      <c r="H12" s="1"/>
      <c r="I12" s="1">
        <v>0.3</v>
      </c>
      <c r="J12" s="1">
        <v>0.34750774639999998</v>
      </c>
      <c r="K12" s="1">
        <v>0.40158162139999998</v>
      </c>
      <c r="L12" s="1">
        <v>-0.30525260770000001</v>
      </c>
    </row>
    <row r="13" spans="1:12" x14ac:dyDescent="0.3">
      <c r="E13" s="1"/>
      <c r="F13" s="1"/>
      <c r="G13" s="1"/>
      <c r="H13" s="1"/>
      <c r="I13" s="1">
        <v>0.33333333329999998</v>
      </c>
      <c r="J13" s="1">
        <v>0.36107452890000002</v>
      </c>
      <c r="K13" s="1">
        <v>0.45279136800000003</v>
      </c>
      <c r="L13" s="1">
        <v>0.75135712269999999</v>
      </c>
    </row>
    <row r="14" spans="1:12" x14ac:dyDescent="0.3">
      <c r="E14" s="1"/>
      <c r="F14" s="1"/>
      <c r="G14" s="1"/>
      <c r="I14" s="1">
        <v>0.36666666669999998</v>
      </c>
      <c r="J14" s="1">
        <v>0.37769383760000003</v>
      </c>
      <c r="K14" s="1">
        <v>0.46830473249999999</v>
      </c>
    </row>
    <row r="15" spans="1:12" x14ac:dyDescent="0.3">
      <c r="E15" s="1"/>
      <c r="F15" s="1"/>
      <c r="I15" s="1">
        <v>0.4</v>
      </c>
      <c r="J15" s="1">
        <v>0.39229484440000001</v>
      </c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D29" s="1"/>
      <c r="E29" s="1"/>
    </row>
    <row r="30" spans="1:5" x14ac:dyDescent="0.3">
      <c r="A30" s="1"/>
      <c r="B30" s="1"/>
      <c r="D30" s="1"/>
      <c r="E30" s="1"/>
    </row>
    <row r="31" spans="1:5" x14ac:dyDescent="0.3">
      <c r="A31" s="1"/>
      <c r="B31" s="1"/>
      <c r="D31" s="1"/>
      <c r="E31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91ED-AFC4-477F-97FE-886439DE689A}">
  <dimension ref="A1:L38"/>
  <sheetViews>
    <sheetView workbookViewId="0">
      <selection activeCell="E29" sqref="E29"/>
    </sheetView>
  </sheetViews>
  <sheetFormatPr baseColWidth="10" defaultRowHeight="14.4" x14ac:dyDescent="0.3"/>
  <sheetData>
    <row r="1" spans="1:12" x14ac:dyDescent="0.3">
      <c r="A1" t="s">
        <v>0</v>
      </c>
      <c r="E1" t="s">
        <v>13</v>
      </c>
      <c r="I1" t="s">
        <v>14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3">
      <c r="A3" s="1">
        <v>0</v>
      </c>
      <c r="B3" s="1">
        <v>2.47380847E-5</v>
      </c>
      <c r="E3" s="1">
        <v>0</v>
      </c>
      <c r="F3" s="1">
        <v>0.21326990830000001</v>
      </c>
      <c r="I3" s="1">
        <v>0</v>
      </c>
      <c r="J3" s="1">
        <v>0.23900345379999999</v>
      </c>
    </row>
    <row r="4" spans="1:12" x14ac:dyDescent="0.3">
      <c r="A4" s="1">
        <v>3.3333333329999999E-2</v>
      </c>
      <c r="B4" s="1">
        <v>1.575815995E-2</v>
      </c>
      <c r="C4" s="1">
        <v>0.49426693230000002</v>
      </c>
      <c r="E4" s="1">
        <v>3.3333333329999999E-2</v>
      </c>
      <c r="F4" s="1">
        <v>0.225767527</v>
      </c>
      <c r="G4" s="1">
        <v>0.34243475169999998</v>
      </c>
      <c r="I4" s="1">
        <v>3.3333333329999999E-2</v>
      </c>
      <c r="J4" s="1">
        <v>0.25156844140000001</v>
      </c>
      <c r="K4" s="1">
        <v>0.44043588030000003</v>
      </c>
    </row>
    <row r="5" spans="1:12" x14ac:dyDescent="0.3">
      <c r="A5" s="1">
        <v>6.6666666669999999E-2</v>
      </c>
      <c r="B5" s="1">
        <v>3.2975866909999998E-2</v>
      </c>
      <c r="C5" s="1">
        <v>0.48090836660000003</v>
      </c>
      <c r="D5" s="1">
        <v>-0.30533864550000001</v>
      </c>
      <c r="E5" s="1">
        <v>6.6666666669999999E-2</v>
      </c>
      <c r="F5" s="1">
        <v>0.23609889179999999</v>
      </c>
      <c r="G5" s="1">
        <v>0.32243856180000002</v>
      </c>
      <c r="H5" s="1">
        <v>-0.66415916379999995</v>
      </c>
      <c r="I5" s="1">
        <v>6.6666666669999999E-2</v>
      </c>
      <c r="J5" s="1">
        <v>0.2683658458</v>
      </c>
      <c r="K5" s="1">
        <v>0.51185791489999999</v>
      </c>
      <c r="L5" s="1">
        <v>6.8020985369999995E-2</v>
      </c>
    </row>
    <row r="6" spans="1:12" x14ac:dyDescent="0.3">
      <c r="A6" s="1">
        <v>0.1</v>
      </c>
      <c r="B6" s="1">
        <v>4.7818717730000002E-2</v>
      </c>
      <c r="C6" s="1">
        <v>0.45864409039999998</v>
      </c>
      <c r="D6" s="1">
        <v>-0.3435059761</v>
      </c>
      <c r="E6" s="1">
        <v>0.1</v>
      </c>
      <c r="F6" s="1">
        <v>0.24726343109999999</v>
      </c>
      <c r="G6" s="1">
        <v>0.30994094309999998</v>
      </c>
      <c r="H6" s="1">
        <v>-4.2848978310000001E-2</v>
      </c>
      <c r="I6" s="1">
        <v>0.1</v>
      </c>
      <c r="J6" s="1">
        <v>0.28569230239999999</v>
      </c>
      <c r="K6" s="1">
        <v>0.4483716619</v>
      </c>
      <c r="L6" s="1">
        <v>-2.1086505469999999</v>
      </c>
    </row>
    <row r="7" spans="1:12" x14ac:dyDescent="0.3">
      <c r="A7" s="1">
        <v>0.1333333333</v>
      </c>
      <c r="B7" s="1">
        <v>6.3552139600000002E-2</v>
      </c>
      <c r="C7" s="1">
        <v>0.46754980080000003</v>
      </c>
      <c r="D7" s="1">
        <v>-3.816733068E-2</v>
      </c>
      <c r="E7" s="1">
        <v>0.1333333333</v>
      </c>
      <c r="F7" s="1">
        <v>0.25676162130000002</v>
      </c>
      <c r="G7" s="1">
        <v>0.30744141940000003</v>
      </c>
      <c r="H7" s="1">
        <v>-0.79270609879999998</v>
      </c>
      <c r="I7" s="1">
        <v>0.1333333333</v>
      </c>
      <c r="J7" s="1">
        <v>0.29825729000000001</v>
      </c>
      <c r="K7" s="1">
        <v>0.35314228240000001</v>
      </c>
      <c r="L7" s="1">
        <v>-1.224377737</v>
      </c>
    </row>
    <row r="8" spans="1:12" x14ac:dyDescent="0.3">
      <c r="A8" s="1">
        <v>0.16666666669999999</v>
      </c>
      <c r="B8" s="1">
        <v>7.8988704450000002E-2</v>
      </c>
      <c r="C8" s="1">
        <v>0.45419123509999998</v>
      </c>
      <c r="D8" s="1">
        <v>-7.3321550470000005E-17</v>
      </c>
      <c r="E8" s="1">
        <v>0.16666666669999999</v>
      </c>
      <c r="F8" s="1">
        <v>0.2677595257</v>
      </c>
      <c r="G8" s="1">
        <v>0.27494761080000002</v>
      </c>
      <c r="H8" s="1">
        <v>-0.77128160960000003</v>
      </c>
      <c r="I8" s="1">
        <v>0.16666666669999999</v>
      </c>
      <c r="J8" s="1">
        <v>0.30923512120000002</v>
      </c>
      <c r="K8" s="1">
        <v>0.36504595480000002</v>
      </c>
      <c r="L8" s="1">
        <v>0.4421364049</v>
      </c>
    </row>
    <row r="9" spans="1:12" x14ac:dyDescent="0.3">
      <c r="A9" s="1">
        <v>0.2</v>
      </c>
      <c r="B9" s="1">
        <v>9.3831555270000006E-2</v>
      </c>
      <c r="C9" s="1">
        <v>0.46309694559999998</v>
      </c>
      <c r="D9" s="1">
        <v>7.633466136E-2</v>
      </c>
      <c r="E9" s="1">
        <v>0.2</v>
      </c>
      <c r="F9" s="1">
        <v>0.27509146200000001</v>
      </c>
      <c r="G9" s="1">
        <v>0.23495523109999999</v>
      </c>
      <c r="H9" s="1">
        <v>0.34279182650000001</v>
      </c>
      <c r="I9" s="1">
        <v>0.2</v>
      </c>
      <c r="J9" s="1">
        <v>0.32259368700000002</v>
      </c>
      <c r="K9" s="1">
        <v>0.39678908130000001</v>
      </c>
      <c r="L9" s="1">
        <v>0.1020314781</v>
      </c>
    </row>
    <row r="10" spans="1:12" x14ac:dyDescent="0.3">
      <c r="A10" s="1">
        <v>0.2333333333</v>
      </c>
      <c r="B10" s="1">
        <v>0.10986183419999999</v>
      </c>
      <c r="C10" s="1">
        <v>0.46754980080000003</v>
      </c>
      <c r="D10" s="1">
        <v>-3.816733068E-2</v>
      </c>
      <c r="E10" s="1">
        <v>0.2333333333</v>
      </c>
      <c r="F10" s="1">
        <v>0.28342320780000002</v>
      </c>
      <c r="G10" s="1">
        <v>0.30244237190000001</v>
      </c>
      <c r="H10" s="1">
        <v>0.87840405539999999</v>
      </c>
      <c r="I10" s="1">
        <v>0.2333333333</v>
      </c>
      <c r="J10" s="1">
        <v>0.33568772660000001</v>
      </c>
      <c r="K10" s="1">
        <v>0.3690138456</v>
      </c>
      <c r="L10" s="1">
        <v>-1.2583882289999999</v>
      </c>
    </row>
    <row r="11" spans="1:12" x14ac:dyDescent="0.3">
      <c r="A11" s="1">
        <v>0.2666666667</v>
      </c>
      <c r="B11" s="1">
        <v>0.12500154199999999</v>
      </c>
      <c r="C11" s="1">
        <v>0.45419123509999998</v>
      </c>
      <c r="D11" s="1">
        <v>-0.5343426295</v>
      </c>
      <c r="E11" s="1">
        <v>0.2666666667</v>
      </c>
      <c r="F11" s="1">
        <v>0.29525428679999999</v>
      </c>
      <c r="G11" s="1">
        <v>0.31244046689999999</v>
      </c>
      <c r="H11" s="1">
        <v>-0.23566938069999999</v>
      </c>
      <c r="I11" s="1">
        <v>0.2666666667</v>
      </c>
      <c r="J11" s="1">
        <v>0.34719461000000001</v>
      </c>
      <c r="K11" s="1">
        <v>0.31147942890000002</v>
      </c>
      <c r="L11" s="1">
        <v>-0.1870577098</v>
      </c>
    </row>
    <row r="12" spans="1:12" x14ac:dyDescent="0.3">
      <c r="A12" s="1">
        <v>0.3</v>
      </c>
      <c r="B12" s="1">
        <v>0.14014124980000001</v>
      </c>
      <c r="C12" s="1">
        <v>0.43637981409999999</v>
      </c>
      <c r="D12" s="1">
        <v>-5.8657240370000002E-17</v>
      </c>
      <c r="E12" s="1">
        <v>0.3</v>
      </c>
      <c r="F12" s="1">
        <v>0.30425257230000002</v>
      </c>
      <c r="G12" s="1">
        <v>0.26744903959999999</v>
      </c>
      <c r="H12" s="1">
        <v>-0.40706529400000002</v>
      </c>
      <c r="I12" s="1">
        <v>0.3</v>
      </c>
      <c r="J12" s="1">
        <v>0.3564530219</v>
      </c>
      <c r="K12" s="1">
        <v>0.34123861</v>
      </c>
      <c r="L12" s="1">
        <v>1.0203147809999999</v>
      </c>
    </row>
    <row r="13" spans="1:12" x14ac:dyDescent="0.3">
      <c r="A13" s="1">
        <v>0.33333333329999998</v>
      </c>
      <c r="B13" s="1">
        <v>0.1540935296</v>
      </c>
      <c r="C13" s="1">
        <v>0.44528552459999998</v>
      </c>
      <c r="D13" s="1">
        <v>0.30533864550000001</v>
      </c>
      <c r="E13" s="1">
        <v>0.33333333329999998</v>
      </c>
      <c r="F13" s="1">
        <v>0.31308422279999998</v>
      </c>
      <c r="G13" s="1">
        <v>0.28744522950000001</v>
      </c>
      <c r="H13" s="1">
        <v>0.19282040240000001</v>
      </c>
      <c r="I13" s="1">
        <v>0.33333333329999998</v>
      </c>
      <c r="J13" s="1">
        <v>0.36994385070000002</v>
      </c>
      <c r="K13" s="1">
        <v>0.40274091760000003</v>
      </c>
      <c r="L13" s="1">
        <v>0.8332570708</v>
      </c>
    </row>
    <row r="14" spans="1:12" x14ac:dyDescent="0.3">
      <c r="A14" s="1">
        <v>0.36666666669999998</v>
      </c>
      <c r="B14" s="1">
        <v>0.16982695149999999</v>
      </c>
      <c r="C14" s="1">
        <v>0.46754980080000003</v>
      </c>
      <c r="D14" s="1">
        <v>0.5725099602</v>
      </c>
      <c r="E14" s="1">
        <v>0.36666666669999998</v>
      </c>
      <c r="F14" s="1">
        <v>0.3234155876</v>
      </c>
      <c r="G14" s="1">
        <v>0.28994475320000002</v>
      </c>
      <c r="H14" s="1">
        <v>0.85697956620000004</v>
      </c>
      <c r="I14" s="1">
        <v>0.36666666669999998</v>
      </c>
      <c r="J14" s="1">
        <v>0.38330241640000001</v>
      </c>
      <c r="K14" s="1">
        <v>0.38885329969999999</v>
      </c>
      <c r="L14" s="1">
        <v>-1.0543252729999999</v>
      </c>
    </row>
    <row r="15" spans="1:12" x14ac:dyDescent="0.3">
      <c r="A15" s="1">
        <v>0.4</v>
      </c>
      <c r="B15" s="1">
        <v>0.18526351629999999</v>
      </c>
      <c r="C15" s="1">
        <v>0.47645551130000002</v>
      </c>
      <c r="D15" s="1">
        <v>-0.87784860570000001</v>
      </c>
      <c r="E15" s="1">
        <v>0.4</v>
      </c>
      <c r="F15" s="1">
        <v>0.33241387300000003</v>
      </c>
      <c r="G15" s="1">
        <v>0.32743760929999999</v>
      </c>
      <c r="H15" s="1">
        <v>-0.10712244579999999</v>
      </c>
      <c r="I15" s="1">
        <v>0.4</v>
      </c>
      <c r="J15" s="1">
        <v>0.39586740399999998</v>
      </c>
      <c r="K15" s="1">
        <v>0.33528677369999998</v>
      </c>
      <c r="L15" s="1">
        <v>-0.79924657809999999</v>
      </c>
    </row>
    <row r="16" spans="1:12" x14ac:dyDescent="0.3">
      <c r="A16" s="1">
        <v>0.43333333330000001</v>
      </c>
      <c r="B16" s="1">
        <v>0.2015906522</v>
      </c>
      <c r="C16" s="1">
        <v>0.42302124839999999</v>
      </c>
      <c r="E16" s="1">
        <v>0.43333333330000001</v>
      </c>
      <c r="F16" s="1">
        <v>0.3452447615</v>
      </c>
      <c r="G16" s="1">
        <v>0.31244046689999999</v>
      </c>
      <c r="I16" s="1">
        <v>0.43333333330000001</v>
      </c>
      <c r="J16" s="1">
        <v>0.405654868</v>
      </c>
      <c r="K16" s="1">
        <v>0.32139915590000001</v>
      </c>
      <c r="L16" s="1">
        <v>3.4010492689999998E-2</v>
      </c>
    </row>
    <row r="17" spans="1:11" x14ac:dyDescent="0.3">
      <c r="A17" s="1">
        <v>0.46666666670000001</v>
      </c>
      <c r="B17" s="1">
        <v>0.21346493289999999</v>
      </c>
      <c r="E17" s="1">
        <v>0.46666666670000001</v>
      </c>
      <c r="F17" s="1">
        <v>0.35324323749999997</v>
      </c>
      <c r="I17" s="1">
        <v>0.46666666670000001</v>
      </c>
      <c r="J17" s="1">
        <v>0.41729401440000002</v>
      </c>
      <c r="K17" s="1">
        <v>0.35115833699999999</v>
      </c>
    </row>
    <row r="18" spans="1:11" x14ac:dyDescent="0.3">
      <c r="I18" s="1">
        <v>0.5</v>
      </c>
      <c r="J18" s="1">
        <v>0.42906542380000001</v>
      </c>
    </row>
    <row r="23" spans="1:11" x14ac:dyDescent="0.3">
      <c r="A23" s="1"/>
      <c r="B23" s="1"/>
      <c r="C23" s="1"/>
      <c r="D23" s="1"/>
    </row>
    <row r="24" spans="1:11" x14ac:dyDescent="0.3">
      <c r="A24" s="1"/>
      <c r="B24" s="1"/>
      <c r="C24" s="1"/>
      <c r="D24" s="1"/>
    </row>
    <row r="25" spans="1:11" x14ac:dyDescent="0.3">
      <c r="A25" s="1"/>
      <c r="B25" s="1"/>
      <c r="C25" s="1"/>
      <c r="D25" s="1"/>
    </row>
    <row r="26" spans="1:11" x14ac:dyDescent="0.3">
      <c r="A26" s="1"/>
      <c r="B26" s="1"/>
      <c r="C26" s="1"/>
      <c r="D26" s="1"/>
    </row>
    <row r="27" spans="1:11" x14ac:dyDescent="0.3">
      <c r="A27" s="1"/>
      <c r="B27" s="1"/>
      <c r="C27" s="1"/>
      <c r="D27" s="1"/>
    </row>
    <row r="28" spans="1:11" x14ac:dyDescent="0.3">
      <c r="A28" s="1"/>
      <c r="B28" s="1"/>
      <c r="C28" s="1"/>
      <c r="D28" s="1"/>
    </row>
    <row r="29" spans="1:11" x14ac:dyDescent="0.3">
      <c r="A29" s="1"/>
      <c r="B29" s="1"/>
      <c r="C29" s="1"/>
      <c r="D29" s="1"/>
    </row>
    <row r="30" spans="1:11" x14ac:dyDescent="0.3">
      <c r="A30" s="1"/>
      <c r="B30" s="1"/>
      <c r="C30" s="1"/>
      <c r="D30" s="1"/>
    </row>
    <row r="31" spans="1:11" x14ac:dyDescent="0.3">
      <c r="A31" s="1"/>
      <c r="B31" s="1"/>
      <c r="C31" s="1"/>
      <c r="D31" s="1"/>
    </row>
    <row r="32" spans="1:11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D38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59FA-B591-421A-80F6-28C38D7CD680}">
  <dimension ref="A1:L30"/>
  <sheetViews>
    <sheetView workbookViewId="0">
      <selection activeCell="A18" sqref="A18:D30"/>
    </sheetView>
  </sheetViews>
  <sheetFormatPr baseColWidth="10" defaultRowHeight="14.4" x14ac:dyDescent="0.3"/>
  <sheetData>
    <row r="1" spans="1:12" x14ac:dyDescent="0.3">
      <c r="A1" t="s">
        <v>22</v>
      </c>
      <c r="E1" t="s">
        <v>14</v>
      </c>
      <c r="I1" t="s">
        <v>13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3">
      <c r="A3" s="1">
        <v>0</v>
      </c>
      <c r="B3" s="1">
        <v>1.072189867E-4</v>
      </c>
      <c r="E3" s="1">
        <v>0</v>
      </c>
      <c r="F3" s="1">
        <v>0.12542900039999999</v>
      </c>
      <c r="I3" s="1">
        <v>0</v>
      </c>
      <c r="J3" s="1">
        <v>0.18868077329999999</v>
      </c>
    </row>
    <row r="4" spans="1:12" x14ac:dyDescent="0.3">
      <c r="A4" s="1">
        <v>3.3333333329999999E-2</v>
      </c>
      <c r="B4" s="1">
        <v>4.1273407919999998E-2</v>
      </c>
      <c r="C4" s="1">
        <v>1.310678338</v>
      </c>
      <c r="E4" s="1">
        <v>3.3333333329999999E-2</v>
      </c>
      <c r="F4" s="1">
        <v>0.16132173899999999</v>
      </c>
      <c r="G4" s="1">
        <v>0.23967659290000001</v>
      </c>
      <c r="I4" s="1">
        <v>3.3333333329999999E-2</v>
      </c>
      <c r="J4" s="1">
        <v>0.19269659289999999</v>
      </c>
      <c r="K4" s="1">
        <v>0.21083052820000001</v>
      </c>
    </row>
    <row r="5" spans="1:12" x14ac:dyDescent="0.3">
      <c r="A5" s="1">
        <v>6.6666666669999999E-2</v>
      </c>
      <c r="B5" s="1">
        <v>8.7485774860000004E-2</v>
      </c>
      <c r="C5" s="1">
        <v>1.2628724410000001</v>
      </c>
      <c r="E5" s="1">
        <v>6.6666666669999999E-2</v>
      </c>
      <c r="F5" s="1">
        <v>0.14140743989999999</v>
      </c>
      <c r="G5" s="1">
        <v>-0.55797611430000005</v>
      </c>
      <c r="H5" s="1">
        <v>-13.43249831</v>
      </c>
      <c r="I5" s="1">
        <v>6.6666666669999999E-2</v>
      </c>
      <c r="J5" s="1">
        <v>0.2027361419</v>
      </c>
      <c r="K5" s="1">
        <v>0.31122601789999998</v>
      </c>
      <c r="L5" s="1">
        <v>1.204745876</v>
      </c>
    </row>
    <row r="6" spans="1:12" x14ac:dyDescent="0.3">
      <c r="A6" s="1">
        <v>0.1</v>
      </c>
      <c r="B6" s="1">
        <v>0.12546490399999999</v>
      </c>
      <c r="E6" s="1">
        <v>0.1</v>
      </c>
      <c r="F6" s="1">
        <v>0.1241233313</v>
      </c>
      <c r="G6" s="1">
        <v>-0.52415938009999996</v>
      </c>
      <c r="H6" s="1">
        <v>1.4009789880000001</v>
      </c>
      <c r="I6" s="1">
        <v>0.1</v>
      </c>
      <c r="J6" s="1">
        <v>0.21344499410000001</v>
      </c>
      <c r="K6" s="1">
        <v>0.28612714550000001</v>
      </c>
      <c r="L6" s="1">
        <v>-0.3011864689</v>
      </c>
    </row>
    <row r="7" spans="1:12" x14ac:dyDescent="0.3">
      <c r="E7" s="1">
        <v>0.1333333333</v>
      </c>
      <c r="F7" s="1">
        <v>0.1064634813</v>
      </c>
      <c r="G7" s="1">
        <v>-0.47907040109999999</v>
      </c>
      <c r="H7" s="1">
        <v>0.43478658260000003</v>
      </c>
      <c r="I7" s="1">
        <v>0.1333333333</v>
      </c>
      <c r="J7" s="1">
        <v>0.22181128489999999</v>
      </c>
      <c r="K7" s="1">
        <v>0.27608759649999998</v>
      </c>
      <c r="L7" s="1">
        <v>-4.3026638419999999E-2</v>
      </c>
    </row>
    <row r="8" spans="1:12" x14ac:dyDescent="0.3">
      <c r="E8" s="1">
        <v>0.16666666669999999</v>
      </c>
      <c r="F8" s="1">
        <v>9.2185304590000003E-2</v>
      </c>
      <c r="G8" s="1">
        <v>-0.4734342788</v>
      </c>
      <c r="H8" s="1">
        <v>1.0628116460000001</v>
      </c>
      <c r="I8" s="1">
        <v>0.16666666669999999</v>
      </c>
      <c r="J8" s="1">
        <v>0.2318508339</v>
      </c>
      <c r="K8" s="1">
        <v>0.29616669439999999</v>
      </c>
      <c r="L8" s="1">
        <v>-0.21513319210000001</v>
      </c>
    </row>
    <row r="9" spans="1:12" x14ac:dyDescent="0.3">
      <c r="E9" s="1">
        <v>0.2</v>
      </c>
      <c r="F9" s="1">
        <v>7.4901196000000003E-2</v>
      </c>
      <c r="G9" s="1">
        <v>-0.43961754460000002</v>
      </c>
      <c r="H9" s="1">
        <v>0.48309620279999999</v>
      </c>
      <c r="I9" s="1">
        <v>0.2</v>
      </c>
      <c r="J9" s="1">
        <v>0.24155573120000001</v>
      </c>
      <c r="K9" s="1">
        <v>0.26102827309999999</v>
      </c>
      <c r="L9" s="1">
        <v>-0.34421310729999999</v>
      </c>
    </row>
    <row r="10" spans="1:12" x14ac:dyDescent="0.3">
      <c r="E10" s="1">
        <v>0.2333333333</v>
      </c>
      <c r="F10" s="1">
        <v>6.2877468290000002E-2</v>
      </c>
      <c r="G10" s="1">
        <v>-0.40580081039999999</v>
      </c>
      <c r="H10" s="1">
        <v>0.28985772170000002</v>
      </c>
      <c r="I10" s="1">
        <v>0.2333333333</v>
      </c>
      <c r="J10" s="1">
        <v>0.24925271879999999</v>
      </c>
      <c r="K10" s="1">
        <v>0.26102827309999999</v>
      </c>
      <c r="L10" s="1">
        <v>0.43026638420000002</v>
      </c>
    </row>
    <row r="11" spans="1:12" x14ac:dyDescent="0.3">
      <c r="E11" s="1">
        <v>0.2666666667</v>
      </c>
      <c r="F11" s="1">
        <v>4.7847808640000003E-2</v>
      </c>
      <c r="G11" s="1">
        <v>-0.44525366690000001</v>
      </c>
      <c r="H11" s="1">
        <v>-0.24154810139999999</v>
      </c>
      <c r="I11" s="1">
        <v>0.2666666667</v>
      </c>
      <c r="J11" s="1">
        <v>0.25895761610000001</v>
      </c>
      <c r="K11" s="1">
        <v>0.3011864689</v>
      </c>
      <c r="L11" s="1">
        <v>8.6053276829999997E-2</v>
      </c>
    </row>
    <row r="12" spans="1:12" x14ac:dyDescent="0.3">
      <c r="E12" s="1">
        <v>0.3</v>
      </c>
      <c r="F12" s="1">
        <v>3.3193890490000003E-2</v>
      </c>
      <c r="G12" s="1">
        <v>-0.41707305509999998</v>
      </c>
      <c r="H12" s="1">
        <v>1.256050127</v>
      </c>
      <c r="I12" s="1">
        <v>0.3</v>
      </c>
      <c r="J12" s="1">
        <v>0.2693318167</v>
      </c>
      <c r="K12" s="1">
        <v>0.27106782200000001</v>
      </c>
      <c r="L12" s="1">
        <v>-0.9465860452</v>
      </c>
    </row>
    <row r="13" spans="1:12" x14ac:dyDescent="0.3">
      <c r="E13" s="1">
        <v>0.33333333329999998</v>
      </c>
      <c r="F13" s="1">
        <v>2.00429383E-2</v>
      </c>
      <c r="G13" s="1">
        <v>-0.36071183150000002</v>
      </c>
      <c r="I13" s="1">
        <v>0.33333333329999998</v>
      </c>
      <c r="J13" s="1">
        <v>0.27702880419999998</v>
      </c>
      <c r="K13" s="1">
        <v>0.22588985170000001</v>
      </c>
    </row>
    <row r="14" spans="1:12" x14ac:dyDescent="0.3">
      <c r="E14" s="1">
        <v>0.36666666669999998</v>
      </c>
      <c r="F14" s="1">
        <v>9.1464350609999998E-3</v>
      </c>
      <c r="I14" s="1">
        <v>0.36666666669999998</v>
      </c>
      <c r="J14" s="1">
        <v>0.28439114009999999</v>
      </c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C23" s="1"/>
      <c r="D23" s="1"/>
    </row>
    <row r="24" spans="1:4" x14ac:dyDescent="0.3">
      <c r="A24" s="1"/>
      <c r="C24" s="1"/>
      <c r="D24" s="1"/>
    </row>
    <row r="25" spans="1:4" x14ac:dyDescent="0.3">
      <c r="A25" s="1"/>
      <c r="C25" s="1"/>
      <c r="D25" s="1"/>
    </row>
    <row r="26" spans="1:4" x14ac:dyDescent="0.3">
      <c r="A26" s="1"/>
      <c r="C26" s="1"/>
      <c r="D26" s="1"/>
    </row>
    <row r="27" spans="1:4" x14ac:dyDescent="0.3">
      <c r="A27" s="1"/>
      <c r="C27" s="1"/>
      <c r="D27" s="1"/>
    </row>
    <row r="28" spans="1:4" x14ac:dyDescent="0.3">
      <c r="A28" s="1"/>
      <c r="C28" s="1"/>
      <c r="D28" s="1"/>
    </row>
    <row r="29" spans="1:4" x14ac:dyDescent="0.3">
      <c r="A29" s="1"/>
      <c r="C29" s="1"/>
      <c r="D29" s="1"/>
    </row>
    <row r="30" spans="1:4" x14ac:dyDescent="0.3">
      <c r="A30" s="1"/>
      <c r="C30" s="1"/>
      <c r="D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9B23-6C6A-4A06-AADD-C66CACE266C7}">
  <dimension ref="A1:P43"/>
  <sheetViews>
    <sheetView workbookViewId="0">
      <selection activeCell="D18" sqref="D18"/>
    </sheetView>
  </sheetViews>
  <sheetFormatPr baseColWidth="10" defaultRowHeight="14.4" x14ac:dyDescent="0.3"/>
  <cols>
    <col min="10" max="10" width="11.88671875" customWidth="1"/>
    <col min="14" max="14" width="12.109375" bestFit="1" customWidth="1"/>
  </cols>
  <sheetData>
    <row r="1" spans="1:16" x14ac:dyDescent="0.3">
      <c r="A1" t="s">
        <v>15</v>
      </c>
      <c r="E1" t="s">
        <v>20</v>
      </c>
      <c r="I1" t="s">
        <v>19</v>
      </c>
      <c r="M1" t="s">
        <v>21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3</v>
      </c>
      <c r="K2" t="s">
        <v>2</v>
      </c>
      <c r="L2" t="s">
        <v>4</v>
      </c>
      <c r="M2" t="s">
        <v>1</v>
      </c>
      <c r="N2" t="s">
        <v>2</v>
      </c>
      <c r="O2" t="s">
        <v>3</v>
      </c>
      <c r="P2" t="s">
        <v>4</v>
      </c>
    </row>
    <row r="3" spans="1:16" x14ac:dyDescent="0.3">
      <c r="A3" s="1">
        <v>0</v>
      </c>
      <c r="B3" s="1">
        <v>8.6397897579999993E-6</v>
      </c>
      <c r="E3" s="1">
        <v>0.96666666670000001</v>
      </c>
      <c r="F3" s="1">
        <v>0.13191217190000001</v>
      </c>
      <c r="I3" s="1">
        <v>0.93333333330000001</v>
      </c>
      <c r="J3" s="1"/>
      <c r="K3" s="1">
        <v>0.147405851</v>
      </c>
      <c r="M3" s="1">
        <v>0.9</v>
      </c>
      <c r="N3" s="1">
        <v>0.16230709039999999</v>
      </c>
    </row>
    <row r="4" spans="1:16" x14ac:dyDescent="0.3">
      <c r="A4" s="1">
        <v>3.3333333329999999E-2</v>
      </c>
      <c r="B4" s="1">
        <v>1.5210349870000001E-2</v>
      </c>
      <c r="C4" s="1">
        <v>0.41749624060000001</v>
      </c>
      <c r="E4" s="1">
        <v>1</v>
      </c>
      <c r="F4" s="1">
        <v>0.1327866291</v>
      </c>
      <c r="G4" s="1">
        <v>2.7108173860000001E-2</v>
      </c>
      <c r="I4" s="1">
        <v>0.96666666670000001</v>
      </c>
      <c r="J4" s="1">
        <v>2.5970561369999999E-2</v>
      </c>
      <c r="K4" s="1">
        <v>0.1478180821</v>
      </c>
      <c r="M4" s="1">
        <v>0.93333333330000001</v>
      </c>
      <c r="N4" s="1">
        <v>0.1673743271</v>
      </c>
      <c r="O4" s="1">
        <v>0.2335335171</v>
      </c>
    </row>
    <row r="5" spans="1:16" x14ac:dyDescent="0.3">
      <c r="A5" s="1">
        <v>6.6666666669999999E-2</v>
      </c>
      <c r="B5" s="1">
        <v>2.7841722490000002E-2</v>
      </c>
      <c r="C5" s="1">
        <v>0.35250342210000002</v>
      </c>
      <c r="D5" s="1">
        <v>-0.73648036400000005</v>
      </c>
      <c r="E5" s="1">
        <v>1.0333333330000001</v>
      </c>
      <c r="F5" s="1">
        <v>0.13371938350000001</v>
      </c>
      <c r="G5" s="1">
        <v>3.4103831629999998E-2</v>
      </c>
      <c r="H5" s="1">
        <v>7.495347611E-3</v>
      </c>
      <c r="I5" s="1">
        <v>1</v>
      </c>
      <c r="J5" s="1">
        <v>3.3390721769999999E-2</v>
      </c>
      <c r="K5" s="1">
        <v>0.1491372218</v>
      </c>
      <c r="L5" s="1">
        <v>5.3001145659999999E-2</v>
      </c>
      <c r="M5" s="1">
        <v>0.96666666670000001</v>
      </c>
      <c r="N5" s="1">
        <v>0.1778759915</v>
      </c>
      <c r="O5" s="1">
        <v>0.2638540466</v>
      </c>
      <c r="P5" s="1">
        <v>0.34477527070000002</v>
      </c>
    </row>
    <row r="6" spans="1:16" x14ac:dyDescent="0.3">
      <c r="A6" s="1">
        <v>0.1</v>
      </c>
      <c r="B6" s="1">
        <v>3.8710578010000003E-2</v>
      </c>
      <c r="C6" s="1">
        <v>0.3613160077</v>
      </c>
      <c r="D6" s="1">
        <v>1.6432009370000001E-17</v>
      </c>
      <c r="E6" s="1">
        <v>1.066666667</v>
      </c>
      <c r="F6" s="1">
        <v>0.1350602179</v>
      </c>
      <c r="G6" s="1">
        <v>3.060600275E-2</v>
      </c>
      <c r="H6" s="1">
        <v>-5.2467433280000003E-2</v>
      </c>
      <c r="I6" s="1">
        <v>1.0333333330000001</v>
      </c>
      <c r="J6" s="1">
        <v>2.5970561369999999E-2</v>
      </c>
      <c r="K6" s="1">
        <v>0.15004413019999999</v>
      </c>
      <c r="L6" s="1">
        <v>-9.5402062189999998E-2</v>
      </c>
      <c r="M6" s="1">
        <v>1</v>
      </c>
      <c r="N6" s="1">
        <v>0.1849645969</v>
      </c>
      <c r="O6" s="1">
        <v>0.22804746449999999</v>
      </c>
      <c r="P6" s="1">
        <v>-0.24633482600000001</v>
      </c>
    </row>
    <row r="7" spans="1:16" x14ac:dyDescent="0.3">
      <c r="A7" s="1">
        <v>0.1333333333</v>
      </c>
      <c r="B7" s="1">
        <v>5.1929456339999999E-2</v>
      </c>
      <c r="C7" s="1">
        <v>0.37012859320000002</v>
      </c>
      <c r="D7" s="1">
        <v>0.3021457904</v>
      </c>
      <c r="E7" s="1">
        <v>1.1000000000000001</v>
      </c>
      <c r="F7" s="1">
        <v>0.1357597837</v>
      </c>
      <c r="G7" s="1">
        <v>2.6233716640000002E-2</v>
      </c>
      <c r="H7" s="1">
        <v>5.0678520460000001E-2</v>
      </c>
      <c r="I7" s="1">
        <v>1.066666667</v>
      </c>
      <c r="J7" s="1">
        <v>2.7207254770000001E-2</v>
      </c>
      <c r="K7" s="1">
        <v>0.15086859250000001</v>
      </c>
      <c r="L7" s="1">
        <v>-6.3601374789999998E-2</v>
      </c>
      <c r="M7" s="1">
        <v>1.0333333330000001</v>
      </c>
      <c r="N7" s="1">
        <v>0.19307915580000001</v>
      </c>
      <c r="O7" s="1">
        <v>0.25717916750000003</v>
      </c>
      <c r="P7" s="1">
        <v>7.8714961479999998E-2</v>
      </c>
    </row>
    <row r="8" spans="1:16" x14ac:dyDescent="0.3">
      <c r="A8" s="1">
        <v>0.16666666669999999</v>
      </c>
      <c r="B8" s="1">
        <v>6.3385817560000002E-2</v>
      </c>
      <c r="C8" s="1">
        <v>0.36572230039999998</v>
      </c>
      <c r="D8" s="1">
        <v>-0.1133046714</v>
      </c>
      <c r="E8" s="1">
        <v>1.1333333329999999</v>
      </c>
      <c r="F8" s="1">
        <v>0.1368091323</v>
      </c>
      <c r="G8" s="1">
        <v>3.6185621440000003E-2</v>
      </c>
      <c r="H8" s="1">
        <v>2.8689848720000001E-2</v>
      </c>
      <c r="I8" s="1">
        <v>1.1000000000000001</v>
      </c>
      <c r="J8" s="1">
        <v>2.3497174579999999E-2</v>
      </c>
      <c r="K8" s="1">
        <v>0.15185794720000001</v>
      </c>
      <c r="L8" s="1">
        <v>-3.1800687399999999E-2</v>
      </c>
      <c r="M8" s="1">
        <v>1.066666667</v>
      </c>
      <c r="N8" s="1">
        <v>0.2021098747</v>
      </c>
      <c r="O8" s="1">
        <v>0.2395103697</v>
      </c>
      <c r="P8" s="1">
        <v>0.1009645587</v>
      </c>
    </row>
    <row r="9" spans="1:16" x14ac:dyDescent="0.3">
      <c r="A9" s="1">
        <v>0.2</v>
      </c>
      <c r="B9" s="1">
        <v>7.6310943029999995E-2</v>
      </c>
      <c r="C9" s="1">
        <v>0.37453488600000001</v>
      </c>
      <c r="D9" s="1">
        <v>-0.1133046714</v>
      </c>
      <c r="E9" s="1">
        <v>1.1666666670000001</v>
      </c>
      <c r="F9" s="1">
        <v>0.13817215839999999</v>
      </c>
      <c r="G9" s="1">
        <v>3.0259871880000001E-2</v>
      </c>
      <c r="H9" s="1">
        <v>-0.1085822546</v>
      </c>
      <c r="I9" s="1">
        <v>1.1333333329999999</v>
      </c>
      <c r="J9" s="1">
        <v>2.226048118E-2</v>
      </c>
      <c r="K9" s="1">
        <v>0.15243507079999999</v>
      </c>
      <c r="L9" s="1">
        <v>-2.1200458259999999E-2</v>
      </c>
      <c r="M9" s="1">
        <v>1.1000000000000001</v>
      </c>
      <c r="N9" s="1">
        <v>0.2090465138</v>
      </c>
      <c r="O9" s="1">
        <v>0.2473631687</v>
      </c>
      <c r="P9" s="1">
        <v>-0.16827426440000001</v>
      </c>
    </row>
    <row r="10" spans="1:16" x14ac:dyDescent="0.3">
      <c r="A10" s="1">
        <v>0.2333333333</v>
      </c>
      <c r="B10" s="1">
        <v>8.8354809960000003E-2</v>
      </c>
      <c r="C10" s="1">
        <v>0.35250342210000002</v>
      </c>
      <c r="D10" s="1">
        <v>-0.4532186856</v>
      </c>
      <c r="E10" s="1">
        <v>1.2</v>
      </c>
      <c r="F10" s="1">
        <v>0.13882645709999999</v>
      </c>
      <c r="G10" s="1">
        <v>2.4536201069999999E-2</v>
      </c>
      <c r="H10" s="1">
        <v>-0.2074814244</v>
      </c>
      <c r="I10" s="1">
        <v>1.1666666670000001</v>
      </c>
      <c r="J10" s="1">
        <v>2.4733867980000001E-2</v>
      </c>
      <c r="K10" s="1">
        <v>0.15334197929999999</v>
      </c>
      <c r="L10" s="1">
        <v>2.1200458259999999E-2</v>
      </c>
      <c r="M10" s="1">
        <v>1.1333333329999999</v>
      </c>
      <c r="N10" s="1">
        <v>0.2186007526</v>
      </c>
      <c r="O10" s="1">
        <v>0.24932636850000001</v>
      </c>
      <c r="P10" s="1">
        <v>-0.1177919851</v>
      </c>
    </row>
    <row r="11" spans="1:16" x14ac:dyDescent="0.3">
      <c r="A11" s="1">
        <v>0.2666666667</v>
      </c>
      <c r="B11" s="1">
        <v>9.9811171170000004E-2</v>
      </c>
      <c r="C11" s="1">
        <v>0.34369083659999999</v>
      </c>
      <c r="D11" s="1">
        <v>0.2266093428</v>
      </c>
      <c r="E11" s="1">
        <v>1.233333333</v>
      </c>
      <c r="F11" s="1">
        <v>0.1398079052</v>
      </c>
      <c r="G11" s="1">
        <v>2.0610408899999998E-2</v>
      </c>
      <c r="H11" s="1">
        <v>8.4124117970000006E-3</v>
      </c>
      <c r="I11" s="1">
        <v>1.2</v>
      </c>
      <c r="J11" s="1">
        <v>2.226048118E-2</v>
      </c>
      <c r="K11" s="1">
        <v>0.15408399540000001</v>
      </c>
      <c r="L11" s="1">
        <v>8.4801833059999998E-2</v>
      </c>
      <c r="M11" s="1">
        <v>1.1666666670000001</v>
      </c>
      <c r="N11" s="1">
        <v>0.22566827170000001</v>
      </c>
      <c r="O11" s="1">
        <v>0.22184157199999999</v>
      </c>
      <c r="P11" s="1">
        <v>-0.68992448419999997</v>
      </c>
    </row>
    <row r="12" spans="1:16" x14ac:dyDescent="0.3">
      <c r="A12" s="1">
        <v>0.3</v>
      </c>
      <c r="B12" s="1">
        <v>0.11126753239999999</v>
      </c>
      <c r="C12" s="1">
        <v>0.36572230039999998</v>
      </c>
      <c r="E12" s="1">
        <v>1.266666667</v>
      </c>
      <c r="F12" s="1">
        <v>0.14020048439999999</v>
      </c>
      <c r="G12" s="1">
        <v>2.0610408899999998E-2</v>
      </c>
      <c r="H12" s="1">
        <v>2.5237235390000001E-2</v>
      </c>
      <c r="I12" s="1">
        <v>1.233333333</v>
      </c>
      <c r="J12" s="1">
        <v>2.9680641569999999E-2</v>
      </c>
      <c r="K12" s="1">
        <v>0.15482601139999999</v>
      </c>
      <c r="M12" s="1">
        <v>1.2</v>
      </c>
      <c r="N12" s="1">
        <v>0.2333901907</v>
      </c>
      <c r="O12" s="1">
        <v>0.21398877290000001</v>
      </c>
      <c r="P12" s="1">
        <v>0.52165021980000004</v>
      </c>
    </row>
    <row r="13" spans="1:16" x14ac:dyDescent="0.3">
      <c r="A13" s="1">
        <v>0.33333333329999998</v>
      </c>
      <c r="B13" s="1">
        <v>0.1241926579</v>
      </c>
      <c r="E13" s="1">
        <v>1.3</v>
      </c>
      <c r="F13" s="1">
        <v>0.14118193239999999</v>
      </c>
      <c r="G13" s="1">
        <v>2.6499097159999999E-2</v>
      </c>
      <c r="I13" s="1">
        <v>1.266666667</v>
      </c>
      <c r="J13" s="1"/>
      <c r="K13" s="1">
        <v>0.15606270480000001</v>
      </c>
      <c r="M13" s="1">
        <v>1.233333333</v>
      </c>
      <c r="N13" s="1">
        <v>0.23993418990000001</v>
      </c>
      <c r="O13" s="1">
        <v>0.24343676920000001</v>
      </c>
      <c r="P13" s="1">
        <v>3.3654852890000003E-2</v>
      </c>
    </row>
    <row r="14" spans="1:16" x14ac:dyDescent="0.3">
      <c r="E14" s="1">
        <v>1.3333333329999999</v>
      </c>
      <c r="F14" s="1">
        <v>0.14196709090000001</v>
      </c>
      <c r="M14" s="1">
        <v>1.266666667</v>
      </c>
      <c r="N14" s="1">
        <v>0.24961930869999999</v>
      </c>
      <c r="O14" s="1">
        <v>0.2395103697</v>
      </c>
      <c r="P14" s="1">
        <v>-0.16827426440000001</v>
      </c>
    </row>
    <row r="15" spans="1:16" x14ac:dyDescent="0.3">
      <c r="M15" s="1">
        <v>1.3</v>
      </c>
      <c r="N15" s="1">
        <v>0.25590154790000003</v>
      </c>
      <c r="O15" s="1">
        <v>0.2080991737</v>
      </c>
      <c r="P15" s="1">
        <v>-6.7309705780000006E-2</v>
      </c>
    </row>
    <row r="16" spans="1:16" x14ac:dyDescent="0.3">
      <c r="M16" s="1">
        <v>1.3333333329999999</v>
      </c>
      <c r="N16" s="1">
        <v>0.26349258689999999</v>
      </c>
      <c r="O16" s="1">
        <v>0.245399969</v>
      </c>
      <c r="P16" s="1">
        <v>-8.4137132219999994E-2</v>
      </c>
    </row>
    <row r="17" spans="1:16" x14ac:dyDescent="0.3">
      <c r="M17" s="1">
        <v>1.3666666670000001</v>
      </c>
      <c r="N17" s="1">
        <v>0.2722615458</v>
      </c>
      <c r="O17" s="1">
        <v>0.21202557320000001</v>
      </c>
      <c r="P17" s="1">
        <v>-0.37020338180000001</v>
      </c>
    </row>
    <row r="18" spans="1:16" x14ac:dyDescent="0.3">
      <c r="M18" s="1">
        <v>1.4</v>
      </c>
      <c r="N18" s="1">
        <v>0.2776276251</v>
      </c>
      <c r="O18" s="1">
        <v>0.1982831749</v>
      </c>
      <c r="P18" s="1">
        <v>-1.6827426440000001E-2</v>
      </c>
    </row>
    <row r="19" spans="1:16" x14ac:dyDescent="0.3">
      <c r="M19" s="1">
        <v>1.433333333</v>
      </c>
      <c r="N19" s="1">
        <v>0.28548042410000002</v>
      </c>
      <c r="O19" s="1">
        <v>0.22969437100000001</v>
      </c>
      <c r="P19" s="1">
        <v>0.4206856611</v>
      </c>
    </row>
    <row r="20" spans="1:16" x14ac:dyDescent="0.3">
      <c r="M20" s="1">
        <v>1.4666666669999999</v>
      </c>
      <c r="N20" s="1">
        <v>0.29294058319999999</v>
      </c>
      <c r="O20" s="1">
        <v>0.21987837220000001</v>
      </c>
      <c r="P20" s="1">
        <v>0.23558397019999999</v>
      </c>
    </row>
    <row r="21" spans="1:16" x14ac:dyDescent="0.3">
      <c r="A21" s="1"/>
      <c r="B21" s="1"/>
      <c r="C21" s="1"/>
      <c r="D21" s="1"/>
      <c r="E21" s="1"/>
      <c r="M21" s="1">
        <v>1.5</v>
      </c>
      <c r="N21" s="1">
        <v>0.30013898230000002</v>
      </c>
      <c r="O21" s="1">
        <v>0.24147356950000001</v>
      </c>
      <c r="P21" s="1">
        <v>-0.35337595529999999</v>
      </c>
    </row>
    <row r="22" spans="1:16" x14ac:dyDescent="0.3">
      <c r="A22" s="1"/>
      <c r="B22" s="1"/>
      <c r="C22" s="1"/>
      <c r="D22" s="1"/>
      <c r="E22" s="1"/>
      <c r="M22" s="1">
        <v>1.5333333330000001</v>
      </c>
      <c r="N22" s="1">
        <v>0.30903882119999998</v>
      </c>
      <c r="O22" s="1">
        <v>0.21202557320000001</v>
      </c>
      <c r="P22" s="1">
        <v>-0.77406161640000004</v>
      </c>
    </row>
    <row r="23" spans="1:16" x14ac:dyDescent="0.3">
      <c r="A23" s="1"/>
      <c r="B23" s="1"/>
      <c r="C23" s="1"/>
      <c r="D23" s="1"/>
      <c r="E23" s="1"/>
      <c r="M23" s="1">
        <v>1.566666667</v>
      </c>
      <c r="N23" s="1">
        <v>0.31427402049999997</v>
      </c>
      <c r="O23" s="1">
        <v>0.1688351787</v>
      </c>
      <c r="P23" s="1">
        <v>-0.23558397019999999</v>
      </c>
    </row>
    <row r="24" spans="1:16" x14ac:dyDescent="0.3">
      <c r="A24" s="1"/>
      <c r="B24" s="1"/>
      <c r="C24" s="1"/>
      <c r="D24" s="1"/>
      <c r="E24" s="1"/>
      <c r="M24" s="1">
        <v>1.6</v>
      </c>
      <c r="N24" s="1">
        <v>0.32029449970000001</v>
      </c>
      <c r="O24" s="1">
        <v>0.20417277419999999</v>
      </c>
    </row>
    <row r="25" spans="1:16" x14ac:dyDescent="0.3">
      <c r="A25" s="1"/>
      <c r="B25" s="1"/>
      <c r="C25" s="1"/>
      <c r="D25" s="1"/>
      <c r="E25" s="1"/>
      <c r="M25" s="1">
        <v>1.6333333329999999</v>
      </c>
      <c r="N25" s="1">
        <v>0.32788553879999999</v>
      </c>
    </row>
    <row r="26" spans="1:16" x14ac:dyDescent="0.3">
      <c r="A26" s="1"/>
      <c r="B26" s="1"/>
      <c r="C26" s="1"/>
      <c r="D26" s="1"/>
      <c r="E26" s="1"/>
    </row>
    <row r="27" spans="1:16" x14ac:dyDescent="0.3">
      <c r="A27" s="1"/>
      <c r="B27" s="1"/>
      <c r="C27" s="1"/>
      <c r="D27" s="1"/>
      <c r="E27" s="1"/>
    </row>
    <row r="28" spans="1:16" x14ac:dyDescent="0.3">
      <c r="A28" s="1"/>
      <c r="B28" s="1"/>
      <c r="C28" s="1"/>
      <c r="D28" s="1"/>
      <c r="E28" s="1"/>
    </row>
    <row r="29" spans="1:16" x14ac:dyDescent="0.3">
      <c r="A29" s="1"/>
      <c r="B29" s="1"/>
      <c r="C29" s="1"/>
      <c r="D29" s="1"/>
      <c r="E29" s="1"/>
    </row>
    <row r="30" spans="1:16" x14ac:dyDescent="0.3">
      <c r="A30" s="1"/>
      <c r="B30" s="1"/>
      <c r="C30" s="1"/>
      <c r="D30" s="1"/>
      <c r="E30" s="1"/>
    </row>
    <row r="31" spans="1:16" x14ac:dyDescent="0.3">
      <c r="A31" s="1"/>
      <c r="B31" s="1"/>
      <c r="C31" s="1"/>
      <c r="D31" s="1"/>
      <c r="E31" s="1"/>
      <c r="F31" s="1"/>
    </row>
    <row r="32" spans="1:16" x14ac:dyDescent="0.3">
      <c r="A32" s="1"/>
      <c r="C32" s="1"/>
      <c r="E32" s="1"/>
      <c r="F32" s="1"/>
      <c r="G32" s="1"/>
    </row>
    <row r="33" spans="1:7" x14ac:dyDescent="0.3">
      <c r="A33" s="1"/>
      <c r="E33" s="1"/>
      <c r="F33" s="1"/>
      <c r="G33" s="1"/>
    </row>
    <row r="34" spans="1:7" x14ac:dyDescent="0.3">
      <c r="A34" s="1"/>
      <c r="E34" s="1"/>
      <c r="F34" s="1"/>
      <c r="G34" s="1"/>
    </row>
    <row r="35" spans="1:7" x14ac:dyDescent="0.3">
      <c r="A35" s="1"/>
      <c r="E35" s="1"/>
      <c r="F35" s="1"/>
      <c r="G35" s="1"/>
    </row>
    <row r="36" spans="1:7" x14ac:dyDescent="0.3">
      <c r="A36" s="1"/>
      <c r="E36" s="1"/>
      <c r="F36" s="1"/>
      <c r="G36" s="1"/>
    </row>
    <row r="37" spans="1:7" x14ac:dyDescent="0.3">
      <c r="A37" s="1"/>
      <c r="E37" s="1"/>
      <c r="F37" s="1"/>
      <c r="G37" s="1"/>
    </row>
    <row r="38" spans="1:7" x14ac:dyDescent="0.3">
      <c r="A38" s="1"/>
      <c r="E38" s="1"/>
      <c r="F38" s="1"/>
      <c r="G38" s="1"/>
    </row>
    <row r="39" spans="1:7" x14ac:dyDescent="0.3">
      <c r="A39" s="1"/>
      <c r="E39" s="1"/>
      <c r="F39" s="1"/>
      <c r="G39" s="1"/>
    </row>
    <row r="40" spans="1:7" x14ac:dyDescent="0.3">
      <c r="A40" s="1"/>
      <c r="E40" s="1"/>
      <c r="F40" s="1"/>
    </row>
    <row r="41" spans="1:7" x14ac:dyDescent="0.3">
      <c r="A41" s="1"/>
      <c r="E41" s="1"/>
    </row>
    <row r="42" spans="1:7" x14ac:dyDescent="0.3">
      <c r="A42" s="1"/>
      <c r="E42" s="1"/>
    </row>
    <row r="43" spans="1:7" x14ac:dyDescent="0.3">
      <c r="A43" s="1"/>
      <c r="E43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2728-8D8D-4929-8C36-63EFA6D4E727}">
  <dimension ref="A1:I27"/>
  <sheetViews>
    <sheetView workbookViewId="0">
      <selection activeCell="J29" sqref="J29"/>
    </sheetView>
  </sheetViews>
  <sheetFormatPr baseColWidth="10" defaultRowHeight="14.4" x14ac:dyDescent="0.3"/>
  <sheetData>
    <row r="1" spans="1:9" x14ac:dyDescent="0.3">
      <c r="A1" s="19" t="s">
        <v>35</v>
      </c>
      <c r="B1" s="19" t="s">
        <v>40</v>
      </c>
      <c r="C1" s="19" t="s">
        <v>42</v>
      </c>
      <c r="D1" s="19" t="s">
        <v>41</v>
      </c>
      <c r="E1" s="19" t="s">
        <v>43</v>
      </c>
      <c r="F1" s="19" t="s">
        <v>44</v>
      </c>
      <c r="G1" s="19" t="s">
        <v>45</v>
      </c>
      <c r="H1" s="19" t="s">
        <v>46</v>
      </c>
      <c r="I1" s="19" t="s">
        <v>38</v>
      </c>
    </row>
    <row r="2" spans="1:9" x14ac:dyDescent="0.3">
      <c r="A2" s="20">
        <v>1</v>
      </c>
      <c r="B2" s="21">
        <v>6.6660000000000001E-3</v>
      </c>
      <c r="C2" s="21">
        <v>6.6660000000000001E-3</v>
      </c>
      <c r="D2" s="22"/>
      <c r="E2" s="21">
        <v>0.81820000000000004</v>
      </c>
      <c r="F2" s="23">
        <v>0.18920000000000001</v>
      </c>
      <c r="G2" s="24">
        <v>0.50490000000000002</v>
      </c>
      <c r="H2" s="21"/>
      <c r="I2" s="19">
        <f>(F2-G2)/(-E2)</f>
        <v>0.38584698117819599</v>
      </c>
    </row>
    <row r="3" spans="1:9" x14ac:dyDescent="0.3">
      <c r="A3" s="20">
        <v>2</v>
      </c>
      <c r="B3" s="21">
        <v>0.02</v>
      </c>
      <c r="C3" s="21">
        <v>0.02</v>
      </c>
      <c r="D3" s="22"/>
      <c r="E3" s="21">
        <v>0.96579999999999999</v>
      </c>
      <c r="F3" s="21">
        <v>0.19700988317190199</v>
      </c>
      <c r="G3" s="21">
        <v>0.49149999999999999</v>
      </c>
      <c r="H3" s="21"/>
      <c r="I3" s="19">
        <f>(F3-G3)/(-E3)</f>
        <v>0.30491832349150755</v>
      </c>
    </row>
    <row r="4" spans="1:9" x14ac:dyDescent="0.3">
      <c r="A4" s="25">
        <v>3</v>
      </c>
      <c r="B4" s="21">
        <v>0.02</v>
      </c>
      <c r="C4" s="21">
        <v>6.6660000000000001E-3</v>
      </c>
      <c r="D4" s="22"/>
      <c r="E4" s="21">
        <v>0.45900000000000002</v>
      </c>
      <c r="F4" s="21">
        <v>0.29409999999999997</v>
      </c>
      <c r="G4" s="21">
        <v>0.37580000000000002</v>
      </c>
      <c r="H4" s="21"/>
      <c r="I4" s="19">
        <f t="shared" ref="I4" si="0">(F4-G4)/(-E4)</f>
        <v>0.17799564270152515</v>
      </c>
    </row>
    <row r="5" spans="1:9" x14ac:dyDescent="0.3">
      <c r="A5" s="11">
        <v>4</v>
      </c>
      <c r="B5" s="21">
        <v>6.6660000000000001E-3</v>
      </c>
      <c r="C5" s="21">
        <v>0.02</v>
      </c>
      <c r="D5" s="22"/>
      <c r="E5" s="21">
        <v>1.2669999999999999</v>
      </c>
      <c r="F5" s="21">
        <v>-0.40250000000000002</v>
      </c>
      <c r="G5" s="21">
        <v>0.27250000000000002</v>
      </c>
      <c r="H5" s="21"/>
      <c r="I5" s="19">
        <f>(F5-G5)/(-E5)</f>
        <v>0.53275453827940022</v>
      </c>
    </row>
    <row r="6" spans="1:9" x14ac:dyDescent="0.3">
      <c r="A6" s="20">
        <v>5</v>
      </c>
      <c r="B6" s="21">
        <v>6.6660000000000001E-3</v>
      </c>
      <c r="C6" s="21">
        <v>6.6660000000000001E-3</v>
      </c>
      <c r="D6" s="21">
        <v>6.6660000000000001E-3</v>
      </c>
      <c r="E6" s="21">
        <v>0.36670000000000003</v>
      </c>
      <c r="F6" s="21">
        <v>2.7884373529604701E-2</v>
      </c>
      <c r="G6" s="21">
        <v>2.5723222694207799E-2</v>
      </c>
      <c r="H6" s="21">
        <v>0.228242275653223</v>
      </c>
      <c r="I6" s="19">
        <f>(F6-H6)/-E6</f>
        <v>0.54638097115794459</v>
      </c>
    </row>
    <row r="17" customFormat="1" x14ac:dyDescent="0.3"/>
    <row r="18" customFormat="1" x14ac:dyDescent="0.3"/>
    <row r="19" customFormat="1" x14ac:dyDescent="0.3"/>
    <row r="20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7629-9D3B-4B84-BA3E-E478A026FB55}">
  <dimension ref="A1:I13"/>
  <sheetViews>
    <sheetView workbookViewId="0">
      <selection activeCell="G29" sqref="G29"/>
    </sheetView>
  </sheetViews>
  <sheetFormatPr baseColWidth="10" defaultRowHeight="14.4" x14ac:dyDescent="0.3"/>
  <sheetData>
    <row r="1" spans="1:9" ht="15" thickBot="1" x14ac:dyDescent="0.35">
      <c r="A1" s="12" t="s">
        <v>35</v>
      </c>
      <c r="B1" s="12" t="s">
        <v>51</v>
      </c>
      <c r="C1" s="12" t="s">
        <v>52</v>
      </c>
      <c r="D1" s="12" t="s">
        <v>53</v>
      </c>
      <c r="E1" s="12" t="s">
        <v>54</v>
      </c>
      <c r="F1" s="12" t="s">
        <v>56</v>
      </c>
      <c r="G1" s="12" t="s">
        <v>57</v>
      </c>
      <c r="H1" s="12" t="s">
        <v>58</v>
      </c>
      <c r="I1" s="12" t="s">
        <v>55</v>
      </c>
    </row>
    <row r="2" spans="1:9" ht="15" thickBot="1" x14ac:dyDescent="0.35">
      <c r="A2" s="14">
        <v>1</v>
      </c>
      <c r="B2" s="1">
        <v>1E-4</v>
      </c>
      <c r="C2" s="1">
        <v>1E-4</v>
      </c>
      <c r="D2" s="1">
        <v>1E-4</v>
      </c>
      <c r="E2" s="13">
        <v>4.4999999999999998E-2</v>
      </c>
      <c r="F2" s="27">
        <v>1.4E-3</v>
      </c>
      <c r="G2" s="27">
        <v>6.1000000000000004E-3</v>
      </c>
      <c r="H2" s="16"/>
      <c r="I2" s="12">
        <v>3.0387575352015174E-2</v>
      </c>
    </row>
    <row r="3" spans="1:9" ht="15" thickBot="1" x14ac:dyDescent="0.35">
      <c r="A3" s="14">
        <v>2</v>
      </c>
      <c r="B3" s="1">
        <v>1E-4</v>
      </c>
      <c r="C3" s="1">
        <v>1E-4</v>
      </c>
      <c r="D3" s="1">
        <v>1E-4</v>
      </c>
      <c r="E3" s="13">
        <v>2.5999999999999999E-2</v>
      </c>
      <c r="F3" s="26">
        <v>3.5000000000000001E-3</v>
      </c>
      <c r="G3" s="26">
        <v>9.4999999999999998E-3</v>
      </c>
      <c r="H3" s="16"/>
      <c r="I3" s="12">
        <v>1.6671039422326013E-2</v>
      </c>
    </row>
    <row r="4" spans="1:9" ht="15" thickBot="1" x14ac:dyDescent="0.35">
      <c r="A4" s="15">
        <v>3</v>
      </c>
      <c r="B4" s="1">
        <v>1E-4</v>
      </c>
      <c r="C4" s="1">
        <v>1E-4</v>
      </c>
      <c r="D4" s="1">
        <v>1E-4</v>
      </c>
      <c r="E4" s="13">
        <v>2E-3</v>
      </c>
      <c r="F4" s="26">
        <v>2.7000000000000001E-3</v>
      </c>
      <c r="G4" s="26">
        <v>5.1999999999999998E-3</v>
      </c>
      <c r="H4" s="16"/>
      <c r="I4" s="12">
        <v>1.7986909118525161E-2</v>
      </c>
    </row>
    <row r="5" spans="1:9" ht="15" thickBot="1" x14ac:dyDescent="0.35">
      <c r="A5" s="11">
        <v>4</v>
      </c>
      <c r="B5" s="1">
        <v>1E-4</v>
      </c>
      <c r="C5" s="1">
        <v>1E-4</v>
      </c>
      <c r="D5" s="1">
        <v>1E-4</v>
      </c>
      <c r="E5" s="13">
        <v>3.2000000000000001E-2</v>
      </c>
      <c r="F5" s="13">
        <v>3.1E-2</v>
      </c>
      <c r="G5" s="26">
        <v>3.7000000000000002E-3</v>
      </c>
      <c r="H5" s="16"/>
      <c r="I5" s="12">
        <v>4.0843050690561017E-2</v>
      </c>
    </row>
    <row r="6" spans="1:9" ht="15" thickBot="1" x14ac:dyDescent="0.35">
      <c r="A6" s="14">
        <v>5</v>
      </c>
      <c r="B6" s="1">
        <v>1E-4</v>
      </c>
      <c r="C6" s="1">
        <v>1E-4</v>
      </c>
      <c r="D6" s="1">
        <v>1E-4</v>
      </c>
      <c r="E6" s="26">
        <v>2.8999999999999998E-3</v>
      </c>
      <c r="F6" s="26">
        <v>6.9999999999999999E-4</v>
      </c>
      <c r="G6" s="26">
        <v>5.4000000000000003E-3</v>
      </c>
      <c r="H6" s="26">
        <v>1.6000000000000001E-4</v>
      </c>
      <c r="I6" s="12">
        <v>1.6681459461907144E-2</v>
      </c>
    </row>
    <row r="12" spans="1:9" ht="15" thickBot="1" x14ac:dyDescent="0.35"/>
    <row r="13" spans="1:9" ht="15" thickBot="1" x14ac:dyDescent="0.35">
      <c r="F13" s="4"/>
      <c r="G1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EE2E-5EDE-4B5A-8DAE-CC0EBEB3BD0A}">
  <dimension ref="A1:R23"/>
  <sheetViews>
    <sheetView tabSelected="1" zoomScale="85" zoomScaleNormal="85" workbookViewId="0">
      <selection activeCell="B4" sqref="B4:I4"/>
    </sheetView>
  </sheetViews>
  <sheetFormatPr baseColWidth="10" defaultRowHeight="14.4" x14ac:dyDescent="0.3"/>
  <cols>
    <col min="1" max="1" width="8.44140625" customWidth="1"/>
    <col min="15" max="15" width="18.6640625" customWidth="1"/>
    <col min="16" max="16" width="11.77734375" customWidth="1"/>
    <col min="17" max="17" width="12.109375" customWidth="1"/>
  </cols>
  <sheetData>
    <row r="1" spans="1:18" x14ac:dyDescent="0.3">
      <c r="A1" s="29" t="s">
        <v>35</v>
      </c>
      <c r="B1" s="30" t="s">
        <v>40</v>
      </c>
      <c r="C1" s="30" t="s">
        <v>42</v>
      </c>
      <c r="D1" s="30" t="s">
        <v>41</v>
      </c>
      <c r="E1" s="30" t="s">
        <v>43</v>
      </c>
      <c r="F1" s="30" t="s">
        <v>44</v>
      </c>
      <c r="G1" s="30" t="s">
        <v>45</v>
      </c>
      <c r="H1" s="30" t="s">
        <v>46</v>
      </c>
      <c r="I1" s="30" t="s">
        <v>47</v>
      </c>
      <c r="J1" s="30" t="s">
        <v>48</v>
      </c>
      <c r="K1" s="30" t="s">
        <v>36</v>
      </c>
      <c r="L1" s="30" t="s">
        <v>49</v>
      </c>
      <c r="M1" s="30" t="s">
        <v>50</v>
      </c>
      <c r="N1" s="30" t="s">
        <v>37</v>
      </c>
      <c r="O1" s="30" t="s">
        <v>65</v>
      </c>
      <c r="P1" s="43" t="s">
        <v>66</v>
      </c>
      <c r="Q1" s="46" t="s">
        <v>67</v>
      </c>
      <c r="R1" s="46"/>
    </row>
    <row r="2" spans="1:18" x14ac:dyDescent="0.3">
      <c r="A2" s="20">
        <v>1</v>
      </c>
      <c r="B2" s="32">
        <v>6.6660000000000001E-3</v>
      </c>
      <c r="C2" s="32">
        <v>6.6660000000000001E-3</v>
      </c>
      <c r="D2" s="33"/>
      <c r="E2" s="32">
        <v>0.81820000000000004</v>
      </c>
      <c r="F2" s="34">
        <v>0.18920000000000001</v>
      </c>
      <c r="G2" s="35">
        <v>0.50490000000000002</v>
      </c>
      <c r="H2" s="32"/>
      <c r="I2" s="32">
        <f>B2*E2</f>
        <v>5.4541212000000002E-3</v>
      </c>
      <c r="J2" s="32">
        <f>B2*F2+C2*G2</f>
        <v>4.6268706000000001E-3</v>
      </c>
      <c r="K2" s="36">
        <f>(I2-J2)/I2*100</f>
        <v>15.167440723539476</v>
      </c>
      <c r="L2" s="32">
        <f>1/2*B2*E2^2</f>
        <v>2.2312809829200006E-3</v>
      </c>
      <c r="M2" s="32">
        <f>1/2*B2*F2^2+1/2*C2*G2^2</f>
        <v>9.6897192645000016E-4</v>
      </c>
      <c r="N2" s="36">
        <f>(L2-M2)/L2*100</f>
        <v>56.573289788812708</v>
      </c>
      <c r="O2" s="32">
        <f>-M2+L2</f>
        <v>1.2623090564700004E-3</v>
      </c>
      <c r="P2" s="32">
        <f>(1-P10^2)*B2*C2*E2^2/(2*(B2+C2))</f>
        <v>9.4954628587500033E-4</v>
      </c>
      <c r="Q2" s="17">
        <f>(O2-P2)/P2*100</f>
        <v>32.938127950949898</v>
      </c>
      <c r="R2" s="1"/>
    </row>
    <row r="3" spans="1:18" x14ac:dyDescent="0.3">
      <c r="A3" s="20">
        <v>2</v>
      </c>
      <c r="B3" s="32">
        <v>0.02</v>
      </c>
      <c r="C3" s="32">
        <v>0.02</v>
      </c>
      <c r="D3" s="33"/>
      <c r="E3" s="32">
        <v>0.96579999999999999</v>
      </c>
      <c r="F3" s="21">
        <v>0.19700988317190199</v>
      </c>
      <c r="G3" s="32">
        <v>0.49149999999999999</v>
      </c>
      <c r="H3" s="32"/>
      <c r="I3" s="32">
        <f>B3*E3</f>
        <v>1.9316E-2</v>
      </c>
      <c r="J3" s="32">
        <f>B3*F3+C3*G3</f>
        <v>1.377019766343804E-2</v>
      </c>
      <c r="K3" s="36">
        <f>(I3-J3)/I3*100</f>
        <v>28.71092532906378</v>
      </c>
      <c r="L3" s="32">
        <f>1/2*B3*E3^2</f>
        <v>9.3276964E-3</v>
      </c>
      <c r="M3" s="32">
        <f>1/2*B3*F3^2+1/2*C3*G3^2</f>
        <v>2.8038514406740649E-3</v>
      </c>
      <c r="N3" s="36">
        <f t="shared" ref="N3:N6" si="0">(L3-M3)/L3*100</f>
        <v>69.940579962764815</v>
      </c>
      <c r="O3" s="32">
        <f t="shared" ref="O3:O6" si="1">-M3+L3</f>
        <v>6.5238449593259355E-3</v>
      </c>
      <c r="P3" s="32">
        <f t="shared" ref="P3:P5" si="2">(1-P11^2)*B3*C3*E3^2/(2*(B3+C3))</f>
        <v>4.2302260554528655E-3</v>
      </c>
      <c r="Q3" s="17">
        <f t="shared" ref="Q3:Q5" si="3">(O3-P3)/P3*100</f>
        <v>54.219771563189603</v>
      </c>
    </row>
    <row r="4" spans="1:18" x14ac:dyDescent="0.3">
      <c r="A4" s="25">
        <v>3</v>
      </c>
      <c r="B4" s="32">
        <v>0.02</v>
      </c>
      <c r="C4" s="32">
        <v>6.6660000000000001E-3</v>
      </c>
      <c r="D4" s="33"/>
      <c r="E4" s="32">
        <v>0.45900000000000002</v>
      </c>
      <c r="F4" s="32">
        <v>0.29409999999999997</v>
      </c>
      <c r="G4" s="32">
        <v>0.37580000000000002</v>
      </c>
      <c r="H4" s="32"/>
      <c r="I4" s="32">
        <f>B4*E4</f>
        <v>9.1800000000000007E-3</v>
      </c>
      <c r="J4" s="32">
        <f>B4*F4+C4*G4</f>
        <v>8.3870827999999991E-3</v>
      </c>
      <c r="K4" s="36">
        <f>(I4-J4)/I4*100</f>
        <v>8.6374422657952223</v>
      </c>
      <c r="L4" s="32">
        <f>1/2*B4*E4^2</f>
        <v>2.1068100000000002E-3</v>
      </c>
      <c r="M4" s="32">
        <f>1/2*B4*F4^2+1/2*C4*G4^2</f>
        <v>1.3356531581199997E-3</v>
      </c>
      <c r="N4" s="36">
        <f t="shared" si="0"/>
        <v>36.603055893981917</v>
      </c>
      <c r="O4" s="32">
        <f t="shared" si="1"/>
        <v>7.7115684188000045E-4</v>
      </c>
      <c r="P4" s="32">
        <f t="shared" si="2"/>
        <v>5.0997702289807244E-4</v>
      </c>
      <c r="Q4" s="17">
        <f t="shared" si="3"/>
        <v>51.214036565355073</v>
      </c>
    </row>
    <row r="5" spans="1:18" x14ac:dyDescent="0.3">
      <c r="A5" s="11">
        <v>4</v>
      </c>
      <c r="B5" s="32">
        <v>6.6660000000000001E-3</v>
      </c>
      <c r="C5" s="32">
        <v>0.02</v>
      </c>
      <c r="D5" s="33"/>
      <c r="E5" s="32">
        <v>1.2669999999999999</v>
      </c>
      <c r="F5" s="32">
        <v>-0.40250000000000002</v>
      </c>
      <c r="G5" s="32">
        <v>0.27250000000000002</v>
      </c>
      <c r="H5" s="32"/>
      <c r="I5" s="32">
        <f>B5*E5</f>
        <v>8.4458219999999987E-3</v>
      </c>
      <c r="J5" s="32">
        <f>B5*F5+C5*G5</f>
        <v>2.7669350000000007E-3</v>
      </c>
      <c r="K5" s="36">
        <f>(I5-J5)/I5*100</f>
        <v>67.239008825902317</v>
      </c>
      <c r="L5" s="32">
        <f>1/2*B5*E5^2</f>
        <v>5.3504282369999994E-3</v>
      </c>
      <c r="M5" s="32">
        <f>1/2*B5*F5^2+1/2*C5*G5^2</f>
        <v>1.2825293312500002E-3</v>
      </c>
      <c r="N5" s="36">
        <f t="shared" si="0"/>
        <v>76.029407844761266</v>
      </c>
      <c r="O5" s="32">
        <f t="shared" si="1"/>
        <v>4.0678989057499997E-3</v>
      </c>
      <c r="P5" s="32">
        <f t="shared" si="2"/>
        <v>2.8739444326108142E-3</v>
      </c>
      <c r="Q5" s="17">
        <f t="shared" si="3"/>
        <v>41.544104318486987</v>
      </c>
    </row>
    <row r="6" spans="1:18" x14ac:dyDescent="0.3">
      <c r="A6" s="20">
        <v>5</v>
      </c>
      <c r="B6" s="32">
        <v>6.6660000000000001E-3</v>
      </c>
      <c r="C6" s="32">
        <v>6.6660000000000001E-3</v>
      </c>
      <c r="D6" s="32">
        <v>6.6660000000000001E-3</v>
      </c>
      <c r="E6" s="32">
        <v>0.36670000000000003</v>
      </c>
      <c r="F6" s="32">
        <v>2.7884373529604701E-2</v>
      </c>
      <c r="G6" s="32">
        <v>2.5723222694207799E-2</v>
      </c>
      <c r="H6" s="32">
        <v>0.228242275653223</v>
      </c>
      <c r="I6" s="32">
        <f>B6*E6</f>
        <v>2.4444222E-3</v>
      </c>
      <c r="J6" s="32">
        <f>B6*F6+C6*G6+D6*H6</f>
        <v>1.8788112459323185E-3</v>
      </c>
      <c r="K6" s="36">
        <f>(I6-J6)/I6*100</f>
        <v>23.138840502580997</v>
      </c>
      <c r="L6" s="32">
        <f>1/2*B6*E6^2</f>
        <v>4.4818481037000002E-4</v>
      </c>
      <c r="M6" s="32">
        <f>1/2*B6*F6^2+1/2*C6*G6^2+1/2*D6*H6^2</f>
        <v>1.7842801830796444E-4</v>
      </c>
      <c r="N6" s="36">
        <f t="shared" si="0"/>
        <v>60.188740408077912</v>
      </c>
      <c r="O6" s="32">
        <f t="shared" si="1"/>
        <v>2.6975679206203554E-4</v>
      </c>
      <c r="P6" s="32">
        <f>(1-P14^2)*B6*D6*E6^2/(2*(B6+D6))</f>
        <v>1.5719361416086154E-4</v>
      </c>
      <c r="Q6" s="17">
        <f>(O6-P6)/P6*100</f>
        <v>71.607983887935987</v>
      </c>
    </row>
    <row r="7" spans="1:18" x14ac:dyDescent="0.3">
      <c r="A7" s="28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1:18" x14ac:dyDescent="0.3">
      <c r="A8" s="28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18"/>
    </row>
    <row r="9" spans="1:18" x14ac:dyDescent="0.3">
      <c r="A9" s="29" t="s">
        <v>35</v>
      </c>
      <c r="B9" s="30" t="s">
        <v>40</v>
      </c>
      <c r="C9" s="30" t="s">
        <v>42</v>
      </c>
      <c r="D9" s="30" t="s">
        <v>41</v>
      </c>
      <c r="E9" s="30" t="s">
        <v>51</v>
      </c>
      <c r="F9" s="30" t="s">
        <v>52</v>
      </c>
      <c r="G9" s="30" t="s">
        <v>53</v>
      </c>
      <c r="H9" s="30" t="s">
        <v>54</v>
      </c>
      <c r="I9" s="30" t="s">
        <v>56</v>
      </c>
      <c r="J9" s="30" t="s">
        <v>57</v>
      </c>
      <c r="K9" s="30" t="s">
        <v>58</v>
      </c>
      <c r="L9" s="30" t="s">
        <v>43</v>
      </c>
      <c r="M9" s="30" t="s">
        <v>44</v>
      </c>
      <c r="N9" s="30" t="s">
        <v>45</v>
      </c>
      <c r="O9" s="30" t="s">
        <v>46</v>
      </c>
      <c r="P9" s="44" t="s">
        <v>38</v>
      </c>
      <c r="Q9" s="30" t="s">
        <v>55</v>
      </c>
    </row>
    <row r="10" spans="1:18" x14ac:dyDescent="0.3">
      <c r="A10" s="20">
        <v>1</v>
      </c>
      <c r="B10" s="32">
        <v>6.6660000000000001E-3</v>
      </c>
      <c r="C10" s="32">
        <v>6.6660000000000001E-3</v>
      </c>
      <c r="D10" s="33"/>
      <c r="E10" s="32">
        <v>1E-4</v>
      </c>
      <c r="F10" s="32">
        <v>1E-4</v>
      </c>
      <c r="G10" s="32"/>
      <c r="H10" s="35">
        <v>4.4999999999999998E-2</v>
      </c>
      <c r="I10" s="38">
        <v>1.4E-3</v>
      </c>
      <c r="J10" s="38">
        <v>6.1000000000000004E-3</v>
      </c>
      <c r="K10" s="37"/>
      <c r="L10" s="31">
        <v>0.81820000000000004</v>
      </c>
      <c r="M10" s="39">
        <v>0.18920000000000001</v>
      </c>
      <c r="N10" s="40">
        <v>0.50490000000000002</v>
      </c>
      <c r="O10" s="31"/>
      <c r="P10" s="45">
        <v>0.38584698117819599</v>
      </c>
      <c r="Q10" s="31">
        <f>ABS(1/L10)*I10+ABS(1/L10)*J10+ABS((M10-N10)/(L10^2))*H10</f>
        <v>3.0387575352015174E-2</v>
      </c>
    </row>
    <row r="11" spans="1:18" x14ac:dyDescent="0.3">
      <c r="A11" s="20">
        <v>2</v>
      </c>
      <c r="B11" s="32">
        <v>0.02</v>
      </c>
      <c r="C11" s="32">
        <v>0.02</v>
      </c>
      <c r="D11" s="33"/>
      <c r="E11" s="32">
        <v>1E-4</v>
      </c>
      <c r="F11" s="32">
        <v>1E-4</v>
      </c>
      <c r="G11" s="32"/>
      <c r="H11" s="35">
        <v>2.5999999999999999E-2</v>
      </c>
      <c r="I11" s="35">
        <v>5.7999999999999996E-3</v>
      </c>
      <c r="J11" s="35">
        <v>9.4999999999999998E-3</v>
      </c>
      <c r="K11" s="37"/>
      <c r="L11" s="31">
        <v>0.96579999999999999</v>
      </c>
      <c r="M11" s="21">
        <v>0.19700988317190199</v>
      </c>
      <c r="N11" s="31">
        <v>0.49149999999999999</v>
      </c>
      <c r="O11" s="31"/>
      <c r="P11" s="45">
        <v>0.30491832349150755</v>
      </c>
      <c r="Q11" s="31">
        <f>ABS(1/L11)*I11+ABS(1/L11)*J11+ABS((M11-N11)/(L11^2))*H11</f>
        <v>2.4050400093993785E-2</v>
      </c>
    </row>
    <row r="12" spans="1:18" x14ac:dyDescent="0.3">
      <c r="A12" s="25">
        <v>3</v>
      </c>
      <c r="B12" s="32">
        <v>0.02</v>
      </c>
      <c r="C12" s="32">
        <v>6.6660000000000001E-3</v>
      </c>
      <c r="D12" s="33"/>
      <c r="E12" s="32">
        <v>1E-4</v>
      </c>
      <c r="F12" s="32">
        <v>1E-4</v>
      </c>
      <c r="G12" s="32"/>
      <c r="H12" s="35">
        <v>2E-3</v>
      </c>
      <c r="I12" s="35">
        <v>2.7000000000000001E-3</v>
      </c>
      <c r="J12" s="35">
        <v>5.1999999999999998E-3</v>
      </c>
      <c r="K12" s="37"/>
      <c r="L12" s="37">
        <v>0.45900000000000002</v>
      </c>
      <c r="M12" s="37">
        <v>0.29409999999999997</v>
      </c>
      <c r="N12" s="37">
        <v>0.37580000000000002</v>
      </c>
      <c r="O12" s="31"/>
      <c r="P12" s="45">
        <v>0.17799564270152515</v>
      </c>
      <c r="Q12" s="31">
        <f>ABS(1/L12)*I12+ABS(1/L12)*J12+ABS((M12-N12)/(L12^2))*H12</f>
        <v>1.7986909118525161E-2</v>
      </c>
    </row>
    <row r="13" spans="1:18" x14ac:dyDescent="0.3">
      <c r="A13" s="11">
        <v>4</v>
      </c>
      <c r="B13" s="32">
        <v>6.6660000000000001E-3</v>
      </c>
      <c r="C13" s="32">
        <v>0.02</v>
      </c>
      <c r="D13" s="33"/>
      <c r="E13" s="32">
        <v>1E-4</v>
      </c>
      <c r="F13" s="32">
        <v>1E-4</v>
      </c>
      <c r="G13" s="32"/>
      <c r="H13" s="35">
        <v>3.2000000000000001E-2</v>
      </c>
      <c r="I13" s="35">
        <v>3.1E-2</v>
      </c>
      <c r="J13" s="35">
        <v>3.7000000000000002E-3</v>
      </c>
      <c r="K13" s="37"/>
      <c r="L13" s="37">
        <v>1.2669999999999999</v>
      </c>
      <c r="M13" s="37">
        <v>-0.40250000000000002</v>
      </c>
      <c r="N13" s="37">
        <v>0.27250000000000002</v>
      </c>
      <c r="O13" s="31"/>
      <c r="P13" s="45">
        <v>0.53275453827940022</v>
      </c>
      <c r="Q13" s="31">
        <f>ABS(1/L13)*I13+ABS(1/L13)*J13+ABS((M13-N13)/(L13^2))*H13</f>
        <v>4.0843050690561017E-2</v>
      </c>
    </row>
    <row r="14" spans="1:18" x14ac:dyDescent="0.3">
      <c r="A14" s="20">
        <v>5</v>
      </c>
      <c r="B14" s="32">
        <v>6.6660000000000001E-3</v>
      </c>
      <c r="C14" s="32">
        <v>6.6660000000000001E-3</v>
      </c>
      <c r="D14" s="32">
        <v>6.6660000000000001E-3</v>
      </c>
      <c r="E14" s="32">
        <v>1E-4</v>
      </c>
      <c r="F14" s="32">
        <v>1E-4</v>
      </c>
      <c r="G14" s="32">
        <v>1E-4</v>
      </c>
      <c r="H14" s="35">
        <v>2.8999999999999998E-3</v>
      </c>
      <c r="I14" s="35">
        <v>6.9999999999999999E-4</v>
      </c>
      <c r="J14" s="35">
        <v>5.4000000000000003E-3</v>
      </c>
      <c r="K14" s="35">
        <v>1.6000000000000001E-4</v>
      </c>
      <c r="L14" s="37">
        <v>0.36670000000000003</v>
      </c>
      <c r="M14" s="37">
        <v>2.7884373529604701E-2</v>
      </c>
      <c r="N14" s="37">
        <v>2.5723222694207799E-2</v>
      </c>
      <c r="O14" s="37">
        <v>0.228242275653223</v>
      </c>
      <c r="P14" s="45">
        <v>0.54638097115794459</v>
      </c>
      <c r="Q14" s="31">
        <f>ABS(1/L14)*I14+ABS(1/L14)*J14+ABS((M14-N14)/(L14^2))*H14</f>
        <v>1.6681459461907144E-2</v>
      </c>
    </row>
    <row r="15" spans="1:18" x14ac:dyDescent="0.3">
      <c r="A15" s="28"/>
      <c r="B15" s="37"/>
      <c r="C15" s="37"/>
      <c r="D15" s="37"/>
      <c r="E15" s="32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18" x14ac:dyDescent="0.3">
      <c r="A16" s="28"/>
      <c r="B16" s="37"/>
      <c r="C16" s="37"/>
      <c r="D16" s="37"/>
      <c r="E16" s="32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</row>
    <row r="17" spans="1:16" x14ac:dyDescent="0.3">
      <c r="A17" s="29" t="s">
        <v>35</v>
      </c>
      <c r="B17" s="30" t="s">
        <v>47</v>
      </c>
      <c r="C17" s="30" t="s">
        <v>48</v>
      </c>
      <c r="D17" s="41" t="s">
        <v>49</v>
      </c>
      <c r="E17" s="41" t="s">
        <v>50</v>
      </c>
      <c r="F17" s="30" t="s">
        <v>36</v>
      </c>
      <c r="G17" s="30" t="s">
        <v>37</v>
      </c>
      <c r="H17" s="41" t="s">
        <v>59</v>
      </c>
      <c r="I17" s="41" t="s">
        <v>60</v>
      </c>
      <c r="J17" s="41" t="s">
        <v>61</v>
      </c>
      <c r="K17" s="41" t="s">
        <v>63</v>
      </c>
      <c r="L17" s="41" t="s">
        <v>64</v>
      </c>
      <c r="M17" s="41" t="s">
        <v>62</v>
      </c>
      <c r="N17" s="31"/>
      <c r="O17" s="37"/>
      <c r="P17" s="37"/>
    </row>
    <row r="18" spans="1:16" x14ac:dyDescent="0.3">
      <c r="A18" s="20">
        <v>1</v>
      </c>
      <c r="B18" s="42">
        <v>5.4541212000000002E-3</v>
      </c>
      <c r="C18" s="42">
        <v>4.6268706000000001E-3</v>
      </c>
      <c r="D18" s="42">
        <v>2.2312809829200006E-3</v>
      </c>
      <c r="E18" s="42">
        <v>9.6897192645000016E-4</v>
      </c>
      <c r="F18" s="36">
        <v>15.167440723539476</v>
      </c>
      <c r="G18" s="36">
        <v>56.573289788812708</v>
      </c>
      <c r="H18" s="32">
        <f>ABS(L10)*E10+ABS(B10)*H10</f>
        <v>3.8179000000000002E-4</v>
      </c>
      <c r="I18" s="32">
        <f>B10*I10+C10*J10+M10*E10+N10*F10</f>
        <v>1.1940500000000003E-4</v>
      </c>
      <c r="J18" s="42">
        <f>ABS(100/B18)*I18+ABS(C18/(B18^2)*100)*H18</f>
        <v>8.1275646764431766</v>
      </c>
      <c r="K18" s="32">
        <f>1/2*L10^2*E10+ABS(B10*L10)*H10</f>
        <v>2.7890801600000001E-4</v>
      </c>
      <c r="L18" s="32">
        <f>1/2*M10^2*E10+1/2*N10^2*F10+ABS(B10*M10)*I10+ABS(C10*N10)*J10</f>
        <v>3.6832269320000006E-5</v>
      </c>
      <c r="M18" s="42">
        <f>ABS(100/D18)*L18+ABS(E18/(D18^2)*100)*K18</f>
        <v>7.079020813299115</v>
      </c>
      <c r="N18" s="37"/>
      <c r="O18" s="37"/>
      <c r="P18" s="37"/>
    </row>
    <row r="19" spans="1:16" x14ac:dyDescent="0.3">
      <c r="A19" s="20">
        <v>2</v>
      </c>
      <c r="B19" s="42">
        <v>1.9316E-2</v>
      </c>
      <c r="C19" s="42">
        <v>1.9065000430470123E-2</v>
      </c>
      <c r="D19" s="42">
        <v>9.3276964E-3</v>
      </c>
      <c r="E19" s="42">
        <v>4.5478533237695833E-3</v>
      </c>
      <c r="F19" s="36">
        <v>1.2994386494609462</v>
      </c>
      <c r="G19" s="36">
        <v>51.243553298222878</v>
      </c>
      <c r="H19" s="32">
        <f>ABS(L11)*E11+ABS(B11)*H11</f>
        <v>6.1657999999999993E-4</v>
      </c>
      <c r="I19" s="32">
        <f t="shared" ref="I19:I21" si="4">B11*I11+C11*J11+M11*E11+N11*F11</f>
        <v>3.7485098831719016E-4</v>
      </c>
      <c r="J19" s="42">
        <f t="shared" ref="J19:J22" si="5">ABS(100/B19)*I19+ABS(C19/(B19^2)*100)*H19</f>
        <v>5.0912140686081164</v>
      </c>
      <c r="K19" s="32">
        <f t="shared" ref="K19:K22" si="6">1/2*L11^2*E11+ABS(B11*L11)*H11</f>
        <v>5.4885448200000001E-4</v>
      </c>
      <c r="L19" s="32">
        <f t="shared" ref="L19:L21" si="7">1/2*M11^2*E11+1/2*N11^2*F11+ABS(B11*M11)*I11+ABS(C11*N11)*J11</f>
        <v>1.3025740365131094E-4</v>
      </c>
      <c r="M19" s="42">
        <f t="shared" ref="M19:M22" si="8">ABS(100/D19)*L19+ABS(E19/(D19^2)*100)*K19</f>
        <v>4.2653548054796886</v>
      </c>
      <c r="N19" s="37"/>
      <c r="O19" s="37"/>
      <c r="P19" s="37"/>
    </row>
    <row r="20" spans="1:16" x14ac:dyDescent="0.3">
      <c r="A20" s="25">
        <v>3</v>
      </c>
      <c r="B20" s="42">
        <v>9.1800000000000007E-3</v>
      </c>
      <c r="C20" s="42">
        <v>8.3870827999999991E-3</v>
      </c>
      <c r="D20" s="42">
        <v>2.1068100000000002E-3</v>
      </c>
      <c r="E20" s="42">
        <v>1.3356531581199997E-3</v>
      </c>
      <c r="F20" s="36">
        <v>8.6374422657952223</v>
      </c>
      <c r="G20" s="36">
        <v>36.603055893981917</v>
      </c>
      <c r="H20" s="32">
        <f>ABS(L12)*E12+ABS(B12)*H12</f>
        <v>8.5900000000000001E-5</v>
      </c>
      <c r="I20" s="32">
        <f t="shared" si="4"/>
        <v>1.556532E-4</v>
      </c>
      <c r="J20" s="42">
        <f t="shared" si="5"/>
        <v>2.5504753496043779</v>
      </c>
      <c r="K20" s="32">
        <f t="shared" si="6"/>
        <v>2.8894050000000002E-5</v>
      </c>
      <c r="L20" s="32">
        <f t="shared" si="7"/>
        <v>4.0293853060000001E-5</v>
      </c>
      <c r="M20" s="42">
        <f t="shared" si="8"/>
        <v>2.7820163084694354</v>
      </c>
      <c r="N20" s="37"/>
      <c r="O20" s="37"/>
      <c r="P20" s="37"/>
    </row>
    <row r="21" spans="1:16" x14ac:dyDescent="0.3">
      <c r="A21" s="11">
        <v>4</v>
      </c>
      <c r="B21" s="42">
        <v>8.4458219999999987E-3</v>
      </c>
      <c r="C21" s="42">
        <v>2.7669350000000007E-3</v>
      </c>
      <c r="D21" s="42">
        <v>5.3504282369999994E-3</v>
      </c>
      <c r="E21" s="42">
        <v>1.2825293312500002E-3</v>
      </c>
      <c r="F21" s="36">
        <v>67.239008825902317</v>
      </c>
      <c r="G21" s="36">
        <v>76.029407844761266</v>
      </c>
      <c r="H21" s="32">
        <f>ABS(L13)*E13+ABS(B13)*H13</f>
        <v>3.40012E-4</v>
      </c>
      <c r="I21" s="32">
        <f t="shared" si="4"/>
        <v>2.6764600000000002E-4</v>
      </c>
      <c r="J21" s="42">
        <f t="shared" si="5"/>
        <v>4.4878675078739887</v>
      </c>
      <c r="K21" s="32">
        <f t="shared" si="6"/>
        <v>3.5053075399999996E-4</v>
      </c>
      <c r="L21" s="32">
        <f t="shared" si="7"/>
        <v>1.1515314000000001E-4</v>
      </c>
      <c r="M21" s="42">
        <f t="shared" si="8"/>
        <v>3.7226447790224464</v>
      </c>
      <c r="N21" s="37"/>
      <c r="O21" s="37"/>
      <c r="P21" s="37"/>
    </row>
    <row r="22" spans="1:16" x14ac:dyDescent="0.3">
      <c r="A22" s="20">
        <v>5</v>
      </c>
      <c r="B22" s="42">
        <v>2.4444222E-3</v>
      </c>
      <c r="C22" s="42">
        <v>1.8788112459323185E-3</v>
      </c>
      <c r="D22" s="42">
        <v>4.4818481037000002E-4</v>
      </c>
      <c r="E22" s="42">
        <v>1.7842801830796444E-4</v>
      </c>
      <c r="F22" s="36">
        <v>23.138840502580997</v>
      </c>
      <c r="G22" s="36">
        <v>60.188740408077912</v>
      </c>
      <c r="H22" s="32">
        <f>ABS(L14)*E14+ABS(B14)*H14</f>
        <v>5.6001400000000009E-5</v>
      </c>
      <c r="I22" s="32">
        <f>B14*I14+C14*J14+M14*E14+N14*F14+D14*K14+O14*G14</f>
        <v>6.9914147187703549E-5</v>
      </c>
      <c r="J22" s="42">
        <f t="shared" si="5"/>
        <v>4.6210295652891373</v>
      </c>
      <c r="K22" s="32">
        <f t="shared" si="6"/>
        <v>1.381226888E-5</v>
      </c>
      <c r="L22" s="32">
        <f>1/2*M14^2*E14+1/2*N14^2*F14+1/2*O14^2*G14+ABS(B14*M14)*I14+ABS(C14*N14)*J14+ABS(D14*O14)*K14</f>
        <v>3.9761795020881326E-6</v>
      </c>
      <c r="M22" s="42">
        <f t="shared" si="8"/>
        <v>2.1140872029145923</v>
      </c>
      <c r="N22" s="37"/>
      <c r="O22" s="37"/>
      <c r="P22" s="37"/>
    </row>
    <row r="23" spans="1:16" x14ac:dyDescent="0.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939E-2E5D-4350-BBBE-DC56C73FF52A}">
  <dimension ref="A1:W6"/>
  <sheetViews>
    <sheetView topLeftCell="D1" workbookViewId="0">
      <selection activeCell="K29" sqref="K29"/>
    </sheetView>
  </sheetViews>
  <sheetFormatPr baseColWidth="10" defaultRowHeight="14.4" x14ac:dyDescent="0.3"/>
  <cols>
    <col min="17" max="17" width="13.5546875" bestFit="1" customWidth="1"/>
  </cols>
  <sheetData>
    <row r="1" spans="1:23" x14ac:dyDescent="0.3">
      <c r="A1" s="29" t="s">
        <v>35</v>
      </c>
      <c r="B1" s="30" t="s">
        <v>40</v>
      </c>
      <c r="C1" s="30" t="s">
        <v>42</v>
      </c>
      <c r="D1" s="30" t="s">
        <v>41</v>
      </c>
      <c r="E1" s="46" t="s">
        <v>68</v>
      </c>
      <c r="F1" s="46" t="s">
        <v>69</v>
      </c>
      <c r="G1" s="46" t="s">
        <v>70</v>
      </c>
      <c r="H1" s="30" t="s">
        <v>43</v>
      </c>
      <c r="I1" s="30" t="s">
        <v>44</v>
      </c>
      <c r="J1" s="30" t="s">
        <v>45</v>
      </c>
      <c r="K1" s="30" t="s">
        <v>46</v>
      </c>
      <c r="L1" s="30" t="s">
        <v>47</v>
      </c>
      <c r="M1" s="30" t="s">
        <v>48</v>
      </c>
      <c r="N1" s="30" t="s">
        <v>36</v>
      </c>
      <c r="O1" s="46" t="s">
        <v>71</v>
      </c>
      <c r="P1" s="46" t="s">
        <v>72</v>
      </c>
      <c r="Q1" s="46" t="s">
        <v>39</v>
      </c>
      <c r="R1" s="30" t="s">
        <v>49</v>
      </c>
      <c r="S1" s="30" t="s">
        <v>50</v>
      </c>
      <c r="T1" s="30" t="s">
        <v>37</v>
      </c>
      <c r="U1" s="30" t="s">
        <v>65</v>
      </c>
      <c r="V1" s="43" t="s">
        <v>66</v>
      </c>
      <c r="W1" s="46" t="s">
        <v>67</v>
      </c>
    </row>
    <row r="2" spans="1:23" x14ac:dyDescent="0.3">
      <c r="A2" s="20">
        <v>1</v>
      </c>
      <c r="B2" s="32">
        <v>6.6660000000000001E-3</v>
      </c>
      <c r="C2" s="32">
        <v>6.6660000000000001E-3</v>
      </c>
      <c r="D2" s="33"/>
      <c r="E2">
        <f>0.75/100</f>
        <v>7.4999999999999997E-3</v>
      </c>
      <c r="F2">
        <f>0.75/100</f>
        <v>7.4999999999999997E-3</v>
      </c>
      <c r="H2" s="32">
        <v>0.81820000000000004</v>
      </c>
      <c r="I2" s="34">
        <v>0.18920000000000001</v>
      </c>
      <c r="J2" s="35">
        <v>0.50490000000000002</v>
      </c>
      <c r="K2" s="32"/>
      <c r="L2" s="32">
        <f>B2*H2</f>
        <v>5.4541212000000002E-3</v>
      </c>
      <c r="M2" s="32">
        <f>B2*I2+C2*J2</f>
        <v>4.6268706000000001E-3</v>
      </c>
      <c r="N2" s="36">
        <f>(L2-M2)/L2*100</f>
        <v>15.167440723539476</v>
      </c>
      <c r="O2" s="1">
        <f>B2*E2*H2</f>
        <v>4.0905909000000002E-5</v>
      </c>
      <c r="P2" s="1">
        <f>B2*E2*I2+C2*F2*J2</f>
        <v>3.4701529500000004E-5</v>
      </c>
      <c r="Q2" s="47">
        <f>(O2-P2)/O2*100</f>
        <v>15.167440723539471</v>
      </c>
      <c r="R2" s="32">
        <f>1/2*B2*H2^2</f>
        <v>2.2312809829200006E-3</v>
      </c>
      <c r="S2" s="32">
        <f>1/2*B2*I2^2+1/2*C2*J2^2</f>
        <v>9.6897192645000016E-4</v>
      </c>
      <c r="T2" s="36">
        <f>(R2-S2)/R2*100</f>
        <v>56.573289788812708</v>
      </c>
      <c r="U2" s="32">
        <f>-S2+R2</f>
        <v>1.2623090564700004E-3</v>
      </c>
      <c r="V2" s="32">
        <f>(1-P10^2)*B2*C2*H2^2/(2*(B2+C2))</f>
        <v>1.1156404914600001E-3</v>
      </c>
      <c r="W2" s="17">
        <f>(U2-V2)/V2*100</f>
        <v>13.146579577625431</v>
      </c>
    </row>
    <row r="3" spans="1:23" x14ac:dyDescent="0.3">
      <c r="A3" s="20">
        <v>2</v>
      </c>
      <c r="B3" s="32">
        <v>0.02</v>
      </c>
      <c r="C3" s="32">
        <v>0.02</v>
      </c>
      <c r="D3" s="33"/>
      <c r="E3">
        <f>1.25/100</f>
        <v>1.2500000000000001E-2</v>
      </c>
      <c r="F3">
        <f>1.25/100</f>
        <v>1.2500000000000001E-2</v>
      </c>
      <c r="H3" s="32">
        <v>0.96579999999999999</v>
      </c>
      <c r="I3" s="32">
        <v>0.46175002152350603</v>
      </c>
      <c r="J3" s="32">
        <v>0.49149999999999999</v>
      </c>
      <c r="K3" s="32"/>
      <c r="L3" s="32">
        <f>B3*H3</f>
        <v>1.9316E-2</v>
      </c>
      <c r="M3" s="32">
        <f>B3*I3+C3*J3</f>
        <v>1.9065000430470123E-2</v>
      </c>
      <c r="N3" s="36">
        <f>(L3-M3)/L3*100</f>
        <v>1.2994386494609462</v>
      </c>
      <c r="O3" s="1">
        <f t="shared" ref="O3:O5" si="0">B3*E3*H3</f>
        <v>2.4145000000000001E-4</v>
      </c>
      <c r="P3" s="1">
        <f t="shared" ref="P3:P5" si="1">B3*E3*I3+C3*F3*J3</f>
        <v>2.3831250538087649E-4</v>
      </c>
      <c r="Q3" s="47">
        <f t="shared" ref="Q3:Q6" si="2">(O3-P3)/O3*100</f>
        <v>1.2994386494609755</v>
      </c>
      <c r="R3" s="32">
        <f>1/2*B3*H3^2</f>
        <v>9.3276964E-3</v>
      </c>
      <c r="S3" s="32">
        <f>1/2*B3*I3^2+1/2*C3*J3^2</f>
        <v>4.5478533237695833E-3</v>
      </c>
      <c r="T3" s="36">
        <f t="shared" ref="T3:T6" si="3">(R3-S3)/R3*100</f>
        <v>51.243553298222878</v>
      </c>
      <c r="U3" s="32">
        <f t="shared" ref="U3:U6" si="4">-S3+R3</f>
        <v>4.7798430762304167E-3</v>
      </c>
      <c r="V3" s="32">
        <f>(1-P11^2)*B3*C3*H3^2/(2*(B3+C3))</f>
        <v>4.6638482E-3</v>
      </c>
      <c r="W3" s="17">
        <f t="shared" ref="W3:W5" si="5">(U3-V3)/V3*100</f>
        <v>2.4871065964457566</v>
      </c>
    </row>
    <row r="4" spans="1:23" x14ac:dyDescent="0.3">
      <c r="A4" s="25">
        <v>3</v>
      </c>
      <c r="B4" s="32">
        <v>0.02</v>
      </c>
      <c r="C4" s="32">
        <v>6.6660000000000001E-3</v>
      </c>
      <c r="D4" s="33"/>
      <c r="E4">
        <f>1.25/100</f>
        <v>1.2500000000000001E-2</v>
      </c>
      <c r="F4">
        <f>0.75/100</f>
        <v>7.4999999999999997E-3</v>
      </c>
      <c r="H4" s="32">
        <v>0.45900000000000002</v>
      </c>
      <c r="I4" s="32">
        <f>0.32</f>
        <v>0.32</v>
      </c>
      <c r="J4" s="32">
        <f>0.28</f>
        <v>0.28000000000000003</v>
      </c>
      <c r="K4" s="32"/>
      <c r="L4" s="32">
        <f>B4*H4</f>
        <v>9.1800000000000007E-3</v>
      </c>
      <c r="M4" s="32">
        <f>B4*I4+C4*J4</f>
        <v>8.2664799999999997E-3</v>
      </c>
      <c r="N4" s="49">
        <f>(L4-M4)/L4*100</f>
        <v>9.9511982570806214</v>
      </c>
      <c r="O4" s="1">
        <f t="shared" si="0"/>
        <v>1.1475000000000001E-4</v>
      </c>
      <c r="P4" s="1">
        <f>B4*E4*I4+C4*F4*J4</f>
        <v>9.3998600000000005E-5</v>
      </c>
      <c r="Q4" s="48">
        <f>(O4-P4)/O4*100</f>
        <v>18.084008714596951</v>
      </c>
      <c r="R4" s="32">
        <f>1/2*B4*H4^2</f>
        <v>2.1068100000000002E-3</v>
      </c>
      <c r="S4" s="32">
        <f>1/2*B4*I4^2+1/2*C4*J4^2</f>
        <v>1.2853072000000001E-3</v>
      </c>
      <c r="T4" s="36">
        <f t="shared" si="3"/>
        <v>38.992733089362588</v>
      </c>
      <c r="U4" s="32">
        <f t="shared" si="4"/>
        <v>8.2150280000000005E-4</v>
      </c>
      <c r="V4" s="32">
        <f>(1-P12^2)*B4*C4*H4^2/(2*(B4+C4))</f>
        <v>5.2666299632490811E-4</v>
      </c>
      <c r="W4" s="17">
        <f t="shared" si="5"/>
        <v>55.982631347276168</v>
      </c>
    </row>
    <row r="5" spans="1:23" x14ac:dyDescent="0.3">
      <c r="A5" s="11">
        <v>4</v>
      </c>
      <c r="B5" s="32">
        <v>6.6660000000000001E-3</v>
      </c>
      <c r="C5" s="32">
        <v>0.02</v>
      </c>
      <c r="D5" s="33"/>
      <c r="E5">
        <f>0.75/100</f>
        <v>7.4999999999999997E-3</v>
      </c>
      <c r="F5">
        <f>1.25/100</f>
        <v>1.2500000000000001E-2</v>
      </c>
      <c r="H5" s="32">
        <v>1.2669999999999999</v>
      </c>
      <c r="I5" s="32">
        <v>-0.40250000000000002</v>
      </c>
      <c r="J5" s="32">
        <v>0.27250000000000002</v>
      </c>
      <c r="K5" s="32"/>
      <c r="L5" s="32">
        <f>B5*H5</f>
        <v>8.4458219999999987E-3</v>
      </c>
      <c r="M5" s="32">
        <f>B5*I5+C5*J5</f>
        <v>2.7669350000000007E-3</v>
      </c>
      <c r="N5" s="36">
        <f>(L5-M5)/L5*100</f>
        <v>67.239008825902317</v>
      </c>
      <c r="O5" s="1">
        <f t="shared" si="0"/>
        <v>6.3343664999999992E-5</v>
      </c>
      <c r="P5" s="1">
        <f t="shared" si="1"/>
        <v>4.8002012500000003E-5</v>
      </c>
      <c r="Q5" s="48">
        <f>(O5-P5)/O5*100</f>
        <v>24.219710842433877</v>
      </c>
      <c r="R5" s="32">
        <f>1/2*B5*H5^2</f>
        <v>5.3504282369999994E-3</v>
      </c>
      <c r="S5" s="32">
        <f>1/2*B5*I5^2+1/2*C5*J5^2</f>
        <v>1.2825293312500002E-3</v>
      </c>
      <c r="T5" s="36">
        <f t="shared" si="3"/>
        <v>76.029407844761266</v>
      </c>
      <c r="U5" s="32">
        <f t="shared" si="4"/>
        <v>4.0678989057499997E-3</v>
      </c>
      <c r="V5" s="32">
        <f>(1-P13^2)*B5*C5*H5^2/(2*(B5+C5))</f>
        <v>4.0129215007875191E-3</v>
      </c>
      <c r="W5" s="17">
        <f t="shared" si="5"/>
        <v>1.3700094794202045</v>
      </c>
    </row>
    <row r="6" spans="1:23" x14ac:dyDescent="0.3">
      <c r="A6" s="20">
        <v>5</v>
      </c>
      <c r="B6" s="32">
        <v>6.6660000000000001E-3</v>
      </c>
      <c r="C6" s="32">
        <v>6.6660000000000001E-3</v>
      </c>
      <c r="D6" s="32">
        <v>6.6660000000000001E-3</v>
      </c>
      <c r="E6">
        <f>0.75/100</f>
        <v>7.4999999999999997E-3</v>
      </c>
      <c r="F6">
        <f>0.75/100</f>
        <v>7.4999999999999997E-3</v>
      </c>
      <c r="G6">
        <f>0.75/100</f>
        <v>7.4999999999999997E-3</v>
      </c>
      <c r="H6" s="32">
        <v>0.36670000000000003</v>
      </c>
      <c r="I6" s="32">
        <v>2.7884373529604701E-2</v>
      </c>
      <c r="J6" s="32">
        <v>2.5723222694207799E-2</v>
      </c>
      <c r="K6" s="32">
        <v>0.228242275653223</v>
      </c>
      <c r="L6" s="32">
        <f>B6*H6</f>
        <v>2.4444222E-3</v>
      </c>
      <c r="M6" s="32">
        <f>B6*I6+C6*J6+D6*K6</f>
        <v>1.8788112459323185E-3</v>
      </c>
      <c r="N6" s="36">
        <f>(L6-M6)/L6*100</f>
        <v>23.138840502580997</v>
      </c>
      <c r="O6" s="1">
        <f>B6*E6*H6</f>
        <v>1.8333166500000001E-5</v>
      </c>
      <c r="P6" s="1">
        <f>B6*E6*I6+C6*F6*J6+D6*G6*K6</f>
        <v>1.409108434449239E-5</v>
      </c>
      <c r="Q6" s="47">
        <f t="shared" si="2"/>
        <v>23.138840502580997</v>
      </c>
      <c r="R6" s="32">
        <f>1/2*B6*H6^2</f>
        <v>4.4818481037000002E-4</v>
      </c>
      <c r="S6" s="32">
        <f>1/2*B6*I6^2+1/2*C6*J6^2+1/2*D6*K6^2</f>
        <v>1.7842801830796444E-4</v>
      </c>
      <c r="T6" s="36">
        <f t="shared" si="3"/>
        <v>60.188740408077912</v>
      </c>
      <c r="U6" s="32">
        <f t="shared" si="4"/>
        <v>2.6975679206203554E-4</v>
      </c>
      <c r="V6" s="32">
        <f>(1-P14^2)*B6*D6*H6^2/(2*(B6+D6))</f>
        <v>2.2409240518499998E-4</v>
      </c>
      <c r="W6" s="17">
        <f>(U6-V6)/V6*100</f>
        <v>20.377480816155831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Small vs small</vt:lpstr>
      <vt:lpstr>Big vs big</vt:lpstr>
      <vt:lpstr>Big vs small</vt:lpstr>
      <vt:lpstr>Small vs big</vt:lpstr>
      <vt:lpstr>3 equals small</vt:lpstr>
      <vt:lpstr>velocities</vt:lpstr>
      <vt:lpstr>uncertainties_v</vt:lpstr>
      <vt:lpstr>calcs</vt:lpstr>
      <vt:lpstr>calcs2</vt:lpstr>
      <vt:lpstr>data_vel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Ferreira</dc:creator>
  <cp:lastModifiedBy>Acer</cp:lastModifiedBy>
  <dcterms:created xsi:type="dcterms:W3CDTF">2021-09-01T16:07:14Z</dcterms:created>
  <dcterms:modified xsi:type="dcterms:W3CDTF">2021-09-05T20:04:14Z</dcterms:modified>
</cp:coreProperties>
</file>