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pyterCods\Laboratory\Lab_9_Parabolic_shot\"/>
    </mc:Choice>
  </mc:AlternateContent>
  <xr:revisionPtr revIDLastSave="0" documentId="13_ncr:1_{B3225500-9BEC-4C35-BEFC-EB7EFF90B82E}" xr6:coauthVersionLast="47" xr6:coauthVersionMax="47" xr10:uidLastSave="{00000000-0000-0000-0000-000000000000}"/>
  <bookViews>
    <workbookView xWindow="-108" yWindow="-108" windowWidth="23256" windowHeight="12576" activeTab="2" xr2:uid="{FAD0719B-E3AC-4506-B1FD-B84E24A2C03A}"/>
  </bookViews>
  <sheets>
    <sheet name="Parte A" sheetId="1" r:id="rId1"/>
    <sheet name="Parte B" sheetId="2" r:id="rId2"/>
    <sheet name="Tab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P3" i="2"/>
  <c r="R3" i="2" s="1"/>
  <c r="S4" i="2"/>
  <c r="S5" i="2"/>
  <c r="S6" i="2"/>
  <c r="S7" i="2"/>
  <c r="R4" i="2"/>
  <c r="R5" i="2"/>
  <c r="R6" i="2"/>
  <c r="R7" i="2"/>
  <c r="P4" i="2"/>
  <c r="P5" i="2"/>
  <c r="P6" i="2"/>
  <c r="P7" i="2"/>
  <c r="Q4" i="2"/>
  <c r="Q5" i="2"/>
  <c r="Q6" i="2"/>
  <c r="Q7" i="2"/>
  <c r="Q3" i="2"/>
  <c r="O3" i="2"/>
  <c r="K7" i="2"/>
  <c r="K5" i="2"/>
  <c r="O5" i="2" s="1"/>
  <c r="K6" i="2"/>
  <c r="K4" i="2"/>
  <c r="O6" i="2"/>
  <c r="O4" i="2"/>
  <c r="O7" i="2"/>
  <c r="N4" i="2"/>
  <c r="N5" i="2"/>
  <c r="N6" i="2"/>
  <c r="N7" i="2"/>
  <c r="N3" i="2"/>
  <c r="J5" i="2"/>
  <c r="J6" i="2"/>
  <c r="J7" i="2"/>
  <c r="J4" i="2"/>
  <c r="N3" i="1"/>
  <c r="I4" i="1"/>
  <c r="I5" i="1"/>
  <c r="I6" i="1"/>
  <c r="I7" i="1"/>
  <c r="H4" i="2"/>
  <c r="I4" i="2"/>
  <c r="H5" i="2"/>
  <c r="I5" i="2"/>
  <c r="H6" i="2"/>
  <c r="I6" i="2"/>
  <c r="H7" i="2"/>
  <c r="I3" i="2"/>
  <c r="U3" i="1"/>
  <c r="H4" i="1"/>
  <c r="H5" i="1"/>
  <c r="H6" i="1"/>
  <c r="H7" i="1"/>
  <c r="H3" i="1"/>
  <c r="H3" i="2"/>
  <c r="M3" i="1"/>
  <c r="L4" i="1"/>
  <c r="N4" i="1" s="1"/>
  <c r="O4" i="1" s="1"/>
  <c r="M4" i="1"/>
  <c r="L5" i="1"/>
  <c r="N5" i="1" s="1"/>
  <c r="O5" i="1" s="1"/>
  <c r="M5" i="1"/>
  <c r="L6" i="1"/>
  <c r="N6" i="1" s="1"/>
  <c r="O6" i="1" s="1"/>
  <c r="M6" i="1"/>
  <c r="L7" i="1"/>
  <c r="N7" i="1" s="1"/>
  <c r="O7" i="1" s="1"/>
  <c r="M7" i="1"/>
  <c r="L3" i="1"/>
  <c r="S3" i="2" l="1"/>
  <c r="P3" i="1"/>
  <c r="V3" i="1" s="1"/>
  <c r="I3" i="1"/>
  <c r="O3" i="1"/>
  <c r="Q3" i="1"/>
  <c r="W3" i="1" s="1"/>
  <c r="R3" i="1" l="1"/>
</calcChain>
</file>

<file path=xl/sharedStrings.xml><?xml version="1.0" encoding="utf-8"?>
<sst xmlns="http://schemas.openxmlformats.org/spreadsheetml/2006/main" count="44" uniqueCount="39">
  <si>
    <t>y1</t>
  </si>
  <si>
    <t>y2</t>
  </si>
  <si>
    <t>y3</t>
  </si>
  <si>
    <t>y4</t>
  </si>
  <si>
    <t>y5</t>
  </si>
  <si>
    <t>x [m]</t>
  </si>
  <si>
    <t>y[m]</t>
  </si>
  <si>
    <t>δx [m]</t>
  </si>
  <si>
    <t>δy [m]</t>
  </si>
  <si>
    <t xml:space="preserve">             [m]</t>
  </si>
  <si>
    <t>σy [m]</t>
  </si>
  <si>
    <t>v0 [m/s]</t>
  </si>
  <si>
    <t>y0 [m]</t>
  </si>
  <si>
    <t>δv [m/s]</t>
  </si>
  <si>
    <t>δv0 [m/s]</t>
  </si>
  <si>
    <t>Distancias x [m]</t>
  </si>
  <si>
    <t>x1</t>
  </si>
  <si>
    <t>x2</t>
  </si>
  <si>
    <t>x3</t>
  </si>
  <si>
    <t>x4</t>
  </si>
  <si>
    <t>x5</t>
  </si>
  <si>
    <t xml:space="preserve">         [m]</t>
  </si>
  <si>
    <t>x^2 [m]</t>
  </si>
  <si>
    <t>σy [m/s]</t>
  </si>
  <si>
    <t xml:space="preserve">     [m/s]</t>
  </si>
  <si>
    <t>v teórico [m/s]</t>
  </si>
  <si>
    <t>tv [s]</t>
  </si>
  <si>
    <t>δ(v teórico) [m/s]</t>
  </si>
  <si>
    <t>δy0 [m/s]</t>
  </si>
  <si>
    <t>δtv [s]</t>
  </si>
  <si>
    <t>R [m]</t>
  </si>
  <si>
    <t>δR [m]</t>
  </si>
  <si>
    <t>%Error R</t>
  </si>
  <si>
    <t>% coeficiente Pearson v teórico</t>
  </si>
  <si>
    <t>% coeficiente Pearson v</t>
  </si>
  <si>
    <t>% Error  v</t>
  </si>
  <si>
    <t>Ángulo [°]</t>
  </si>
  <si>
    <t>δ(Ángulo) [°]</t>
  </si>
  <si>
    <t>Incertidumbre 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</si>
</sst>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1" fontId="2" fillId="2" borderId="1" xfId="0" applyNumberFormat="1" applyFont="1" applyFill="1" applyBorder="1"/>
    <xf numFmtId="11" fontId="2" fillId="0" borderId="1" xfId="0" applyNumberFormat="1" applyFont="1" applyBorder="1"/>
    <xf numFmtId="165" fontId="2" fillId="0" borderId="1" xfId="0" applyNumberFormat="1" applyFont="1" applyBorder="1"/>
    <xf numFmtId="165" fontId="2" fillId="0" borderId="4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2" fontId="0" fillId="0" borderId="1" xfId="0" applyNumberFormat="1" applyBorder="1"/>
    <xf numFmtId="165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0" fillId="0" borderId="7" xfId="0" applyNumberFormat="1" applyBorder="1"/>
    <xf numFmtId="164" fontId="2" fillId="0" borderId="4" xfId="0" applyNumberFormat="1" applyFont="1" applyBorder="1"/>
    <xf numFmtId="2" fontId="2" fillId="0" borderId="4" xfId="0" applyNumberFormat="1" applyFont="1" applyBorder="1"/>
    <xf numFmtId="2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296917</xdr:colOff>
      <xdr:row>0</xdr:row>
      <xdr:rowOff>94593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𝒚 ̅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15</xdr:col>
      <xdr:colOff>118242</xdr:colOff>
      <xdr:row>0</xdr:row>
      <xdr:rowOff>105104</xdr:rowOff>
    </xdr:from>
    <xdr:ext cx="1165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𝒗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223838</xdr:colOff>
      <xdr:row>0</xdr:row>
      <xdr:rowOff>97630</xdr:rowOff>
    </xdr:from>
    <xdr:ext cx="1095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𝒙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CEC1-B0E3-420B-8039-D194F74139D8}">
  <dimension ref="A1:W10"/>
  <sheetViews>
    <sheetView topLeftCell="G1" zoomScale="145" zoomScaleNormal="145" workbookViewId="0">
      <selection activeCell="O9" sqref="H9:O9"/>
    </sheetView>
  </sheetViews>
  <sheetFormatPr baseColWidth="10" defaultRowHeight="14.4" x14ac:dyDescent="0.3"/>
  <cols>
    <col min="1" max="8" width="8.33203125" customWidth="1"/>
    <col min="9" max="9" width="8" customWidth="1"/>
    <col min="10" max="11" width="10.77734375" customWidth="1"/>
    <col min="14" max="14" width="10.5546875" customWidth="1"/>
    <col min="16" max="16" width="10.6640625" customWidth="1"/>
    <col min="17" max="17" width="10.33203125" customWidth="1"/>
    <col min="18" max="18" width="13.44140625" customWidth="1"/>
    <col min="19" max="19" width="12.88671875" customWidth="1"/>
    <col min="20" max="20" width="9.88671875" customWidth="1"/>
    <col min="21" max="21" width="18.109375" customWidth="1"/>
    <col min="22" max="22" width="14" customWidth="1"/>
    <col min="23" max="23" width="14.6640625" customWidth="1"/>
  </cols>
  <sheetData>
    <row r="1" spans="1:23" x14ac:dyDescent="0.3">
      <c r="A1" s="12" t="s">
        <v>5</v>
      </c>
      <c r="B1" s="13" t="s">
        <v>6</v>
      </c>
      <c r="C1" s="13"/>
      <c r="D1" s="13"/>
      <c r="E1" s="13"/>
      <c r="F1" s="13"/>
      <c r="G1" s="14" t="s">
        <v>12</v>
      </c>
      <c r="H1" s="14" t="s">
        <v>22</v>
      </c>
      <c r="I1" s="14" t="s">
        <v>26</v>
      </c>
      <c r="J1" s="14" t="s">
        <v>7</v>
      </c>
      <c r="K1" s="14" t="s">
        <v>8</v>
      </c>
      <c r="L1" s="16" t="s">
        <v>9</v>
      </c>
      <c r="M1" s="16" t="s">
        <v>10</v>
      </c>
      <c r="N1" s="16" t="s">
        <v>11</v>
      </c>
      <c r="O1" s="16" t="s">
        <v>14</v>
      </c>
      <c r="P1" s="17" t="s">
        <v>24</v>
      </c>
      <c r="Q1" s="16" t="s">
        <v>23</v>
      </c>
      <c r="R1" s="26" t="s">
        <v>34</v>
      </c>
      <c r="S1" s="28" t="s">
        <v>25</v>
      </c>
      <c r="T1" s="14" t="s">
        <v>13</v>
      </c>
      <c r="U1" s="28" t="s">
        <v>33</v>
      </c>
      <c r="V1" s="28" t="s">
        <v>35</v>
      </c>
      <c r="W1" s="28" t="s">
        <v>38</v>
      </c>
    </row>
    <row r="2" spans="1:23" x14ac:dyDescent="0.3">
      <c r="A2" s="1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5"/>
      <c r="H2" s="15"/>
      <c r="I2" s="15"/>
      <c r="J2" s="15"/>
      <c r="K2" s="15"/>
      <c r="L2" s="16"/>
      <c r="M2" s="16"/>
      <c r="N2" s="16"/>
      <c r="O2" s="16"/>
      <c r="P2" s="17"/>
      <c r="Q2" s="16"/>
      <c r="R2" s="27"/>
      <c r="S2" s="28"/>
      <c r="T2" s="15"/>
      <c r="U2" s="28"/>
      <c r="V2" s="28"/>
      <c r="W2" s="28"/>
    </row>
    <row r="3" spans="1:23" x14ac:dyDescent="0.3">
      <c r="A3" s="2">
        <v>0.24</v>
      </c>
      <c r="B3" s="2">
        <v>0.503</v>
      </c>
      <c r="C3" s="2">
        <v>0.502</v>
      </c>
      <c r="D3" s="2">
        <v>0.501</v>
      </c>
      <c r="E3" s="2">
        <v>0.503</v>
      </c>
      <c r="F3" s="2">
        <v>0.501</v>
      </c>
      <c r="G3" s="2">
        <v>0.51700000000000002</v>
      </c>
      <c r="H3" s="2">
        <f>A3*A3</f>
        <v>5.7599999999999998E-2</v>
      </c>
      <c r="I3" s="5">
        <f>SQRT(2*(G3-L3)/9.8)</f>
        <v>5.5328333517248834E-2</v>
      </c>
      <c r="J3" s="6">
        <v>1E-4</v>
      </c>
      <c r="K3" s="6">
        <v>1E-3</v>
      </c>
      <c r="L3" s="3">
        <f>AVERAGE(B3:F3)</f>
        <v>0.502</v>
      </c>
      <c r="M3" s="7">
        <f>_xlfn.STDEV.P(B3:F3)</f>
        <v>8.9442719099991667E-4</v>
      </c>
      <c r="N3" s="8">
        <f>A3*SQRT(9.8/(2*(G3-L3)))</f>
        <v>4.3377413477523055</v>
      </c>
      <c r="O3" s="8">
        <f>J3*(N3/A3) + K3*(N3/(G3-L3))</f>
        <v>0.29099014874505025</v>
      </c>
      <c r="P3" s="9">
        <f>AVERAGE(N3:N7)</f>
        <v>3.6473637816120243</v>
      </c>
      <c r="Q3" s="8">
        <f>_xlfn.STDEV.P(N3:N7)</f>
        <v>0.37918248927330761</v>
      </c>
      <c r="R3" s="8">
        <f>Q3/P3*100</f>
        <v>10.396069928229656</v>
      </c>
      <c r="S3" s="21">
        <v>2.9732485863416001</v>
      </c>
      <c r="T3" s="21">
        <v>3.5136650381490303E-2</v>
      </c>
      <c r="U3" s="22">
        <f>T3/S3*100</f>
        <v>1.1817595926186513</v>
      </c>
      <c r="V3" s="22">
        <f>(P3-S3)/S3*100</f>
        <v>22.672681940122661</v>
      </c>
      <c r="W3" s="22">
        <f>Q3/S3+P3/(S3*S3)*T3</f>
        <v>0.14202833983679869</v>
      </c>
    </row>
    <row r="4" spans="1:23" x14ac:dyDescent="0.3">
      <c r="A4" s="2">
        <v>0.34</v>
      </c>
      <c r="B4" s="2">
        <v>0.47700000000000004</v>
      </c>
      <c r="C4" s="2">
        <v>0.47600000000000003</v>
      </c>
      <c r="D4" s="2">
        <v>0.47499999999999998</v>
      </c>
      <c r="E4" s="2">
        <v>0.47700000000000004</v>
      </c>
      <c r="F4" s="2">
        <v>0.47600000000000003</v>
      </c>
      <c r="G4" s="2">
        <v>0.51700000000000002</v>
      </c>
      <c r="H4" s="2">
        <f t="shared" ref="H4:H7" si="0">A4*A4</f>
        <v>0.11560000000000002</v>
      </c>
      <c r="I4" s="5">
        <f t="shared" ref="I4:I7" si="1">SQRT(2*(G4-L4)/9.8)</f>
        <v>9.1249825272407437E-2</v>
      </c>
      <c r="J4" s="6">
        <v>1E-4</v>
      </c>
      <c r="K4" s="6">
        <v>1E-3</v>
      </c>
      <c r="L4" s="3">
        <f t="shared" ref="L4:L7" si="2">AVERAGE(B4:F4)</f>
        <v>0.47620000000000007</v>
      </c>
      <c r="M4" s="7">
        <f t="shared" ref="M4:M7" si="3">_xlfn.STDEV.P(B4:F4)</f>
        <v>7.4833147735480681E-4</v>
      </c>
      <c r="N4" s="8">
        <f t="shared" ref="N4:N7" si="4">A4*SQRT(9.8/(2*(G4-L4)))</f>
        <v>3.7260345319566421</v>
      </c>
      <c r="O4" s="8">
        <f t="shared" ref="O4:O7" si="5">J4*(N4/A4) + K4*(N4/(G4-L4))</f>
        <v>9.2420268292650168E-2</v>
      </c>
      <c r="P4" s="11"/>
      <c r="Q4" s="11"/>
      <c r="R4" s="11"/>
    </row>
    <row r="5" spans="1:23" x14ac:dyDescent="0.3">
      <c r="A5" s="2">
        <v>0.44</v>
      </c>
      <c r="B5" s="2">
        <v>0.442</v>
      </c>
      <c r="C5" s="2">
        <v>0.44299999999999995</v>
      </c>
      <c r="D5" s="2">
        <v>0.44299999999999995</v>
      </c>
      <c r="E5" s="2">
        <v>0.441</v>
      </c>
      <c r="F5" s="5">
        <v>0.44</v>
      </c>
      <c r="G5" s="2">
        <v>0.51700000000000002</v>
      </c>
      <c r="H5" s="2">
        <f t="shared" si="0"/>
        <v>0.19359999999999999</v>
      </c>
      <c r="I5" s="5">
        <f t="shared" si="1"/>
        <v>0.12388276222102169</v>
      </c>
      <c r="J5" s="6">
        <v>1E-4</v>
      </c>
      <c r="K5" s="6">
        <v>1E-3</v>
      </c>
      <c r="L5" s="3">
        <f t="shared" si="2"/>
        <v>0.44180000000000003</v>
      </c>
      <c r="M5" s="7">
        <f t="shared" si="3"/>
        <v>1.1661903789690383E-3</v>
      </c>
      <c r="N5" s="10">
        <f t="shared" si="4"/>
        <v>3.5517451509112083</v>
      </c>
      <c r="O5" s="10">
        <f t="shared" si="5"/>
        <v>4.8037868409567946E-2</v>
      </c>
      <c r="P5" s="11"/>
      <c r="Q5" s="11"/>
      <c r="R5" s="11"/>
    </row>
    <row r="6" spans="1:23" x14ac:dyDescent="0.3">
      <c r="A6" s="2">
        <v>0.54</v>
      </c>
      <c r="B6" s="2">
        <v>0.38700000000000001</v>
      </c>
      <c r="C6" s="2">
        <v>0.38700000000000001</v>
      </c>
      <c r="D6" s="2">
        <v>0.38900000000000001</v>
      </c>
      <c r="E6" s="2">
        <v>0.38600000000000001</v>
      </c>
      <c r="F6" s="2">
        <v>0.38799999999999996</v>
      </c>
      <c r="G6" s="2">
        <v>0.51700000000000002</v>
      </c>
      <c r="H6" s="2">
        <f t="shared" si="0"/>
        <v>0.29160000000000003</v>
      </c>
      <c r="I6" s="5">
        <f t="shared" si="1"/>
        <v>0.16263142252294524</v>
      </c>
      <c r="J6" s="6">
        <v>1E-4</v>
      </c>
      <c r="K6" s="6">
        <v>1E-3</v>
      </c>
      <c r="L6" s="3">
        <f t="shared" si="2"/>
        <v>0.38739999999999997</v>
      </c>
      <c r="M6" s="7">
        <f t="shared" si="3"/>
        <v>1.0198039027185513E-3</v>
      </c>
      <c r="N6" s="10">
        <f t="shared" si="4"/>
        <v>3.3203915431767981</v>
      </c>
      <c r="O6" s="10">
        <f t="shared" si="5"/>
        <v>2.6235192439915431E-2</v>
      </c>
      <c r="P6" s="11"/>
      <c r="Q6" s="11"/>
      <c r="R6" s="11"/>
    </row>
    <row r="7" spans="1:23" x14ac:dyDescent="0.3">
      <c r="A7" s="2">
        <v>0.64</v>
      </c>
      <c r="B7" s="2">
        <v>0.33299999999999996</v>
      </c>
      <c r="C7" s="2">
        <v>0.33200000000000002</v>
      </c>
      <c r="D7" s="2">
        <v>0.33299999999999996</v>
      </c>
      <c r="E7" s="2">
        <v>0.33200000000000002</v>
      </c>
      <c r="F7" s="2">
        <v>0.33399999999999996</v>
      </c>
      <c r="G7" s="2">
        <v>0.51700000000000002</v>
      </c>
      <c r="H7" s="2">
        <f t="shared" si="0"/>
        <v>0.40960000000000002</v>
      </c>
      <c r="I7" s="5">
        <f t="shared" si="1"/>
        <v>0.19388614374084051</v>
      </c>
      <c r="J7" s="6">
        <v>1E-4</v>
      </c>
      <c r="K7" s="6">
        <v>1E-3</v>
      </c>
      <c r="L7" s="3">
        <f t="shared" si="2"/>
        <v>0.33280000000000004</v>
      </c>
      <c r="M7" s="7">
        <f t="shared" si="3"/>
        <v>7.4833147735476528E-4</v>
      </c>
      <c r="N7" s="10">
        <f t="shared" si="4"/>
        <v>3.3009063342631704</v>
      </c>
      <c r="O7" s="10">
        <f t="shared" si="5"/>
        <v>1.8435996442433131E-2</v>
      </c>
      <c r="P7" s="11"/>
      <c r="Q7" s="11"/>
      <c r="R7" s="11"/>
    </row>
    <row r="10" spans="1:23" x14ac:dyDescent="0.3">
      <c r="O10" s="20"/>
    </row>
  </sheetData>
  <mergeCells count="18">
    <mergeCell ref="W1:W2"/>
    <mergeCell ref="I1:I2"/>
    <mergeCell ref="S1:S2"/>
    <mergeCell ref="T1:T2"/>
    <mergeCell ref="U1:U2"/>
    <mergeCell ref="R1:R2"/>
    <mergeCell ref="V1:V2"/>
    <mergeCell ref="O1:O2"/>
    <mergeCell ref="G1:G2"/>
    <mergeCell ref="P1:P2"/>
    <mergeCell ref="Q1:Q2"/>
    <mergeCell ref="M1:M2"/>
    <mergeCell ref="H1:H2"/>
    <mergeCell ref="B1:F1"/>
    <mergeCell ref="J1:J2"/>
    <mergeCell ref="K1:K2"/>
    <mergeCell ref="L1:L2"/>
    <mergeCell ref="N1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E5EF-6183-4C0A-819B-FD02EDCF1E0D}">
  <dimension ref="A1:S7"/>
  <sheetViews>
    <sheetView zoomScale="160" zoomScaleNormal="160" workbookViewId="0">
      <selection activeCell="K7" sqref="A1:K7"/>
    </sheetView>
  </sheetViews>
  <sheetFormatPr baseColWidth="10" defaultRowHeight="14.4" x14ac:dyDescent="0.3"/>
  <cols>
    <col min="1" max="1" width="7.6640625" customWidth="1"/>
    <col min="2" max="2" width="12.109375" customWidth="1"/>
    <col min="3" max="7" width="8.109375" customWidth="1"/>
    <col min="8" max="8" width="8.77734375" customWidth="1"/>
    <col min="9" max="9" width="10.5546875" customWidth="1"/>
    <col min="10" max="10" width="8.77734375" customWidth="1"/>
    <col min="11" max="11" width="10.5546875" customWidth="1"/>
    <col min="12" max="13" width="11.77734375" customWidth="1"/>
    <col min="14" max="14" width="9.109375" customWidth="1"/>
    <col min="15" max="15" width="8.6640625" customWidth="1"/>
    <col min="16" max="16" width="7.21875" customWidth="1"/>
    <col min="17" max="17" width="8.6640625" customWidth="1"/>
    <col min="18" max="18" width="10.21875" customWidth="1"/>
    <col min="19" max="19" width="15.109375" customWidth="1"/>
  </cols>
  <sheetData>
    <row r="1" spans="1:19" x14ac:dyDescent="0.3">
      <c r="A1" s="28" t="s">
        <v>36</v>
      </c>
      <c r="B1" s="28" t="s">
        <v>37</v>
      </c>
      <c r="C1" s="16" t="s">
        <v>15</v>
      </c>
      <c r="D1" s="16"/>
      <c r="E1" s="16"/>
      <c r="F1" s="16"/>
      <c r="G1" s="16"/>
      <c r="H1" s="23" t="s">
        <v>21</v>
      </c>
      <c r="I1" s="24" t="s">
        <v>7</v>
      </c>
      <c r="J1" s="14" t="s">
        <v>12</v>
      </c>
      <c r="K1" s="16" t="s">
        <v>28</v>
      </c>
      <c r="L1" s="28" t="s">
        <v>25</v>
      </c>
      <c r="M1" s="29" t="s">
        <v>27</v>
      </c>
      <c r="N1" s="16" t="s">
        <v>26</v>
      </c>
      <c r="O1" s="16" t="s">
        <v>29</v>
      </c>
      <c r="P1" s="16" t="s">
        <v>30</v>
      </c>
      <c r="Q1" s="16" t="s">
        <v>31</v>
      </c>
      <c r="R1" s="16" t="s">
        <v>32</v>
      </c>
      <c r="S1" s="28" t="s">
        <v>38</v>
      </c>
    </row>
    <row r="2" spans="1:19" x14ac:dyDescent="0.3">
      <c r="A2" s="28"/>
      <c r="B2" s="28"/>
      <c r="C2" s="19" t="s">
        <v>16</v>
      </c>
      <c r="D2" s="19" t="s">
        <v>17</v>
      </c>
      <c r="E2" s="19" t="s">
        <v>18</v>
      </c>
      <c r="F2" s="19" t="s">
        <v>19</v>
      </c>
      <c r="G2" s="19" t="s">
        <v>20</v>
      </c>
      <c r="H2" s="23"/>
      <c r="I2" s="24"/>
      <c r="J2" s="15"/>
      <c r="K2" s="16"/>
      <c r="L2" s="28"/>
      <c r="M2" s="30"/>
      <c r="N2" s="16"/>
      <c r="O2" s="16"/>
      <c r="P2" s="16"/>
      <c r="Q2" s="16"/>
      <c r="R2" s="16"/>
      <c r="S2" s="28"/>
    </row>
    <row r="3" spans="1:19" x14ac:dyDescent="0.3">
      <c r="A3" s="3">
        <v>0</v>
      </c>
      <c r="B3" s="3">
        <v>1</v>
      </c>
      <c r="C3" s="3">
        <v>1.036</v>
      </c>
      <c r="D3" s="3">
        <v>1.0354999999999999</v>
      </c>
      <c r="E3" s="3">
        <v>1.0329999999999999</v>
      </c>
      <c r="F3" s="3">
        <v>1.03</v>
      </c>
      <c r="G3" s="3">
        <v>1.0290000000000001</v>
      </c>
      <c r="H3" s="18">
        <f>AVERAGE(C3:G3)</f>
        <v>1.0327</v>
      </c>
      <c r="I3" s="25">
        <f>_xlfn.STDEV.P(C3:G3)</f>
        <v>2.8213471959331149E-3</v>
      </c>
      <c r="J3" s="5">
        <v>0.51700000000000002</v>
      </c>
      <c r="K3" s="32">
        <v>1E-3</v>
      </c>
      <c r="L3" s="21">
        <v>2.9732485863416001</v>
      </c>
      <c r="M3" s="31">
        <v>3.5136650381490303E-2</v>
      </c>
      <c r="N3" s="4">
        <f>1/9.8*($L$3*SIN(RADIANS(A3))+SQRT($L$3^2*SIN(RADIANS(A3))^2+2*J3*9.8))</f>
        <v>0.32482334288291631</v>
      </c>
      <c r="O3" s="4">
        <f xml:space="preserve"> ABS(SIN(RADIANS(A3))/9.8*(1+$L$3*SIN(RADIANS(A3))/SQRT(2*9.8*J3+$L$3^2*SIN(RADIANS(A3))^2 )))*$M$3 + ABS($L$3*COS(RADIANS(A3))/9.8*(1+$L$3*SIN(RADIANS(A3))/SQRT(2*9.8*J3+$L$3^2*SIN(RADIANS(A3))^2    )))*RADIANS(B3)+K3/SQRT(2*9.8*J3+$L$3^2*SIN(RADIANS(A3))^2 )</f>
        <v>5.6093442644757777E-3</v>
      </c>
      <c r="P3" s="10">
        <f>$L$3*COS(RADIANS(A3))*N3</f>
        <v>0.96578054503738375</v>
      </c>
      <c r="Q3" s="10">
        <f>COS(RADIANS(A3))*N3*$M$3 +    $L$3*COS(RADIANS(A3))*O3 + RADIANS(B3)*N3*$L$3*SIN(RADIANS(A3))</f>
        <v>2.8091179139279946E-2</v>
      </c>
      <c r="R3" s="10">
        <f>ABS(H3-P3)/P3*100</f>
        <v>6.9290539456896862</v>
      </c>
      <c r="S3" s="34">
        <f>I3/P3+H3/(P3*P3)*Q3</f>
        <v>3.4023235879619196E-2</v>
      </c>
    </row>
    <row r="4" spans="1:19" x14ac:dyDescent="0.3">
      <c r="A4" s="3">
        <v>15</v>
      </c>
      <c r="B4" s="3">
        <v>1</v>
      </c>
      <c r="C4" s="3">
        <v>1.3069999999999999</v>
      </c>
      <c r="D4" s="3">
        <v>1.304</v>
      </c>
      <c r="E4" s="3">
        <v>1.304</v>
      </c>
      <c r="F4" s="3">
        <v>1.3</v>
      </c>
      <c r="G4" s="3">
        <v>1.2969999999999999</v>
      </c>
      <c r="H4" s="18">
        <f t="shared" ref="H4:H7" si="0">AVERAGE(C4:G4)</f>
        <v>1.3024</v>
      </c>
      <c r="I4" s="25">
        <f t="shared" ref="I4:I7" si="1">_xlfn.STDEV.P(C4:G4)</f>
        <v>3.4985711369071881E-3</v>
      </c>
      <c r="J4" s="10">
        <f>$J$3+SIN(RADIANS(A4))*0.18</f>
        <v>0.56358742811845375</v>
      </c>
      <c r="K4" s="33">
        <f>$K$3+18*COS(RADIANS(A4))*RADIANS(B4)</f>
        <v>0.30445454797823879</v>
      </c>
      <c r="N4" s="10">
        <f t="shared" ref="N4:N7" si="2">1/9.8*($L$3*SIN(RADIANS(A4))+SQRT($L$3^2*SIN(RADIANS(A4))^2+2*J4*9.8))</f>
        <v>0.42663849386570712</v>
      </c>
      <c r="O4" s="10">
        <f t="shared" ref="O4:O7" si="3" xml:space="preserve"> ABS(SIN(RADIANS(A4))/9.8*(1+$L$3*SIN(RADIANS(A4))/SQRT(2*9.8*J4+$L$3^2*SIN(RADIANS(A4))^2 )))*$M$3 + ABS($L$3*COS(RADIANS(A4))/9.8*(1+$L$3*SIN(RADIANS(A4))/SQRT(2*9.8*J4+$L$3^2*SIN(RADIANS(A4))^2    )))*RADIANS(B4)+K4/SQRT(2*9.8*J4+$L$3^2*SIN(RADIANS(A4))^2 )</f>
        <v>9.6648764532973705E-2</v>
      </c>
      <c r="P4" s="10">
        <f t="shared" ref="P4:P7" si="4">$L$3*COS(RADIANS(A4))*N4</f>
        <v>1.2252791310842843</v>
      </c>
      <c r="Q4" s="10">
        <f t="shared" ref="Q4:Q7" si="5">COS(RADIANS(A4))*N4*$M$3 +    $L$3*COS(RADIANS(A4))*O4 + RADIANS(B4)*N4*$L$3*SIN(RADIANS(A4))</f>
        <v>0.29777920932180274</v>
      </c>
      <c r="R4" s="8">
        <f t="shared" ref="R4:R7" si="6">ABS(H4-P4)/P4*100</f>
        <v>6.2941469383771542</v>
      </c>
      <c r="S4" s="22">
        <f t="shared" ref="S4:S7" si="7">I4/P4+H4/(P4*P4)*Q4</f>
        <v>0.26118166328530112</v>
      </c>
    </row>
    <row r="5" spans="1:19" x14ac:dyDescent="0.3">
      <c r="A5" s="3">
        <v>30</v>
      </c>
      <c r="B5" s="3">
        <v>1</v>
      </c>
      <c r="C5" s="3">
        <v>1.4569999999999999</v>
      </c>
      <c r="D5" s="3">
        <v>1.446</v>
      </c>
      <c r="E5" s="3">
        <v>1.444</v>
      </c>
      <c r="F5" s="3">
        <v>1.4430000000000001</v>
      </c>
      <c r="G5" s="3">
        <v>1.44</v>
      </c>
      <c r="H5" s="18">
        <f t="shared" si="0"/>
        <v>1.4459999999999997</v>
      </c>
      <c r="I5" s="25">
        <f t="shared" si="1"/>
        <v>5.8309518948452526E-3</v>
      </c>
      <c r="J5" s="10">
        <f t="shared" ref="J5:J7" si="8">$J$3+SIN(RADIANS(A5))*0.18</f>
        <v>0.60699999999999998</v>
      </c>
      <c r="K5" s="33">
        <f t="shared" ref="K5:K7" si="9">$K$3+18*COS(RADIANS(A5))*RADIANS(B5)</f>
        <v>0.2730699046351327</v>
      </c>
      <c r="N5" s="10">
        <f t="shared" si="2"/>
        <v>0.53495780191032016</v>
      </c>
      <c r="O5" s="10">
        <f t="shared" si="3"/>
        <v>8.1606136574492907E-2</v>
      </c>
      <c r="P5" s="10">
        <f t="shared" si="4"/>
        <v>1.3774675558000498</v>
      </c>
      <c r="Q5" s="10">
        <f t="shared" si="5"/>
        <v>0.24028699132937262</v>
      </c>
      <c r="R5" s="8">
        <f t="shared" si="6"/>
        <v>4.9752492471697822</v>
      </c>
      <c r="S5" s="22">
        <f t="shared" si="7"/>
        <v>0.18735310233966823</v>
      </c>
    </row>
    <row r="6" spans="1:19" x14ac:dyDescent="0.3">
      <c r="A6" s="3">
        <v>45</v>
      </c>
      <c r="B6" s="3">
        <v>1</v>
      </c>
      <c r="C6" s="3">
        <v>1.4569999999999999</v>
      </c>
      <c r="D6" s="3">
        <v>1.3719999999999999</v>
      </c>
      <c r="E6" s="3">
        <v>1.369</v>
      </c>
      <c r="F6" s="3">
        <v>1.365</v>
      </c>
      <c r="G6" s="3">
        <v>1.3630000000000002</v>
      </c>
      <c r="H6" s="18">
        <f t="shared" si="0"/>
        <v>1.3852</v>
      </c>
      <c r="I6" s="25">
        <f t="shared" si="1"/>
        <v>3.6035538014576589E-2</v>
      </c>
      <c r="J6" s="10">
        <f t="shared" si="8"/>
        <v>0.64427922061357856</v>
      </c>
      <c r="K6" s="33">
        <f t="shared" si="9"/>
        <v>0.22314414690791834</v>
      </c>
      <c r="N6" s="10">
        <f t="shared" si="2"/>
        <v>0.63584936177375695</v>
      </c>
      <c r="O6" s="10">
        <f xml:space="preserve"> ABS(SIN(RADIANS(A6))/9.8*(1+$L$3*SIN(RADIANS(A6))/SQRT(2*9.8*J6+$L$3^2*SIN(RADIANS(A6))^2 )))*$M$3 + ABS($L$3*COS(RADIANS(A6))/9.8*(1+$L$3*SIN(RADIANS(A6))/SQRT(2*9.8*J6+$L$3^2*SIN(RADIANS(A6))^2    )))*RADIANS(B6)+K6/SQRT(2*9.8*J6+$L$3^2*SIN(RADIANS(A6))^2 )</f>
        <v>6.3521178562354425E-2</v>
      </c>
      <c r="P6" s="10">
        <f t="shared" si="4"/>
        <v>1.3368123926400826</v>
      </c>
      <c r="Q6" s="10">
        <f t="shared" si="5"/>
        <v>0.17267688140238285</v>
      </c>
      <c r="R6" s="8">
        <f t="shared" si="6"/>
        <v>3.6196258821595988</v>
      </c>
      <c r="S6" s="22">
        <f t="shared" si="7"/>
        <v>0.16080242649768861</v>
      </c>
    </row>
    <row r="7" spans="1:19" x14ac:dyDescent="0.3">
      <c r="A7" s="3">
        <v>60</v>
      </c>
      <c r="B7" s="3">
        <v>1</v>
      </c>
      <c r="C7" s="3">
        <v>1.0920000000000001</v>
      </c>
      <c r="D7" s="3">
        <v>1.0840000000000001</v>
      </c>
      <c r="E7" s="3">
        <v>1.083</v>
      </c>
      <c r="F7" s="3">
        <v>1.077</v>
      </c>
      <c r="G7" s="3">
        <v>1.071</v>
      </c>
      <c r="H7" s="18">
        <f t="shared" si="0"/>
        <v>1.0813999999999999</v>
      </c>
      <c r="I7" s="25">
        <f>_xlfn.STDEV.P(C7:G7)</f>
        <v>7.0597450378891632E-3</v>
      </c>
      <c r="J7" s="10">
        <f t="shared" si="8"/>
        <v>0.67288457268119894</v>
      </c>
      <c r="K7" s="33">
        <f>$K$3+18*COS(RADIANS(A7))*RADIANS(B7)</f>
        <v>0.15807963267948968</v>
      </c>
      <c r="N7" s="10">
        <f t="shared" si="2"/>
        <v>0.71701304826619128</v>
      </c>
      <c r="O7" s="10">
        <f t="shared" si="3"/>
        <v>4.4588910051626907E-2</v>
      </c>
      <c r="P7" s="10">
        <f t="shared" si="4"/>
        <v>1.0659290160729675</v>
      </c>
      <c r="Q7" s="10">
        <f t="shared" si="5"/>
        <v>0.11110669814790336</v>
      </c>
      <c r="R7" s="8">
        <f t="shared" si="6"/>
        <v>1.4514084609526505</v>
      </c>
      <c r="S7" s="22">
        <f t="shared" si="7"/>
        <v>0.1123705738349062</v>
      </c>
    </row>
  </sheetData>
  <mergeCells count="15">
    <mergeCell ref="Q1:Q2"/>
    <mergeCell ref="R1:R2"/>
    <mergeCell ref="S1:S2"/>
    <mergeCell ref="L1:L2"/>
    <mergeCell ref="J1:J2"/>
    <mergeCell ref="A1:A2"/>
    <mergeCell ref="K1:K2"/>
    <mergeCell ref="O1:O2"/>
    <mergeCell ref="P1:P2"/>
    <mergeCell ref="B1:B2"/>
    <mergeCell ref="C1:G1"/>
    <mergeCell ref="H1:H2"/>
    <mergeCell ref="I1:I2"/>
    <mergeCell ref="N1:N2"/>
    <mergeCell ref="M1:M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8E19-EE41-41BC-B605-A4705E1D0B0E}">
  <dimension ref="A1"/>
  <sheetViews>
    <sheetView tabSelected="1" workbookViewId="0">
      <selection activeCell="C27" sqref="C27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A</vt:lpstr>
      <vt:lpstr>Parte B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2021-10-09T10:08:09Z</dcterms:created>
  <dcterms:modified xsi:type="dcterms:W3CDTF">2021-10-09T20:46:19Z</dcterms:modified>
</cp:coreProperties>
</file>