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exas-my.sharepoint.com/personal/as77475_eid_utexas_edu/Documents/Desktop/"/>
    </mc:Choice>
  </mc:AlternateContent>
  <xr:revisionPtr revIDLastSave="498" documentId="8_{12411A32-FB4C-4C14-BF47-594EA625482D}" xr6:coauthVersionLast="47" xr6:coauthVersionMax="47" xr10:uidLastSave="{782653FE-9518-4AA2-9710-2180061334F3}"/>
  <bookViews>
    <workbookView xWindow="-110" yWindow="-110" windowWidth="19420" windowHeight="11500" xr2:uid="{E2BBA765-2FB9-4EC7-8A39-8FFD6FC3FE44}"/>
  </bookViews>
  <sheets>
    <sheet name="Summary" sheetId="6" r:id="rId1"/>
    <sheet name="Financial Ratios" sheetId="3" r:id="rId2"/>
    <sheet name="Income Statement" sheetId="5" r:id="rId3"/>
    <sheet name="Balance Sheet" sheetId="4" r:id="rId4"/>
    <sheet name="Statement of Cash Flow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3" l="1"/>
  <c r="D41" i="3"/>
  <c r="E41" i="3"/>
  <c r="F41" i="3"/>
  <c r="G41" i="3"/>
  <c r="H41" i="3"/>
  <c r="I41" i="3"/>
  <c r="J41" i="3"/>
  <c r="K41" i="3"/>
  <c r="L41" i="3"/>
  <c r="B41" i="3"/>
  <c r="C40" i="3"/>
  <c r="D40" i="3"/>
  <c r="E40" i="3"/>
  <c r="F40" i="3"/>
  <c r="G40" i="3"/>
  <c r="H40" i="3"/>
  <c r="I40" i="3"/>
  <c r="J40" i="3"/>
  <c r="K40" i="3"/>
  <c r="L40" i="3"/>
  <c r="B40" i="3"/>
  <c r="C39" i="3"/>
  <c r="D39" i="3"/>
  <c r="E39" i="3"/>
  <c r="F39" i="3"/>
  <c r="G39" i="3"/>
  <c r="H39" i="3"/>
  <c r="I39" i="3"/>
  <c r="J39" i="3"/>
  <c r="K39" i="3"/>
  <c r="L39" i="3"/>
  <c r="B39" i="3"/>
  <c r="C38" i="3"/>
  <c r="D38" i="3"/>
  <c r="E38" i="3"/>
  <c r="F38" i="3"/>
  <c r="G38" i="3"/>
  <c r="H38" i="3"/>
  <c r="I38" i="3"/>
  <c r="J38" i="3"/>
  <c r="K38" i="3"/>
  <c r="L38" i="3"/>
  <c r="B38" i="3"/>
  <c r="C37" i="3"/>
  <c r="D37" i="3"/>
  <c r="E37" i="3"/>
  <c r="F37" i="3"/>
  <c r="G37" i="3"/>
  <c r="H37" i="3"/>
  <c r="I37" i="3"/>
  <c r="J37" i="3"/>
  <c r="K37" i="3"/>
  <c r="L37" i="3"/>
  <c r="B37" i="3"/>
  <c r="C36" i="3"/>
  <c r="D36" i="3"/>
  <c r="E36" i="3"/>
  <c r="F36" i="3"/>
  <c r="G36" i="3"/>
  <c r="H36" i="3"/>
  <c r="I36" i="3"/>
  <c r="J36" i="3"/>
  <c r="K36" i="3"/>
  <c r="L36" i="3"/>
  <c r="B36" i="3"/>
  <c r="C35" i="3"/>
  <c r="D35" i="3"/>
  <c r="E35" i="3"/>
  <c r="F35" i="3"/>
  <c r="G35" i="3"/>
  <c r="H35" i="3"/>
  <c r="I35" i="3"/>
  <c r="J35" i="3"/>
  <c r="K35" i="3"/>
  <c r="L35" i="3"/>
  <c r="B35" i="3"/>
  <c r="C32" i="3"/>
  <c r="D32" i="3"/>
  <c r="E32" i="3"/>
  <c r="F32" i="3"/>
  <c r="G32" i="3"/>
  <c r="H32" i="3"/>
  <c r="I32" i="3"/>
  <c r="J32" i="3"/>
  <c r="K32" i="3"/>
  <c r="L32" i="3"/>
  <c r="B32" i="3"/>
  <c r="L27" i="3"/>
  <c r="L28" i="3"/>
  <c r="L29" i="3"/>
  <c r="C29" i="3"/>
  <c r="D29" i="3"/>
  <c r="E29" i="3"/>
  <c r="F29" i="3"/>
  <c r="G29" i="3"/>
  <c r="H29" i="3"/>
  <c r="I29" i="3"/>
  <c r="J29" i="3"/>
  <c r="K29" i="3"/>
  <c r="B29" i="3"/>
  <c r="C28" i="3"/>
  <c r="D28" i="3"/>
  <c r="E28" i="3"/>
  <c r="F28" i="3"/>
  <c r="G28" i="3"/>
  <c r="H28" i="3"/>
  <c r="I28" i="3"/>
  <c r="J28" i="3"/>
  <c r="K28" i="3"/>
  <c r="B28" i="3"/>
  <c r="C27" i="3"/>
  <c r="D27" i="3"/>
  <c r="E27" i="3"/>
  <c r="F27" i="3"/>
  <c r="G27" i="3"/>
  <c r="H27" i="3"/>
  <c r="I27" i="3"/>
  <c r="J27" i="3"/>
  <c r="K27" i="3"/>
  <c r="B27" i="3"/>
  <c r="C23" i="3"/>
  <c r="D23" i="3"/>
  <c r="E23" i="3"/>
  <c r="F23" i="3"/>
  <c r="G23" i="3"/>
  <c r="H23" i="3"/>
  <c r="I23" i="3"/>
  <c r="J23" i="3"/>
  <c r="K23" i="3"/>
  <c r="B23" i="3"/>
  <c r="C22" i="3"/>
  <c r="D22" i="3"/>
  <c r="E22" i="3"/>
  <c r="F22" i="3"/>
  <c r="G22" i="3"/>
  <c r="H22" i="3"/>
  <c r="I22" i="3"/>
  <c r="J22" i="3"/>
  <c r="K22" i="3"/>
  <c r="B22" i="3"/>
  <c r="C18" i="3"/>
  <c r="D18" i="3"/>
  <c r="E18" i="3"/>
  <c r="F18" i="3"/>
  <c r="G18" i="3"/>
  <c r="H18" i="3"/>
  <c r="I18" i="3"/>
  <c r="J18" i="3"/>
  <c r="K18" i="3"/>
  <c r="L18" i="3"/>
  <c r="B18" i="3"/>
  <c r="C17" i="3"/>
  <c r="D17" i="3"/>
  <c r="E17" i="3"/>
  <c r="F17" i="3"/>
  <c r="G17" i="3"/>
  <c r="H17" i="3"/>
  <c r="I17" i="3"/>
  <c r="J17" i="3"/>
  <c r="K17" i="3"/>
  <c r="B17" i="3"/>
  <c r="C16" i="3"/>
  <c r="D16" i="3"/>
  <c r="E16" i="3"/>
  <c r="F16" i="3"/>
  <c r="G16" i="3"/>
  <c r="H16" i="3"/>
  <c r="I16" i="3"/>
  <c r="J16" i="3"/>
  <c r="K16" i="3"/>
  <c r="B16" i="3"/>
  <c r="C15" i="3"/>
  <c r="D15" i="3"/>
  <c r="E15" i="3"/>
  <c r="F15" i="3"/>
  <c r="G15" i="3"/>
  <c r="H15" i="3"/>
  <c r="I15" i="3"/>
  <c r="J15" i="3"/>
  <c r="K15" i="3"/>
  <c r="B15" i="3"/>
  <c r="C14" i="3"/>
  <c r="D14" i="3"/>
  <c r="E14" i="3"/>
  <c r="F14" i="3"/>
  <c r="G14" i="3"/>
  <c r="H14" i="3"/>
  <c r="I14" i="3"/>
  <c r="J14" i="3"/>
  <c r="K14" i="3"/>
  <c r="B14" i="3"/>
  <c r="C13" i="3"/>
  <c r="D13" i="3"/>
  <c r="E13" i="3"/>
  <c r="F13" i="3"/>
  <c r="G13" i="3"/>
  <c r="H13" i="3"/>
  <c r="I13" i="3"/>
  <c r="J13" i="3"/>
  <c r="K13" i="3"/>
  <c r="B13" i="3"/>
  <c r="C10" i="3"/>
  <c r="D10" i="3"/>
  <c r="E10" i="3"/>
  <c r="F10" i="3"/>
  <c r="G10" i="3"/>
  <c r="H10" i="3"/>
  <c r="I10" i="3"/>
  <c r="J10" i="3"/>
  <c r="K10" i="3"/>
  <c r="L10" i="3"/>
  <c r="B10" i="3"/>
  <c r="C9" i="3"/>
  <c r="D9" i="3"/>
  <c r="E9" i="3"/>
  <c r="F9" i="3"/>
  <c r="G9" i="3"/>
  <c r="H9" i="3"/>
  <c r="I9" i="3"/>
  <c r="J9" i="3"/>
  <c r="K9" i="3"/>
  <c r="L9" i="3"/>
  <c r="B9" i="3"/>
  <c r="C8" i="3"/>
  <c r="D8" i="3"/>
  <c r="E8" i="3"/>
  <c r="F8" i="3"/>
  <c r="G8" i="3"/>
  <c r="H8" i="3"/>
  <c r="I8" i="3"/>
  <c r="J8" i="3"/>
  <c r="K8" i="3"/>
  <c r="L8" i="3"/>
  <c r="B8" i="3"/>
  <c r="C5" i="3"/>
  <c r="D5" i="3"/>
  <c r="E5" i="3"/>
  <c r="F5" i="3"/>
  <c r="G5" i="3"/>
  <c r="H5" i="3"/>
  <c r="I5" i="3"/>
  <c r="J5" i="3"/>
  <c r="K5" i="3"/>
  <c r="L5" i="3"/>
  <c r="B5" i="3"/>
  <c r="C4" i="3"/>
  <c r="D4" i="3"/>
  <c r="E4" i="3"/>
  <c r="F4" i="3"/>
  <c r="G4" i="3"/>
  <c r="H4" i="3"/>
  <c r="I4" i="3"/>
  <c r="J4" i="3"/>
  <c r="K4" i="3"/>
  <c r="L4" i="3"/>
  <c r="C3" i="3"/>
  <c r="D3" i="3"/>
  <c r="E3" i="3"/>
  <c r="F3" i="3"/>
  <c r="G3" i="3"/>
  <c r="H3" i="3"/>
  <c r="I3" i="3"/>
  <c r="J3" i="3"/>
  <c r="K3" i="3"/>
  <c r="L3" i="3"/>
  <c r="B3" i="3"/>
  <c r="B4" i="3"/>
</calcChain>
</file>

<file path=xl/sharedStrings.xml><?xml version="1.0" encoding="utf-8"?>
<sst xmlns="http://schemas.openxmlformats.org/spreadsheetml/2006/main" count="151" uniqueCount="146">
  <si>
    <t>Annual Data Millions of US $ except per share data</t>
  </si>
  <si>
    <t>Net Income/Loss</t>
  </si>
  <si>
    <t>Total Depreciation And Amortization - Cash Flow</t>
  </si>
  <si>
    <t>Other Non-Cash Items</t>
  </si>
  <si>
    <t>Total Non-Cash Items</t>
  </si>
  <si>
    <t>Change In Accounts Receivable</t>
  </si>
  <si>
    <t>Change In Inventories</t>
  </si>
  <si>
    <t>Change In Accounts Payable</t>
  </si>
  <si>
    <t>Change In Assets/Liabilities</t>
  </si>
  <si>
    <t>Total Change In Assets/Liabilities</t>
  </si>
  <si>
    <t>Cash Flow From Operating Activities</t>
  </si>
  <si>
    <t>Net Change In Property, Plant, And Equipment</t>
  </si>
  <si>
    <t>Net Change In Intangible Assets</t>
  </si>
  <si>
    <t>Net Acquisitions/Divestitures</t>
  </si>
  <si>
    <t>Net Change In Short-term Investments</t>
  </si>
  <si>
    <t>Net Change In Long-Term Investments</t>
  </si>
  <si>
    <t>Net Change In Investments - Total</t>
  </si>
  <si>
    <t>Investing Activities - Other</t>
  </si>
  <si>
    <t>Cash Flow From Investing Activities</t>
  </si>
  <si>
    <t>Net Long-Term Debt</t>
  </si>
  <si>
    <t>Net Current Debt</t>
  </si>
  <si>
    <t>Debt Issuance/Retirement Net - Total</t>
  </si>
  <si>
    <t>Net Common Equity Issued/Repurchased</t>
  </si>
  <si>
    <t>Net Total Equity Issued/Repurchased</t>
  </si>
  <si>
    <t>Total Common And Preferred Stock Dividends Paid</t>
  </si>
  <si>
    <t>Financial Activities - Other</t>
  </si>
  <si>
    <t>Cash Flow From Financial Activities</t>
  </si>
  <si>
    <t>Net Cash Flow</t>
  </si>
  <si>
    <t>Stock-Based Compensation</t>
  </si>
  <si>
    <t>Common Stock Dividends Paid</t>
  </si>
  <si>
    <t>Free Cash Flow</t>
  </si>
  <si>
    <t>Revenue</t>
  </si>
  <si>
    <t>Cost Of Goods Sold</t>
  </si>
  <si>
    <t>Gross Profit</t>
  </si>
  <si>
    <t>Research And Development Expenses</t>
  </si>
  <si>
    <t>SG&amp;A Expenses</t>
  </si>
  <si>
    <t>Other Operating Income Or ExpensesOperating Expenses</t>
  </si>
  <si>
    <t>Operating Income</t>
  </si>
  <si>
    <t>Total Non-Operating Income/Expense</t>
  </si>
  <si>
    <t>Pre-Tax Income</t>
  </si>
  <si>
    <t>Income Taxes</t>
  </si>
  <si>
    <t>Income After Taxes Other Income</t>
  </si>
  <si>
    <t>Income From Continuous OperationsIncome From Discontinued Operations</t>
  </si>
  <si>
    <t>Net Income</t>
  </si>
  <si>
    <t>EBITDA</t>
  </si>
  <si>
    <t>EBIT</t>
  </si>
  <si>
    <t>Basic Shares Outstanding</t>
  </si>
  <si>
    <t>Shares Outstanding</t>
  </si>
  <si>
    <t>Basic EPS</t>
  </si>
  <si>
    <t>EPS - Eamings Per Share</t>
  </si>
  <si>
    <t>2016-09-80</t>
  </si>
  <si>
    <t>Cash On Hand</t>
  </si>
  <si>
    <t>Receivables</t>
  </si>
  <si>
    <t>Inventory</t>
  </si>
  <si>
    <t>Total Current Assets</t>
  </si>
  <si>
    <t>Property, Plant, And Equipment</t>
  </si>
  <si>
    <t>Long-Term Investments</t>
  </si>
  <si>
    <t>Total Long-Term Assets</t>
  </si>
  <si>
    <t>Total Assets</t>
  </si>
  <si>
    <t>Total Current Liabilities</t>
  </si>
  <si>
    <t>Long Term Debt</t>
  </si>
  <si>
    <t>Other Non-Current Liabilities</t>
  </si>
  <si>
    <t>Total Long Term Liabilities</t>
  </si>
  <si>
    <t>Total Liabilities</t>
  </si>
  <si>
    <t>Common Stock Net</t>
  </si>
  <si>
    <t>Retained Earnings (Accumulated Deficit)</t>
  </si>
  <si>
    <t>Comprehensive Income</t>
  </si>
  <si>
    <t>Total Liabilities And Share Holders Equity</t>
  </si>
  <si>
    <t>Goodwill And Intangible Assets</t>
  </si>
  <si>
    <t>Other Long-Term Assets</t>
  </si>
  <si>
    <t>Cash Flow Ratios</t>
  </si>
  <si>
    <t>Liquidity Ratios</t>
  </si>
  <si>
    <t>Current</t>
  </si>
  <si>
    <t>Quick</t>
  </si>
  <si>
    <t>Cash</t>
  </si>
  <si>
    <t>Leverage Ratios</t>
  </si>
  <si>
    <t>Debt-to-Equity</t>
  </si>
  <si>
    <t>Debt Ratio</t>
  </si>
  <si>
    <t>Equity Ratio</t>
  </si>
  <si>
    <t>Efficiency Ratios</t>
  </si>
  <si>
    <t>Asset Turnover</t>
  </si>
  <si>
    <t>Inventory Turnover</t>
  </si>
  <si>
    <t>Recievables Turnover</t>
  </si>
  <si>
    <t>Margin Ratios</t>
  </si>
  <si>
    <t>Gross Profit Margin</t>
  </si>
  <si>
    <t>Net Profit Margin</t>
  </si>
  <si>
    <t>Days of Sales Turnover</t>
  </si>
  <si>
    <t>Days of Inventory Turnover</t>
  </si>
  <si>
    <t>Number of Days of Payable</t>
  </si>
  <si>
    <t>Cash Conversion Cycle</t>
  </si>
  <si>
    <t>Total Asset Turnover</t>
  </si>
  <si>
    <t>Fixed Asset Turnover</t>
  </si>
  <si>
    <t>Working Capital Turnover</t>
  </si>
  <si>
    <t>EPS</t>
  </si>
  <si>
    <t>Other Current Assets</t>
  </si>
  <si>
    <t>Pre-Paid Expenses</t>
  </si>
  <si>
    <t>Share Holder Equity</t>
  </si>
  <si>
    <t>Other Share Holders Equity</t>
  </si>
  <si>
    <t>Operating Profit Margin</t>
  </si>
  <si>
    <t>Operating Cash Flow Ratio</t>
  </si>
  <si>
    <t>Cash Flow to Total Debt</t>
  </si>
  <si>
    <t>Cash Flow to Revenue Margin</t>
  </si>
  <si>
    <t>Cash Return on Assets</t>
  </si>
  <si>
    <t>Cash Return on Equity</t>
  </si>
  <si>
    <t>10-K Year</t>
  </si>
  <si>
    <t>Cash Return on Equity (Cash ROE)</t>
  </si>
  <si>
    <t>Recent moves</t>
  </si>
  <si>
    <t>2022: 241% → 2023: 178% → 2024: 208%</t>
  </si>
  <si>
    <t>After peaking in 2022, Cash ROE dipped in ’23 but rebounded strongly in ’24.</t>
  </si>
  <si>
    <t>Shows how effectively Apple turns equity into cash flows—still well above historical averages (2014-19 range: 48–77%)</t>
  </si>
  <si>
    <t>Highlight: the 2024 rebound to 208% underscores Apple’s continuing cash-generative power despite heavier leverage.</t>
  </si>
  <si>
    <t>Downward drift in all three: from 1.5× current in 2019 to ~0.9× in 2024</t>
  </si>
  <si>
    <t>Cash ratio halved since 2019 (0.95→0.37)</t>
  </si>
  <si>
    <t>Highlight: Liquidity buffers have systematically tightened—worth discussing implications for short-term stress scenarios.</t>
  </si>
  <si>
    <t>Debt / Equity nearly doubled since 2019, peaking in 2022</t>
  </si>
  <si>
    <t>Equity ratio down from 56% to ~37%, meaning ~63% of assets are now debt-funded</t>
  </si>
  <si>
    <t>High turnover (Asset &amp; Fixed-Asset): peaked 2021–22, slight normalization in 2023–24</t>
  </si>
  <si>
    <t>Inventory days up (rearward): from ~1.6 days in 2015 to ~3.2 days in 2024</t>
  </si>
  <si>
    <t>Gross margin climbed steadily, hitting 46% in 2024</t>
  </si>
  <si>
    <t>Operating margin recovered to 32% after trough in 2020</t>
  </si>
  <si>
    <t>Net margin very stable ~24–26%</t>
  </si>
  <si>
    <t>EPS rose from $3.31 (2020) → $5.67 (2021) → plateauing ~$6.1 in 2022–24</t>
  </si>
  <si>
    <t>Share buybacks support per-share metrics despite slowing absolute earnings growth</t>
  </si>
  <si>
    <t>Free cash flow steady ~32–34% of revenue—industry-leading</t>
  </si>
  <si>
    <t>CROA climbed into mid-30s in 2022, solid ~32% in 2024</t>
  </si>
  <si>
    <t>2024: (-$794 M) vs. large inflows in ’23 (+$5.8 B) and outflows in ’22 (-$10.9 B)</t>
  </si>
  <si>
    <t>Driven by swings in Investing (acquisitions, capex) and Financing (debt issuance/repurchases)</t>
  </si>
  <si>
    <t>Continuous margin expansion on core products/services, driven by higher-margin Services and tighter cost control.</t>
  </si>
  <si>
    <t>Apple’s scale still drives top‐quartile turnover ratios, though lean inventory models are loosening a bit.</t>
  </si>
  <si>
    <t xml:space="preserve"> Apple has leaned into debt (for share buybacks/dividends), boosting financial leverage—discuss the trade-off between lower WACC vs. higher coverage risk.</t>
  </si>
  <si>
    <t>EPS stability at post-pandemic highs underscores return-of-capital strategy and resilient profitability.</t>
  </si>
  <si>
    <t>Apple’s business generates free cash at a consistently high rate, enabling dividend hikes + buybacks while funding capex.</t>
  </si>
  <si>
    <t>Seasonal and strategic cash uses cause net flow swings, emphasizing the strong underlying operating cash generation that cushions these moves.</t>
  </si>
  <si>
    <t>3. Cash ROE/CROA as proof of financial flexibility</t>
  </si>
  <si>
    <t>Main Highlights</t>
  </si>
  <si>
    <t>Why it matters?</t>
  </si>
  <si>
    <t> Liquidity Trends</t>
  </si>
  <si>
    <t>Leverage Dynamics</t>
  </si>
  <si>
    <t>Operational Efficiency</t>
  </si>
  <si>
    <t>Margin Stability</t>
  </si>
  <si>
    <t>EPS Growth</t>
  </si>
  <si>
    <t>Net Cash Flow Volatility</t>
  </si>
  <si>
    <t>5.  Apple remains hugely profitable and cash-generative, but with higher leverage and thinner liquidity buffers—a balanced “bull + risk” narrative.</t>
  </si>
  <si>
    <t>4. Volatility in net cash flows—contextualize strategic M&amp;A and buybacks</t>
  </si>
  <si>
    <t>2. Liquidity tightening vs. leverage strategy</t>
  </si>
  <si>
    <t>1. “Big picture”: strong, rising gross margins &amp; free-cash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</si>
</sst>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"/>
    <numFmt numFmtId="165" formatCode="0.0%"/>
  </numFmts>
  <fonts count="5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6" fontId="0" fillId="0" borderId="0" xfId="0" applyNumberFormat="1"/>
    <xf numFmtId="8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9" fontId="0" fillId="0" borderId="0" xfId="1" applyFont="1"/>
    <xf numFmtId="165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8948-1138-400C-87AC-96DF43C14375}">
  <dimension ref="A1:A51"/>
  <sheetViews>
    <sheetView showGridLines="0" tabSelected="1" workbookViewId="0">
      <selection activeCell="A3" sqref="A3"/>
    </sheetView>
  </sheetViews>
  <sheetFormatPr defaultRowHeight="14.5" x14ac:dyDescent="0.35"/>
  <sheetData>
    <row r="1" spans="1:1" ht="23.5" x14ac:dyDescent="0.55000000000000004">
      <c r="A1" s="12" t="s">
        <v>134</v>
      </c>
    </row>
    <row r="2" spans="1:1" x14ac:dyDescent="0.35">
      <c r="A2" t="s">
        <v>145</v>
      </c>
    </row>
    <row r="3" spans="1:1" x14ac:dyDescent="0.35">
      <c r="A3" t="s">
        <v>144</v>
      </c>
    </row>
    <row r="4" spans="1:1" x14ac:dyDescent="0.35">
      <c r="A4" t="s">
        <v>133</v>
      </c>
    </row>
    <row r="5" spans="1:1" x14ac:dyDescent="0.35">
      <c r="A5" t="s">
        <v>143</v>
      </c>
    </row>
    <row r="6" spans="1:1" x14ac:dyDescent="0.35">
      <c r="A6" t="s">
        <v>142</v>
      </c>
    </row>
    <row r="9" spans="1:1" x14ac:dyDescent="0.35">
      <c r="A9" s="11" t="s">
        <v>105</v>
      </c>
    </row>
    <row r="10" spans="1:1" x14ac:dyDescent="0.35">
      <c r="A10" t="s">
        <v>106</v>
      </c>
    </row>
    <row r="11" spans="1:1" x14ac:dyDescent="0.35">
      <c r="A11" t="s">
        <v>107</v>
      </c>
    </row>
    <row r="12" spans="1:1" x14ac:dyDescent="0.35">
      <c r="A12" t="s">
        <v>108</v>
      </c>
    </row>
    <row r="13" spans="1:1" x14ac:dyDescent="0.35">
      <c r="A13" t="s">
        <v>135</v>
      </c>
    </row>
    <row r="14" spans="1:1" x14ac:dyDescent="0.35">
      <c r="A14" t="s">
        <v>109</v>
      </c>
    </row>
    <row r="15" spans="1:1" x14ac:dyDescent="0.35">
      <c r="A15" t="s">
        <v>110</v>
      </c>
    </row>
    <row r="17" spans="1:1" x14ac:dyDescent="0.35">
      <c r="A17" s="11" t="s">
        <v>136</v>
      </c>
    </row>
    <row r="18" spans="1:1" x14ac:dyDescent="0.35">
      <c r="A18" t="s">
        <v>111</v>
      </c>
    </row>
    <row r="19" spans="1:1" x14ac:dyDescent="0.35">
      <c r="A19" t="s">
        <v>112</v>
      </c>
    </row>
    <row r="20" spans="1:1" x14ac:dyDescent="0.35">
      <c r="A20" t="s">
        <v>113</v>
      </c>
    </row>
    <row r="22" spans="1:1" x14ac:dyDescent="0.35">
      <c r="A22" s="11" t="s">
        <v>137</v>
      </c>
    </row>
    <row r="23" spans="1:1" x14ac:dyDescent="0.35">
      <c r="A23" t="s">
        <v>129</v>
      </c>
    </row>
    <row r="24" spans="1:1" x14ac:dyDescent="0.35">
      <c r="A24" t="s">
        <v>114</v>
      </c>
    </row>
    <row r="25" spans="1:1" x14ac:dyDescent="0.35">
      <c r="A25" t="s">
        <v>115</v>
      </c>
    </row>
    <row r="27" spans="1:1" x14ac:dyDescent="0.35">
      <c r="A27" s="11" t="s">
        <v>138</v>
      </c>
    </row>
    <row r="28" spans="1:1" x14ac:dyDescent="0.35">
      <c r="A28" t="s">
        <v>128</v>
      </c>
    </row>
    <row r="29" spans="1:1" x14ac:dyDescent="0.35">
      <c r="A29" t="s">
        <v>116</v>
      </c>
    </row>
    <row r="30" spans="1:1" x14ac:dyDescent="0.35">
      <c r="A30" t="s">
        <v>117</v>
      </c>
    </row>
    <row r="32" spans="1:1" x14ac:dyDescent="0.35">
      <c r="A32" s="11" t="s">
        <v>139</v>
      </c>
    </row>
    <row r="33" spans="1:1" x14ac:dyDescent="0.35">
      <c r="A33" t="s">
        <v>127</v>
      </c>
    </row>
    <row r="34" spans="1:1" x14ac:dyDescent="0.35">
      <c r="A34" t="s">
        <v>118</v>
      </c>
    </row>
    <row r="35" spans="1:1" x14ac:dyDescent="0.35">
      <c r="A35" t="s">
        <v>119</v>
      </c>
    </row>
    <row r="36" spans="1:1" x14ac:dyDescent="0.35">
      <c r="A36" t="s">
        <v>120</v>
      </c>
    </row>
    <row r="38" spans="1:1" x14ac:dyDescent="0.35">
      <c r="A38" s="11" t="s">
        <v>140</v>
      </c>
    </row>
    <row r="39" spans="1:1" x14ac:dyDescent="0.35">
      <c r="A39" t="s">
        <v>130</v>
      </c>
    </row>
    <row r="40" spans="1:1" x14ac:dyDescent="0.35">
      <c r="A40" t="s">
        <v>121</v>
      </c>
    </row>
    <row r="41" spans="1:1" x14ac:dyDescent="0.35">
      <c r="A41" t="s">
        <v>122</v>
      </c>
    </row>
    <row r="43" spans="1:1" x14ac:dyDescent="0.35">
      <c r="A43" s="11" t="s">
        <v>70</v>
      </c>
    </row>
    <row r="44" spans="1:1" x14ac:dyDescent="0.35">
      <c r="A44" t="s">
        <v>131</v>
      </c>
    </row>
    <row r="45" spans="1:1" x14ac:dyDescent="0.35">
      <c r="A45" t="s">
        <v>123</v>
      </c>
    </row>
    <row r="46" spans="1:1" x14ac:dyDescent="0.35">
      <c r="A46" t="s">
        <v>124</v>
      </c>
    </row>
    <row r="48" spans="1:1" x14ac:dyDescent="0.35">
      <c r="A48" s="11" t="s">
        <v>141</v>
      </c>
    </row>
    <row r="49" spans="1:1" x14ac:dyDescent="0.35">
      <c r="A49" t="s">
        <v>132</v>
      </c>
    </row>
    <row r="50" spans="1:1" x14ac:dyDescent="0.35">
      <c r="A50" t="s">
        <v>125</v>
      </c>
    </row>
    <row r="51" spans="1:1" x14ac:dyDescent="0.35">
      <c r="A51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CCB1-4EE9-446B-9582-ECD3A8087C6E}">
  <dimension ref="A1:L41"/>
  <sheetViews>
    <sheetView topLeftCell="A31" workbookViewId="0">
      <selection activeCell="H42" sqref="H42"/>
    </sheetView>
  </sheetViews>
  <sheetFormatPr defaultRowHeight="14.5" x14ac:dyDescent="0.35"/>
  <cols>
    <col min="1" max="1" width="24.453125" bestFit="1" customWidth="1"/>
  </cols>
  <sheetData>
    <row r="1" spans="1:12" x14ac:dyDescent="0.35">
      <c r="A1" t="s">
        <v>104</v>
      </c>
      <c r="B1">
        <v>2024</v>
      </c>
      <c r="C1">
        <v>2023</v>
      </c>
      <c r="D1">
        <v>2022</v>
      </c>
      <c r="E1">
        <v>2021</v>
      </c>
      <c r="F1">
        <v>2020</v>
      </c>
      <c r="G1">
        <v>2019</v>
      </c>
      <c r="H1">
        <v>2018</v>
      </c>
      <c r="I1">
        <v>2017</v>
      </c>
      <c r="J1">
        <v>2016</v>
      </c>
      <c r="K1">
        <v>2015</v>
      </c>
      <c r="L1">
        <v>2014</v>
      </c>
    </row>
    <row r="2" spans="1:12" x14ac:dyDescent="0.35">
      <c r="A2" s="5" t="s">
        <v>71</v>
      </c>
    </row>
    <row r="3" spans="1:12" x14ac:dyDescent="0.35">
      <c r="A3" t="s">
        <v>72</v>
      </c>
      <c r="B3" s="7">
        <f>('Balance Sheet'!B7/'Balance Sheet'!B14)</f>
        <v>0.86731257653408322</v>
      </c>
      <c r="C3" s="7">
        <f>('Balance Sheet'!C7/'Balance Sheet'!C14)</f>
        <v>0.98801167175929749</v>
      </c>
      <c r="D3" s="7">
        <f>('Balance Sheet'!D7/'Balance Sheet'!D14)</f>
        <v>0.87935602862672257</v>
      </c>
      <c r="E3" s="7">
        <f>('Balance Sheet'!E7/'Balance Sheet'!E14)</f>
        <v>1.0745531195957954</v>
      </c>
      <c r="F3" s="7">
        <f>('Balance Sheet'!F7/'Balance Sheet'!F14)</f>
        <v>1.3636044481554577</v>
      </c>
      <c r="G3" s="7">
        <f>('Balance Sheet'!G7/'Balance Sheet'!G14)</f>
        <v>1.540125617208044</v>
      </c>
      <c r="H3" s="7">
        <f>('Balance Sheet'!H7/'Balance Sheet'!H14)</f>
        <v>1.1329261875803294</v>
      </c>
      <c r="I3" s="7">
        <f>('Balance Sheet'!I7/'Balance Sheet'!I14)</f>
        <v>1.2760628484139107</v>
      </c>
      <c r="J3" s="7">
        <f>('Balance Sheet'!J7/'Balance Sheet'!J14)</f>
        <v>1.352669417512594</v>
      </c>
      <c r="K3" s="7">
        <f>('Balance Sheet'!K7/'Balance Sheet'!K14)</f>
        <v>1.1087706239920605</v>
      </c>
      <c r="L3" s="7">
        <f>('Balance Sheet'!L7/'Balance Sheet'!L14)</f>
        <v>1.0801128483167317</v>
      </c>
    </row>
    <row r="4" spans="1:12" x14ac:dyDescent="0.35">
      <c r="A4" t="s">
        <v>73</v>
      </c>
      <c r="B4" s="7">
        <f>('Balance Sheet'!B7-'Balance Sheet'!B4-'Balance Sheet'!B5)/'Balance Sheet'!B14</f>
        <v>0.82600684838314664</v>
      </c>
      <c r="C4" s="7">
        <f>('Balance Sheet'!C7-'Balance Sheet'!C4-'Balance Sheet'!C5)/'Balance Sheet'!C14</f>
        <v>0.94444215046659508</v>
      </c>
      <c r="D4" s="7">
        <f>('Balance Sheet'!D7-'Balance Sheet'!D4-'Balance Sheet'!D5)/'Balance Sheet'!D14</f>
        <v>0.84723539114961488</v>
      </c>
      <c r="E4" s="7">
        <f>('Balance Sheet'!E7-'Balance Sheet'!E4-'Balance Sheet'!E5)/'Balance Sheet'!E14</f>
        <v>1.0221149018576519</v>
      </c>
      <c r="F4" s="7">
        <f>('Balance Sheet'!F7-'Balance Sheet'!F4-'Balance Sheet'!F5)/'Balance Sheet'!F14</f>
        <v>1.325072111735236</v>
      </c>
      <c r="G4" s="7">
        <f>('Balance Sheet'!G7-'Balance Sheet'!G4-'Balance Sheet'!G5)/'Balance Sheet'!G14</f>
        <v>1.501286441287198</v>
      </c>
      <c r="H4" s="7">
        <f>('Balance Sheet'!H7-'Balance Sheet'!H4-'Balance Sheet'!H5)/'Balance Sheet'!H14</f>
        <v>1.0988018528582149</v>
      </c>
      <c r="I4" s="7">
        <f>('Balance Sheet'!I7-'Balance Sheet'!I4-'Balance Sheet'!I5)/'Balance Sheet'!I14</f>
        <v>1.2279048544844962</v>
      </c>
      <c r="J4" s="7">
        <f>('Balance Sheet'!J7-'Balance Sheet'!J4-'Balance Sheet'!J5)/'Balance Sheet'!J14</f>
        <v>1.2208439865326683</v>
      </c>
      <c r="K4" s="7">
        <f>('Balance Sheet'!K7-'Balance Sheet'!K4-'Balance Sheet'!K5)/'Balance Sheet'!K14</f>
        <v>0.8924947277012778</v>
      </c>
      <c r="L4" s="7">
        <f>('Balance Sheet'!L7-'Balance Sheet'!L4-'Balance Sheet'!L5)/'Balance Sheet'!L14</f>
        <v>0.89228974908586556</v>
      </c>
    </row>
    <row r="5" spans="1:12" x14ac:dyDescent="0.35">
      <c r="A5" t="s">
        <v>74</v>
      </c>
      <c r="B5" s="7">
        <f>'Balance Sheet'!B2/'Balance Sheet'!B14</f>
        <v>0.36946686924577077</v>
      </c>
      <c r="C5" s="7">
        <f>'Balance Sheet'!C2/'Balance Sheet'!C14</f>
        <v>0.42361741955019683</v>
      </c>
      <c r="D5" s="7">
        <f>'Balance Sheet'!D2/'Balance Sheet'!D14</f>
        <v>0.31369900377966253</v>
      </c>
      <c r="E5" s="7">
        <f>'Balance Sheet'!E2/'Balance Sheet'!E14</f>
        <v>0.49919111259872012</v>
      </c>
      <c r="F5" s="7">
        <f>'Balance Sheet'!F2/'Balance Sheet'!F14</f>
        <v>0.86290230757552755</v>
      </c>
      <c r="G5" s="7">
        <f>'Balance Sheet'!G2/'Balance Sheet'!G14</f>
        <v>0.95118144497625756</v>
      </c>
      <c r="H5" s="7">
        <f>'Balance Sheet'!H2/'Balance Sheet'!H14</f>
        <v>0.57191039343046179</v>
      </c>
      <c r="I5" s="7">
        <f>'Balance Sheet'!I2/'Balance Sheet'!I14</f>
        <v>0.73582042176681806</v>
      </c>
      <c r="J5" s="7">
        <f>'Balance Sheet'!J2/'Balance Sheet'!J14</f>
        <v>0.84999873427334638</v>
      </c>
      <c r="K5" s="7">
        <f>'Balance Sheet'!K2/'Balance Sheet'!K14</f>
        <v>0.51607740975065131</v>
      </c>
      <c r="L5" s="7">
        <f>'Balance Sheet'!L2/'Balance Sheet'!L14</f>
        <v>0.39523704450888919</v>
      </c>
    </row>
    <row r="6" spans="1:12" x14ac:dyDescent="0.35"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35">
      <c r="A7" s="5" t="s">
        <v>75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35">
      <c r="A8" t="s">
        <v>76</v>
      </c>
      <c r="B8" s="7">
        <f>'Balance Sheet'!B18/('Balance Sheet'!B24-'Balance Sheet'!B18)</f>
        <v>5.408779631255487</v>
      </c>
      <c r="C8" s="7">
        <f>'Balance Sheet'!C18/('Balance Sheet'!C24-'Balance Sheet'!C18)</f>
        <v>4.6734624915521517</v>
      </c>
      <c r="D8" s="7">
        <f>'Balance Sheet'!D18/('Balance Sheet'!D24-'Balance Sheet'!D18)</f>
        <v>5.9615369434796337</v>
      </c>
      <c r="E8" s="7">
        <f>'Balance Sheet'!E18/('Balance Sheet'!E24-'Balance Sheet'!E18)</f>
        <v>4.5635124425423994</v>
      </c>
      <c r="F8" s="7">
        <f>'Balance Sheet'!F18/('Balance Sheet'!F24-'Balance Sheet'!F18)</f>
        <v>3.9570394404566951</v>
      </c>
      <c r="G8" s="7">
        <f>'Balance Sheet'!G18/('Balance Sheet'!G24-'Balance Sheet'!G18)</f>
        <v>2.7410043320661304</v>
      </c>
      <c r="H8" s="7">
        <f>'Balance Sheet'!H18/('Balance Sheet'!H24-'Balance Sheet'!H18)</f>
        <v>2.4133013523477094</v>
      </c>
      <c r="I8" s="7">
        <f>'Balance Sheet'!I18/('Balance Sheet'!I24-'Balance Sheet'!I18)</f>
        <v>1.7999060031183092</v>
      </c>
      <c r="J8" s="7">
        <f>'Balance Sheet'!J18/('Balance Sheet'!J24-'Balance Sheet'!J18)</f>
        <v>1.5082924623193943</v>
      </c>
      <c r="K8" s="7">
        <f>'Balance Sheet'!K18/('Balance Sheet'!K24-'Balance Sheet'!K18)</f>
        <v>1.432616982950023</v>
      </c>
      <c r="L8" s="7">
        <f>'Balance Sheet'!L18/('Balance Sheet'!L24-'Balance Sheet'!L18)</f>
        <v>1.0783974468161404</v>
      </c>
    </row>
    <row r="9" spans="1:12" x14ac:dyDescent="0.35">
      <c r="A9" t="s">
        <v>78</v>
      </c>
      <c r="B9" s="7">
        <f>'Balance Sheet'!B23/'Balance Sheet'!B7</f>
        <v>0.37225385163445263</v>
      </c>
      <c r="C9" s="7">
        <f>'Balance Sheet'!C23/'Balance Sheet'!C7</f>
        <v>0.43287407882089074</v>
      </c>
      <c r="D9" s="7">
        <f>'Balance Sheet'!D23/'Balance Sheet'!D7</f>
        <v>0.37422547173294929</v>
      </c>
      <c r="E9" s="7">
        <f>'Balance Sheet'!E23/'Balance Sheet'!E7</f>
        <v>0.46790174730784062</v>
      </c>
      <c r="F9" s="7">
        <f>'Balance Sheet'!F23/'Balance Sheet'!F7</f>
        <v>0.45464919666279319</v>
      </c>
      <c r="G9" s="7">
        <f>'Balance Sheet'!G23/'Balance Sheet'!G7</f>
        <v>0.55575823460406959</v>
      </c>
      <c r="H9" s="7">
        <f>'Balance Sheet'!H23/'Balance Sheet'!H7</f>
        <v>0.81580490181895704</v>
      </c>
      <c r="I9" s="7">
        <f>'Balance Sheet'!I23/'Balance Sheet'!I7</f>
        <v>1.0419915270706206</v>
      </c>
      <c r="J9" s="7">
        <f>'Balance Sheet'!J23/'Balance Sheet'!J7</f>
        <v>1.2000580149528863</v>
      </c>
      <c r="K9" s="7">
        <f>'Balance Sheet'!K23/'Balance Sheet'!K7</f>
        <v>1.3353957349683367</v>
      </c>
      <c r="L9" s="7">
        <f>'Balance Sheet'!L23/'Balance Sheet'!L7</f>
        <v>1.6276867403073061</v>
      </c>
    </row>
    <row r="10" spans="1:12" x14ac:dyDescent="0.35">
      <c r="A10" t="s">
        <v>77</v>
      </c>
      <c r="B10" s="7">
        <f>'Balance Sheet'!B18/'Balance Sheet'!B13</f>
        <v>0.84396405282481235</v>
      </c>
      <c r="C10" s="7">
        <f>'Balance Sheet'!C18/'Balance Sheet'!C13</f>
        <v>0.82374079294804348</v>
      </c>
      <c r="D10" s="7">
        <f>'Balance Sheet'!D18/'Balance Sheet'!D13</f>
        <v>0.85635355983614692</v>
      </c>
      <c r="E10" s="7">
        <f>'Balance Sheet'!E18/'Balance Sheet'!E13</f>
        <v>0.82025743443057308</v>
      </c>
      <c r="F10" s="7">
        <f>'Balance Sheet'!F18/'Balance Sheet'!F13</f>
        <v>0.79826668477992391</v>
      </c>
      <c r="G10" s="7">
        <f>'Balance Sheet'!G18/'Balance Sheet'!G13</f>
        <v>0.73269210317976108</v>
      </c>
      <c r="H10" s="7">
        <f>'Balance Sheet'!H18/'Balance Sheet'!H13</f>
        <v>0.70702850502426684</v>
      </c>
      <c r="I10" s="7">
        <f>'Balance Sheet'!I18/'Balance Sheet'!I13</f>
        <v>0.64284515305646661</v>
      </c>
      <c r="J10" s="7">
        <f>'Balance Sheet'!J18/'Balance Sheet'!J13</f>
        <v>0.60132240756514121</v>
      </c>
      <c r="K10" s="7">
        <f>'Balance Sheet'!K18/'Balance Sheet'!K13</f>
        <v>0.58892007783843359</v>
      </c>
      <c r="L10" s="7">
        <f>'Balance Sheet'!L18/'Balance Sheet'!L13</f>
        <v>0.51886007099754572</v>
      </c>
    </row>
    <row r="12" spans="1:12" x14ac:dyDescent="0.35">
      <c r="A12" s="5" t="s">
        <v>79</v>
      </c>
    </row>
    <row r="13" spans="1:12" x14ac:dyDescent="0.35">
      <c r="A13" t="s">
        <v>80</v>
      </c>
      <c r="B13" s="7">
        <f>'Income Statement'!B2/(('Balance Sheet'!B13+'Balance Sheet'!C13)/2)</f>
        <v>1.0898973330564703</v>
      </c>
      <c r="C13" s="7">
        <f>'Income Statement'!C2/(('Balance Sheet'!C13+'Balance Sheet'!D13)/2)</f>
        <v>1.0868122800699807</v>
      </c>
      <c r="D13" s="7">
        <f>'Income Statement'!D2/(('Balance Sheet'!D13+'Balance Sheet'!E13)/2)</f>
        <v>1.1206368107173357</v>
      </c>
      <c r="E13" s="7">
        <f>'Income Statement'!E2/(('Balance Sheet'!E13+'Balance Sheet'!F13)/2)</f>
        <v>1.084078886929722</v>
      </c>
      <c r="F13" s="7">
        <f>'Income Statement'!F2/(('Balance Sheet'!F13+'Balance Sheet'!G13)/2)</f>
        <v>0.82884463258072116</v>
      </c>
      <c r="G13" s="7">
        <f>'Income Statement'!G2/(('Balance Sheet'!G13+'Balance Sheet'!H13)/2)</f>
        <v>0.73887774213656976</v>
      </c>
      <c r="H13" s="7">
        <f>'Income Statement'!H2/(('Balance Sheet'!H13+'Balance Sheet'!I13)/2)</f>
        <v>0.71681303674275754</v>
      </c>
      <c r="I13" s="7">
        <f>'Income Statement'!I2/(('Balance Sheet'!I13+'Balance Sheet'!J13)/2)</f>
        <v>0.65776859563417767</v>
      </c>
      <c r="J13" s="7">
        <f>'Income Statement'!J2/(('Balance Sheet'!J13+'Balance Sheet'!K13)/2)</f>
        <v>0.70466692046644697</v>
      </c>
      <c r="K13" s="7">
        <f>'Income Statement'!K2/(('Balance Sheet'!K13+'Balance Sheet'!L13)/2)</f>
        <v>0.89514424034439966</v>
      </c>
      <c r="L13" s="7"/>
    </row>
    <row r="14" spans="1:12" x14ac:dyDescent="0.35">
      <c r="A14" t="s">
        <v>81</v>
      </c>
      <c r="B14" s="6">
        <f>'Income Statement'!B3/(('Balance Sheet'!B4+'Balance Sheet'!C4)/2)</f>
        <v>30.895498274216052</v>
      </c>
      <c r="C14" s="6">
        <f>'Income Statement'!C3/(('Balance Sheet'!C4+'Balance Sheet'!D4)/2)</f>
        <v>37.977653631284916</v>
      </c>
      <c r="D14" s="6">
        <f>'Income Statement'!D3/(('Balance Sheet'!D4+'Balance Sheet'!E4)/2)</f>
        <v>38.789866389033492</v>
      </c>
      <c r="E14" s="6">
        <f>'Income Statement'!E3/(('Balance Sheet'!E4+'Balance Sheet'!F4)/2)</f>
        <v>40.030260313880277</v>
      </c>
      <c r="F14" s="6">
        <f>'Income Statement'!F3/(('Balance Sheet'!F4+'Balance Sheet'!G4)/2)</f>
        <v>41.52295824660218</v>
      </c>
      <c r="G14" s="6">
        <f>'Income Statement'!G3/(('Balance Sheet'!G4+'Balance Sheet'!H4)/2)</f>
        <v>40.134457950880673</v>
      </c>
      <c r="H14" s="6">
        <f>'Income Statement'!H3/(('Balance Sheet'!H4+'Balance Sheet'!I4)/2)</f>
        <v>37.170809215753039</v>
      </c>
      <c r="I14" s="6">
        <f>'Income Statement'!I3/(('Balance Sheet'!I4+'Balance Sheet'!J4)/2)</f>
        <v>40.374409617861744</v>
      </c>
      <c r="J14" s="6">
        <f>'Income Statement'!J3/(('Balance Sheet'!J4+'Balance Sheet'!K4)/2)</f>
        <v>58.636911403704531</v>
      </c>
      <c r="K14" s="6">
        <f>'Income Statement'!K3/(('Balance Sheet'!K4+'Balance Sheet'!L4)/2)</f>
        <v>62.820179372197309</v>
      </c>
      <c r="L14" s="6"/>
    </row>
    <row r="15" spans="1:12" x14ac:dyDescent="0.35">
      <c r="A15" t="s">
        <v>82</v>
      </c>
      <c r="B15" s="7">
        <f>'Income Statement'!B2/(('Balance Sheet'!B3+'Balance Sheet'!C3)/2)</f>
        <v>6.1469959442889932</v>
      </c>
      <c r="C15" s="7">
        <f>'Income Statement'!C2/(('Balance Sheet'!C3+'Balance Sheet'!D3)/2)</f>
        <v>6.2876383113101539</v>
      </c>
      <c r="D15" s="7">
        <f>'Income Statement'!D2/(('Balance Sheet'!D3+'Balance Sheet'!E3)/2)</f>
        <v>7.0141411266653622</v>
      </c>
      <c r="E15" s="7">
        <f>'Income Statement'!E2/(('Balance Sheet'!E3+'Balance Sheet'!F3)/2)</f>
        <v>8.225135186788231</v>
      </c>
      <c r="F15" s="7">
        <f>'Income Statement'!F2/(('Balance Sheet'!F3+'Balance Sheet'!G3)/2)</f>
        <v>6.5950341745846801</v>
      </c>
      <c r="G15" s="7">
        <f>'Income Statement'!G2/(('Balance Sheet'!G3+'Balance Sheet'!H3)/2)</f>
        <v>5.4889608540174475</v>
      </c>
      <c r="H15" s="7">
        <f>'Income Statement'!H2/(('Balance Sheet'!H3+'Balance Sheet'!I3)/2)</f>
        <v>6.2737988378135778</v>
      </c>
      <c r="I15" s="7">
        <f>'Income Statement'!I2/(('Balance Sheet'!I3+'Balance Sheet'!J3)/2)</f>
        <v>7.0563935233639103</v>
      </c>
      <c r="J15" s="7">
        <f>'Income Statement'!J2/(('Balance Sheet'!J3+'Balance Sheet'!K3)/2)</f>
        <v>7.2311123034103488</v>
      </c>
      <c r="K15" s="7">
        <f>'Income Statement'!K2/(('Balance Sheet'!K3+'Balance Sheet'!L3)/2)</f>
        <v>8.1204614155171821</v>
      </c>
    </row>
    <row r="16" spans="1:12" x14ac:dyDescent="0.35">
      <c r="A16" t="s">
        <v>90</v>
      </c>
      <c r="B16" s="7">
        <f>'Income Statement'!B2/(('Balance Sheet'!B13+'Balance Sheet'!C13)/2)</f>
        <v>1.0898973330564703</v>
      </c>
      <c r="C16" s="7">
        <f>'Income Statement'!C2/(('Balance Sheet'!C13+'Balance Sheet'!D13)/2)</f>
        <v>1.0868122800699807</v>
      </c>
      <c r="D16" s="7">
        <f>'Income Statement'!D2/(('Balance Sheet'!D13+'Balance Sheet'!E13)/2)</f>
        <v>1.1206368107173357</v>
      </c>
      <c r="E16" s="7">
        <f>'Income Statement'!E2/(('Balance Sheet'!E13+'Balance Sheet'!F13)/2)</f>
        <v>1.084078886929722</v>
      </c>
      <c r="F16" s="7">
        <f>'Income Statement'!F2/(('Balance Sheet'!F13+'Balance Sheet'!G13)/2)</f>
        <v>0.82884463258072116</v>
      </c>
      <c r="G16" s="7">
        <f>'Income Statement'!G2/(('Balance Sheet'!G13+'Balance Sheet'!H13)/2)</f>
        <v>0.73887774213656976</v>
      </c>
      <c r="H16" s="7">
        <f>'Income Statement'!H2/(('Balance Sheet'!H13+'Balance Sheet'!I13)/2)</f>
        <v>0.71681303674275754</v>
      </c>
      <c r="I16" s="7">
        <f>'Income Statement'!I2/(('Balance Sheet'!I13+'Balance Sheet'!J13)/2)</f>
        <v>0.65776859563417767</v>
      </c>
      <c r="J16" s="7">
        <f>'Income Statement'!J2/(('Balance Sheet'!J13+'Balance Sheet'!K13)/2)</f>
        <v>0.70466692046644697</v>
      </c>
      <c r="K16" s="7">
        <f>'Income Statement'!K2/(('Balance Sheet'!K13+'Balance Sheet'!L13)/2)</f>
        <v>0.89514424034439966</v>
      </c>
    </row>
    <row r="17" spans="1:12" x14ac:dyDescent="0.35">
      <c r="A17" t="s">
        <v>91</v>
      </c>
      <c r="B17" s="7">
        <f>'Income Statement'!B2/(('Balance Sheet'!B8+'Balance Sheet'!C8)/2)</f>
        <v>8.7484758655405788</v>
      </c>
      <c r="C17" s="7">
        <f>'Income Statement'!C2/(('Balance Sheet'!C8+'Balance Sheet'!D8)/2)</f>
        <v>8.9310513561375711</v>
      </c>
      <c r="D17" s="7">
        <f>'Income Statement'!D2/(('Balance Sheet'!D8+'Balance Sheet'!E8)/2)</f>
        <v>9.6699976703409884</v>
      </c>
      <c r="E17" s="7">
        <f>'Income Statement'!E2/(('Balance Sheet'!E8+'Balance Sheet'!F8)/2)</f>
        <v>9.6007400992047867</v>
      </c>
      <c r="F17" s="7">
        <f>'Income Statement'!F2/(('Balance Sheet'!F8+'Balance Sheet'!G8)/2)</f>
        <v>7.4049147604661201</v>
      </c>
      <c r="G17" s="7">
        <f>'Income Statement'!G2/(('Balance Sheet'!G8+'Balance Sheet'!H8)/2)</f>
        <v>6.6133041864721287</v>
      </c>
      <c r="H17" s="7">
        <f>'Income Statement'!H2/(('Balance Sheet'!H8+'Balance Sheet'!I8)/2)</f>
        <v>7.0743271138812309</v>
      </c>
      <c r="I17" s="7">
        <f>'Income Statement'!I2/(('Balance Sheet'!I8+'Balance Sheet'!J8)/2)</f>
        <v>7.5414603655026076</v>
      </c>
      <c r="J17" s="7">
        <f>'Income Statement'!J2/(('Balance Sheet'!J8+'Balance Sheet'!K8)/2)</f>
        <v>8.7160324164830953</v>
      </c>
      <c r="K17" s="7">
        <f>'Income Statement'!K2/(('Balance Sheet'!K8+'Balance Sheet'!L8)/2)</f>
        <v>10.846501914375217</v>
      </c>
    </row>
    <row r="18" spans="1:12" x14ac:dyDescent="0.35">
      <c r="A18" t="s">
        <v>92</v>
      </c>
      <c r="B18" s="7">
        <f>'Income Statement'!B2/('Balance Sheet'!B7-'Balance Sheet'!B14)</f>
        <v>-16.707327494125188</v>
      </c>
      <c r="C18" s="7">
        <f>'Income Statement'!C2/('Balance Sheet'!C7-'Balance Sheet'!C14)</f>
        <v>-220.02583237657865</v>
      </c>
      <c r="D18" s="7">
        <f>'Income Statement'!D2/('Balance Sheet'!D7-'Balance Sheet'!D14)</f>
        <v>-21.226678150401032</v>
      </c>
      <c r="E18" s="7">
        <f>'Income Statement'!E2/('Balance Sheet'!E7-'Balance Sheet'!E14)</f>
        <v>39.103901656867983</v>
      </c>
      <c r="F18" s="7">
        <f>'Income Statement'!F2/('Balance Sheet'!F7-'Balance Sheet'!F14)</f>
        <v>7.1635656689543596</v>
      </c>
      <c r="G18" s="7">
        <f>'Income Statement'!G2/('Balance Sheet'!G7-'Balance Sheet'!G14)</f>
        <v>4.5563825502180348</v>
      </c>
      <c r="H18" s="7">
        <f>'Income Statement'!H2/('Balance Sheet'!H7-'Balance Sheet'!H14)</f>
        <v>17.235236859182351</v>
      </c>
      <c r="I18" s="7">
        <f>'Income Statement'!I2/('Balance Sheet'!I7-'Balance Sheet'!I14)</f>
        <v>8.2366425927922098</v>
      </c>
      <c r="J18" s="7">
        <f>'Income Statement'!J2/('Balance Sheet'!J7-'Balance Sheet'!J14)</f>
        <v>7.7392599504719524</v>
      </c>
      <c r="K18" s="7">
        <f>'Income Statement'!K2/('Balance Sheet'!K7-'Balance Sheet'!K14)</f>
        <v>26.655451642335766</v>
      </c>
      <c r="L18" s="7">
        <f>'Income Statement'!L2/('Balance Sheet'!L7-'Balance Sheet'!L14)</f>
        <v>35.962030297068658</v>
      </c>
    </row>
    <row r="21" spans="1:12" x14ac:dyDescent="0.35">
      <c r="A21" s="5" t="s">
        <v>86</v>
      </c>
    </row>
    <row r="22" spans="1:12" x14ac:dyDescent="0.35">
      <c r="A22" t="s">
        <v>87</v>
      </c>
      <c r="B22" s="9">
        <f>(('Balance Sheet'!B4+'Balance Sheet'!C4)/2)/'Income Statement'!B3</f>
        <v>3.2367175020917321E-2</v>
      </c>
      <c r="C22" s="9">
        <f>(('Balance Sheet'!C4+'Balance Sheet'!D4)/2)/'Income Statement'!C3</f>
        <v>2.6331273904089438E-2</v>
      </c>
      <c r="D22" s="9">
        <f>(('Balance Sheet'!D4+'Balance Sheet'!E4)/2)/'Income Statement'!D3</f>
        <v>2.5779928963166419E-2</v>
      </c>
      <c r="E22" s="9">
        <f>(('Balance Sheet'!E4+'Balance Sheet'!F4)/2)/'Income Statement'!E3</f>
        <v>2.498110160061226E-2</v>
      </c>
      <c r="F22" s="9">
        <f>(('Balance Sheet'!F4+'Balance Sheet'!G4)/2)/'Income Statement'!F3</f>
        <v>2.4083062532805691E-2</v>
      </c>
      <c r="G22" s="9">
        <f>(('Balance Sheet'!G4+'Balance Sheet'!H4)/2)/'Income Statement'!G3</f>
        <v>2.4916245317773301E-2</v>
      </c>
      <c r="H22" s="9">
        <f>(('Balance Sheet'!H4+'Balance Sheet'!I4)/2)/'Income Statement'!H3</f>
        <v>2.6902831041305357E-2</v>
      </c>
      <c r="I22" s="9">
        <f>(('Balance Sheet'!I4+'Balance Sheet'!J4)/2)/'Income Statement'!I3</f>
        <v>2.4768164029266633E-2</v>
      </c>
      <c r="J22" s="9">
        <f>(('Balance Sheet'!J4+'Balance Sheet'!K4)/2)/'Income Statement'!J3</f>
        <v>1.7054104250395812E-2</v>
      </c>
      <c r="K22" s="9">
        <f>(('Balance Sheet'!K4+'Balance Sheet'!L4)/2)/'Income Statement'!K3</f>
        <v>1.591845184132944E-2</v>
      </c>
    </row>
    <row r="23" spans="1:12" x14ac:dyDescent="0.35">
      <c r="A23" t="s">
        <v>88</v>
      </c>
      <c r="B23" s="10">
        <f>((('Balance Sheet'!B14+'Balance Sheet'!C14)/2)/'Income Statement'!B3)*365</f>
        <v>279.10478626302574</v>
      </c>
      <c r="C23" s="10">
        <f>((('Balance Sheet'!C14+'Balance Sheet'!D14)/2)/'Income Statement'!C3)*365</f>
        <v>255.07233686845336</v>
      </c>
      <c r="D23" s="10">
        <f>((('Balance Sheet'!D14+'Balance Sheet'!E14)/2)/'Income Statement'!D3)*365</f>
        <v>228.14989979690981</v>
      </c>
      <c r="E23" s="10">
        <f>((('Balance Sheet'!E14+'Balance Sheet'!F14)/2)/'Income Statement'!E3)*365</f>
        <v>197.83136758678006</v>
      </c>
      <c r="F23" s="10">
        <f>((('Balance Sheet'!F14+'Balance Sheet'!G14)/2)/'Income Statement'!F3)*365</f>
        <v>227.22223532811589</v>
      </c>
      <c r="G23" s="10">
        <f>((('Balance Sheet'!G14+'Balance Sheet'!H14)/2)/'Income Statement'!G3)*365</f>
        <v>250.0313848264949</v>
      </c>
      <c r="H23" s="10">
        <f>((('Balance Sheet'!H14+'Balance Sheet'!I14)/2)/'Income Statement'!H3)*365</f>
        <v>241.55205000122132</v>
      </c>
      <c r="I23" s="10">
        <f>((('Balance Sheet'!I14+'Balance Sheet'!J14)/2)/'Income Statement'!I3)*365</f>
        <v>232.66653905053602</v>
      </c>
      <c r="J23" s="10">
        <f>((('Balance Sheet'!J14+'Balance Sheet'!K14)/2)/'Income Statement'!J3)*365</f>
        <v>221.72938740713676</v>
      </c>
      <c r="K23" s="10">
        <f>((('Balance Sheet'!K14+'Balance Sheet'!L14)/2)/'Income Statement'!K3)*365</f>
        <v>187.67058798335344</v>
      </c>
    </row>
    <row r="24" spans="1:12" x14ac:dyDescent="0.35">
      <c r="A24" t="s">
        <v>89</v>
      </c>
    </row>
    <row r="26" spans="1:12" x14ac:dyDescent="0.35">
      <c r="A26" s="5" t="s">
        <v>83</v>
      </c>
    </row>
    <row r="27" spans="1:12" x14ac:dyDescent="0.35">
      <c r="A27" t="s">
        <v>84</v>
      </c>
      <c r="B27" s="8">
        <f>('Income Statement'!B4/'Income Statement'!B2)</f>
        <v>0.46206349815233932</v>
      </c>
      <c r="C27" s="8">
        <f>('Income Statement'!C4/'Income Statement'!C2)</f>
        <v>0.44131129577207562</v>
      </c>
      <c r="D27" s="8">
        <f>('Income Statement'!D4/'Income Statement'!D2)</f>
        <v>0.43309630561360085</v>
      </c>
      <c r="E27" s="8">
        <f>('Income Statement'!E4/'Income Statement'!E2)</f>
        <v>0.41779359625167778</v>
      </c>
      <c r="F27" s="8">
        <f>('Income Statement'!F4/'Income Statement'!F2)</f>
        <v>0.38233247727810865</v>
      </c>
      <c r="G27" s="8">
        <f>('Income Statement'!G4/'Income Statement'!G2)</f>
        <v>0.37817768109034722</v>
      </c>
      <c r="H27" s="8">
        <f>('Income Statement'!H4/'Income Statement'!H2)</f>
        <v>0.38343718820007905</v>
      </c>
      <c r="I27" s="8">
        <f>('Income Statement'!I4/'Income Statement'!I2)</f>
        <v>0.38469860491899105</v>
      </c>
      <c r="J27" s="8">
        <f>('Income Statement'!J4/'Income Statement'!J2)</f>
        <v>0.39075955648097049</v>
      </c>
      <c r="K27" s="8">
        <f>('Income Statement'!K4/'Income Statement'!K2)</f>
        <v>0.40059902017414373</v>
      </c>
      <c r="L27" s="8">
        <f>('Income Statement'!L4/'Income Statement'!L2)</f>
        <v>0.38588035777783858</v>
      </c>
    </row>
    <row r="28" spans="1:12" x14ac:dyDescent="0.35">
      <c r="A28" t="s">
        <v>98</v>
      </c>
      <c r="B28" s="8">
        <f>'Income Statement'!B16/'Income Statement'!B2</f>
        <v>0.31510222870075566</v>
      </c>
      <c r="C28" s="8">
        <f>'Income Statement'!C16/'Income Statement'!C2</f>
        <v>0.29821412265024722</v>
      </c>
      <c r="D28" s="8">
        <f>'Income Statement'!D16/'Income Statement'!D2</f>
        <v>0.30288744395528594</v>
      </c>
      <c r="E28" s="8">
        <f>'Income Statement'!E16/'Income Statement'!E2</f>
        <v>0.29782377527561593</v>
      </c>
      <c r="F28" s="8">
        <f>'Income Statement'!F16/'Income Statement'!F2</f>
        <v>0.24147314354406862</v>
      </c>
      <c r="G28" s="8">
        <f>'Income Statement'!G16/'Income Statement'!G2</f>
        <v>0.24572017188496928</v>
      </c>
      <c r="H28" s="8">
        <f>'Income Statement'!H16/'Income Statement'!H2</f>
        <v>0.26694026619477024</v>
      </c>
      <c r="I28" s="8">
        <f>'Income Statement'!I16/'Income Statement'!I2</f>
        <v>0.26760428208729942</v>
      </c>
      <c r="J28" s="8">
        <f>'Income Statement'!J16/'Income Statement'!J2</f>
        <v>0.27835410106706115</v>
      </c>
      <c r="K28" s="8">
        <f>'Income Statement'!K16/'Income Statement'!K2</f>
        <v>0.30477290717326661</v>
      </c>
      <c r="L28" s="8">
        <f>'Income Statement'!L16/'Income Statement'!L2</f>
        <v>0.28722339232473537</v>
      </c>
    </row>
    <row r="29" spans="1:12" x14ac:dyDescent="0.35">
      <c r="A29" t="s">
        <v>85</v>
      </c>
      <c r="B29" s="8">
        <f>'Income Statement'!B14/'Income Statement'!B2</f>
        <v>0.23971255769943867</v>
      </c>
      <c r="C29" s="8">
        <f>'Income Statement'!C14/'Income Statement'!C2</f>
        <v>0.25306234264320282</v>
      </c>
      <c r="D29" s="8">
        <f>'Income Statement'!D14/'Income Statement'!D2</f>
        <v>0.25309640705199732</v>
      </c>
      <c r="E29" s="8">
        <f>'Income Statement'!E14/'Income Statement'!E2</f>
        <v>0.25881793355694238</v>
      </c>
      <c r="F29" s="8">
        <f>'Income Statement'!F14/'Income Statement'!F2</f>
        <v>0.20913611278072236</v>
      </c>
      <c r="G29" s="8">
        <f>'Income Statement'!G14/'Income Statement'!G2</f>
        <v>0.21238094505984456</v>
      </c>
      <c r="H29" s="8">
        <f>'Income Statement'!H14/'Income Statement'!H2</f>
        <v>0.22414202074587247</v>
      </c>
      <c r="I29" s="8">
        <f>'Income Statement'!I14/'Income Statement'!I2</f>
        <v>0.21092420845075338</v>
      </c>
      <c r="J29" s="8">
        <f>'Income Statement'!J14/'Income Statement'!J2</f>
        <v>0.211867983064288</v>
      </c>
      <c r="K29" s="8">
        <f>'Income Statement'!K14/'Income Statement'!K2</f>
        <v>0.22845773698735639</v>
      </c>
      <c r="L29" s="8">
        <f>'Income Statement'!L14/'Income Statement'!L2</f>
        <v>0.21614376760852322</v>
      </c>
    </row>
    <row r="31" spans="1:12" x14ac:dyDescent="0.35">
      <c r="A31" s="5" t="s">
        <v>93</v>
      </c>
    </row>
    <row r="32" spans="1:12" x14ac:dyDescent="0.35">
      <c r="A32" t="s">
        <v>93</v>
      </c>
      <c r="B32" s="3">
        <f>'Income Statement'!B19</f>
        <v>6.11</v>
      </c>
      <c r="C32" s="3">
        <f>'Income Statement'!C19</f>
        <v>6.16</v>
      </c>
      <c r="D32" s="3">
        <f>'Income Statement'!D19</f>
        <v>6.15</v>
      </c>
      <c r="E32" s="3">
        <f>'Income Statement'!E19</f>
        <v>5.67</v>
      </c>
      <c r="F32" s="3">
        <f>'Income Statement'!F19</f>
        <v>3.31</v>
      </c>
      <c r="G32" s="3">
        <f>'Income Statement'!G19</f>
        <v>2.99</v>
      </c>
      <c r="H32" s="3">
        <f>'Income Statement'!H19</f>
        <v>3</v>
      </c>
      <c r="I32" s="3">
        <f>'Income Statement'!I19</f>
        <v>2.3199999999999998</v>
      </c>
      <c r="J32" s="3">
        <f>'Income Statement'!J19</f>
        <v>2.09</v>
      </c>
      <c r="K32" s="3">
        <f>'Income Statement'!K19</f>
        <v>2.3199999999999998</v>
      </c>
      <c r="L32" s="3">
        <f>'Income Statement'!L19</f>
        <v>1.62</v>
      </c>
    </row>
    <row r="34" spans="1:12" x14ac:dyDescent="0.35">
      <c r="A34" s="5" t="s">
        <v>70</v>
      </c>
    </row>
    <row r="35" spans="1:12" x14ac:dyDescent="0.35">
      <c r="A35" t="s">
        <v>99</v>
      </c>
      <c r="B35" s="8">
        <f>'Statement of Cash Flows'!B11/'Income Statement'!B2</f>
        <v>0.30241282749625992</v>
      </c>
      <c r="C35" s="8">
        <f>'Statement of Cash Flows'!C11/'Income Statement'!C2</f>
        <v>0.28840940814276583</v>
      </c>
      <c r="D35" s="8">
        <f>'Statement of Cash Flows'!D11/'Income Statement'!D2</f>
        <v>0.30977003915522106</v>
      </c>
      <c r="E35" s="8">
        <f>'Statement of Cash Flows'!E11/'Income Statement'!E2</f>
        <v>0.28439903011615097</v>
      </c>
      <c r="F35" s="8">
        <f>'Statement of Cash Flows'!F11/'Income Statement'!F2</f>
        <v>0.29387829444656938</v>
      </c>
      <c r="G35" s="8">
        <f>'Statement of Cash Flows'!G11/'Income Statement'!G2</f>
        <v>0.2667099710193947</v>
      </c>
      <c r="H35" s="8">
        <f>'Statement of Cash Flows'!H11/'Income Statement'!H2</f>
        <v>0.29154916319960844</v>
      </c>
      <c r="I35" s="8">
        <f>'Statement of Cash Flows'!I11/'Income Statement'!I2</f>
        <v>0.28017222576057654</v>
      </c>
      <c r="J35" s="8">
        <f>'Statement of Cash Flows'!J11/'Income Statement'!J2</f>
        <v>0.30713831913522138</v>
      </c>
      <c r="K35" s="8">
        <f>'Statement of Cash Flows'!K11/'Income Statement'!K2</f>
        <v>0.34771409622831229</v>
      </c>
      <c r="L35" s="8">
        <f>'Statement of Cash Flows'!L11/'Income Statement'!L2</f>
        <v>0.32666648431302825</v>
      </c>
    </row>
    <row r="36" spans="1:12" x14ac:dyDescent="0.35">
      <c r="A36" t="s">
        <v>30</v>
      </c>
      <c r="B36" s="8">
        <f>('Statement of Cash Flows'!B11-'Statement of Cash Flows'!B13)/'Income Statement'!B2</f>
        <v>0.32657179024895472</v>
      </c>
      <c r="C36" s="8">
        <f>('Statement of Cash Flows'!C11-'Statement of Cash Flows'!C13)/'Income Statement'!C2</f>
        <v>0.31700170891112356</v>
      </c>
      <c r="D36" s="8">
        <f>('Statement of Cash Flows'!D11-'Statement of Cash Flows'!D13)/'Income Statement'!D2</f>
        <v>0.33692509788805258</v>
      </c>
      <c r="E36" s="8">
        <f>('Statement of Cash Flows'!E11-'Statement of Cash Flows'!E13)/'Income Statement'!E2</f>
        <v>0.31470106638018464</v>
      </c>
      <c r="F36" s="8">
        <f>('Statement of Cash Flows'!F11-'Statement of Cash Flows'!F13)/'Income Statement'!F2</f>
        <v>0.32050343332786912</v>
      </c>
      <c r="G36" s="8">
        <f>('Statement of Cash Flows'!G11-'Statement of Cash Flows'!G13)/'Income Statement'!G2</f>
        <v>0.30704835994372998</v>
      </c>
      <c r="H36" s="8">
        <f>('Statement of Cash Flows'!H11-'Statement of Cash Flows'!H13)/'Income Statement'!H2</f>
        <v>0.34167435380937139</v>
      </c>
      <c r="I36" s="8">
        <f>('Statement of Cash Flows'!I11-'Statement of Cash Flows'!I13)/'Income Statement'!I2</f>
        <v>0.33448790319062616</v>
      </c>
      <c r="J36" s="8">
        <f>('Statement of Cash Flows'!J11-'Statement of Cash Flows'!J13)/'Income Statement'!J2</f>
        <v>0.36619071689258437</v>
      </c>
      <c r="K36" s="8">
        <f>('Statement of Cash Flows'!K11-'Statement of Cash Flows'!K13)/'Income Statement'!K2</f>
        <v>0.39583680978970115</v>
      </c>
      <c r="L36" s="8">
        <f>('Statement of Cash Flows'!L11-'Statement of Cash Flows'!L13)/'Income Statement'!L2</f>
        <v>0.37902568450997021</v>
      </c>
    </row>
    <row r="37" spans="1:12" x14ac:dyDescent="0.35">
      <c r="A37" t="s">
        <v>100</v>
      </c>
      <c r="B37" s="8">
        <f>'Statement of Cash Flows'!B11/'Balance Sheet'!B18</f>
        <v>0.38390416517871634</v>
      </c>
      <c r="C37" s="8">
        <f>'Statement of Cash Flows'!C11/'Balance Sheet'!C18</f>
        <v>0.38060921989966845</v>
      </c>
      <c r="D37" s="8">
        <f>'Statement of Cash Flows'!D11/'Balance Sheet'!D18</f>
        <v>0.40436237722745072</v>
      </c>
      <c r="E37" s="8">
        <f>'Statement of Cash Flows'!E11/'Balance Sheet'!E18</f>
        <v>0.3613534691155631</v>
      </c>
      <c r="F37" s="8">
        <f>'Statement of Cash Flows'!F11/'Balance Sheet'!F18</f>
        <v>0.31202596026285151</v>
      </c>
      <c r="G37" s="8">
        <f>'Statement of Cash Flows'!G11/'Balance Sheet'!G18</f>
        <v>0.27977083232538263</v>
      </c>
      <c r="H37" s="8">
        <f>'Statement of Cash Flows'!H11/'Balance Sheet'!H18</f>
        <v>0.29946089767884354</v>
      </c>
      <c r="I37" s="8">
        <f>'Statement of Cash Flows'!I11/'Balance Sheet'!I18</f>
        <v>0.26619334195430883</v>
      </c>
      <c r="J37" s="8">
        <f>'Statement of Cash Flows'!J11/'Balance Sheet'!J18</f>
        <v>0.34239054575908434</v>
      </c>
      <c r="K37" s="8">
        <f>'Statement of Cash Flows'!K11/'Balance Sheet'!K18</f>
        <v>0.47526755950640387</v>
      </c>
      <c r="L37" s="8">
        <f>'Statement of Cash Flows'!L11/'Balance Sheet'!L18</f>
        <v>0.49640042563096465</v>
      </c>
    </row>
    <row r="38" spans="1:12" x14ac:dyDescent="0.35">
      <c r="A38" t="s">
        <v>101</v>
      </c>
      <c r="B38" s="8">
        <f>'Statement of Cash Flows'!B11/'Income Statement'!B2</f>
        <v>0.30241282749625992</v>
      </c>
      <c r="C38" s="8">
        <f>'Statement of Cash Flows'!C11/'Income Statement'!C2</f>
        <v>0.28840940814276583</v>
      </c>
      <c r="D38" s="8">
        <f>'Statement of Cash Flows'!D11/'Income Statement'!D2</f>
        <v>0.30977003915522106</v>
      </c>
      <c r="E38" s="8">
        <f>'Statement of Cash Flows'!E11/'Income Statement'!E2</f>
        <v>0.28439903011615097</v>
      </c>
      <c r="F38" s="8">
        <f>'Statement of Cash Flows'!F11/'Income Statement'!F2</f>
        <v>0.29387829444656938</v>
      </c>
      <c r="G38" s="8">
        <f>'Statement of Cash Flows'!G11/'Income Statement'!G2</f>
        <v>0.2667099710193947</v>
      </c>
      <c r="H38" s="8">
        <f>'Statement of Cash Flows'!H11/'Income Statement'!H2</f>
        <v>0.29154916319960844</v>
      </c>
      <c r="I38" s="8">
        <f>'Statement of Cash Flows'!I11/'Income Statement'!I2</f>
        <v>0.28017222576057654</v>
      </c>
      <c r="J38" s="8">
        <f>'Statement of Cash Flows'!J11/'Income Statement'!J2</f>
        <v>0.30713831913522138</v>
      </c>
      <c r="K38" s="8">
        <f>'Statement of Cash Flows'!K11/'Income Statement'!K2</f>
        <v>0.34771409622831229</v>
      </c>
      <c r="L38" s="8">
        <f>'Statement of Cash Flows'!L11/'Income Statement'!L2</f>
        <v>0.32666648431302825</v>
      </c>
    </row>
    <row r="39" spans="1:12" x14ac:dyDescent="0.35">
      <c r="A39" t="s">
        <v>102</v>
      </c>
      <c r="B39" s="8">
        <f>'Statement of Cash Flows'!B11/'Balance Sheet'!B13</f>
        <v>0.32400131514055563</v>
      </c>
      <c r="C39" s="8">
        <f>'Statement of Cash Flows'!C11/'Balance Sheet'!C13</f>
        <v>0.31352334060348913</v>
      </c>
      <c r="D39" s="8">
        <f>'Statement of Cash Flows'!D11/'Balance Sheet'!D13</f>
        <v>0.34627716120253432</v>
      </c>
      <c r="E39" s="8">
        <f>'Statement of Cash Flows'!E11/'Balance Sheet'!E13</f>
        <v>0.2964028694993191</v>
      </c>
      <c r="F39" s="8">
        <f>'Statement of Cash Flows'!F11/'Balance Sheet'!F13</f>
        <v>0.24907992886429878</v>
      </c>
      <c r="G39" s="8">
        <f>'Statement of Cash Flows'!G11/'Balance Sheet'!G13</f>
        <v>0.20498587954483688</v>
      </c>
      <c r="H39" s="8">
        <f>'Statement of Cash Flows'!H11/'Balance Sheet'!H13</f>
        <v>0.21172739079909769</v>
      </c>
      <c r="I39" s="8">
        <f>'Statement of Cash Flows'!I11/'Balance Sheet'!I13</f>
        <v>0.17112109965123001</v>
      </c>
      <c r="J39" s="8">
        <f>'Statement of Cash Flows'!J11/'Balance Sheet'!J13</f>
        <v>0.20588710730339524</v>
      </c>
      <c r="K39" s="8">
        <f>'Statement of Cash Flows'!K11/'Balance Sheet'!K13</f>
        <v>0.27989460813859374</v>
      </c>
      <c r="L39" s="8">
        <f>'Statement of Cash Flows'!L11/'Balance Sheet'!L13</f>
        <v>0.25756236008609423</v>
      </c>
    </row>
    <row r="40" spans="1:12" x14ac:dyDescent="0.35">
      <c r="A40" t="s">
        <v>103</v>
      </c>
      <c r="B40" s="8">
        <f>'Statement of Cash Flows'!B11/'Balance Sheet'!B23</f>
        <v>2.0764530289727832</v>
      </c>
      <c r="C40" s="8">
        <f>'Statement of Cash Flows'!C11/'Balance Sheet'!C23</f>
        <v>1.7787629131400251</v>
      </c>
      <c r="D40" s="8">
        <f>'Statement of Cash Flows'!D11/'Balance Sheet'!D23</f>
        <v>2.4106212503946951</v>
      </c>
      <c r="E40" s="8">
        <f>'Statement of Cash Flows'!E11/'Balance Sheet'!E23</f>
        <v>1.649041052464733</v>
      </c>
      <c r="F40" s="8">
        <f>'Statement of Cash Flows'!F11/'Balance Sheet'!F23</f>
        <v>1.2346990312064769</v>
      </c>
      <c r="G40" s="8">
        <f>'Statement of Cash Flows'!G11/'Balance Sheet'!G23</f>
        <v>0.76685306338962067</v>
      </c>
      <c r="H40" s="8">
        <f>'Statement of Cash Flows'!H11/'Balance Sheet'!H23</f>
        <v>0.72268938934361204</v>
      </c>
      <c r="I40" s="8">
        <f>'Statement of Cash Flows'!I11/'Balance Sheet'!I23</f>
        <v>0.47912299417368537</v>
      </c>
      <c r="J40" s="8">
        <f>'Statement of Cash Flows'!J11/'Balance Sheet'!J23</f>
        <v>0.51642507933785053</v>
      </c>
      <c r="K40" s="8">
        <f>'Statement of Cash Flows'!K11/'Balance Sheet'!K23</f>
        <v>0.68087637719408489</v>
      </c>
      <c r="L40" s="8">
        <f>'Statement of Cash Flows'!L11/'Balance Sheet'!L23</f>
        <v>0.5353169515988776</v>
      </c>
    </row>
    <row r="41" spans="1:12" x14ac:dyDescent="0.35">
      <c r="A41" t="s">
        <v>27</v>
      </c>
      <c r="B41" s="2">
        <f>'Statement of Cash Flows'!B11+'Statement of Cash Flows'!B20+'Statement of Cash Flows'!B29</f>
        <v>-794</v>
      </c>
      <c r="C41" s="2">
        <f>'Statement of Cash Flows'!C11+'Statement of Cash Flows'!C20+'Statement of Cash Flows'!C29</f>
        <v>5760</v>
      </c>
      <c r="D41" s="2">
        <f>'Statement of Cash Flows'!D11+'Statement of Cash Flows'!D20+'Statement of Cash Flows'!D29</f>
        <v>-10952</v>
      </c>
      <c r="E41" s="2">
        <f>'Statement of Cash Flows'!E11+'Statement of Cash Flows'!E20+'Statement of Cash Flows'!E29</f>
        <v>-3860</v>
      </c>
      <c r="F41" s="2">
        <f>'Statement of Cash Flows'!F11+'Statement of Cash Flows'!F20+'Statement of Cash Flows'!F29</f>
        <v>-10435</v>
      </c>
      <c r="G41" s="2">
        <f>'Statement of Cash Flows'!G11+'Statement of Cash Flows'!G20+'Statement of Cash Flows'!G29</f>
        <v>24311</v>
      </c>
      <c r="H41" s="2">
        <f>'Statement of Cash Flows'!H11+'Statement of Cash Flows'!H20+'Statement of Cash Flows'!H29</f>
        <v>5624</v>
      </c>
      <c r="I41" s="2">
        <f>'Statement of Cash Flows'!I11+'Statement of Cash Flows'!I20+'Statement of Cash Flows'!I29</f>
        <v>-195</v>
      </c>
      <c r="J41" s="2">
        <f>'Statement of Cash Flows'!J11+'Statement of Cash Flows'!J20+'Statement of Cash Flows'!J29</f>
        <v>-636</v>
      </c>
      <c r="K41" s="2">
        <f>'Statement of Cash Flows'!K11+'Statement of Cash Flows'!K20+'Statement of Cash Flows'!K29</f>
        <v>7276</v>
      </c>
      <c r="L41" s="2">
        <f>'Statement of Cash Flows'!L11+'Statement of Cash Flows'!L20+'Statement of Cash Flows'!L29</f>
        <v>-415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DE57-222C-401C-8741-3CEBC3398DA7}">
  <dimension ref="A1:L20"/>
  <sheetViews>
    <sheetView zoomScale="61" workbookViewId="0">
      <selection activeCell="A2" sqref="A2:A16"/>
    </sheetView>
  </sheetViews>
  <sheetFormatPr defaultRowHeight="14.5" x14ac:dyDescent="0.35"/>
  <cols>
    <col min="1" max="1" width="66.26953125" bestFit="1" customWidth="1"/>
    <col min="2" max="9" width="9.08984375" bestFit="1" customWidth="1"/>
    <col min="10" max="10" width="10.08984375" bestFit="1" customWidth="1"/>
    <col min="11" max="12" width="9.08984375" bestFit="1" customWidth="1"/>
  </cols>
  <sheetData>
    <row r="1" spans="1:12" x14ac:dyDescent="0.35">
      <c r="A1" t="s">
        <v>0</v>
      </c>
      <c r="B1" s="6">
        <v>2024</v>
      </c>
      <c r="C1" s="1">
        <v>45199</v>
      </c>
      <c r="D1" s="1">
        <v>44834</v>
      </c>
      <c r="E1" s="1">
        <v>44469</v>
      </c>
      <c r="F1" s="1">
        <v>44104</v>
      </c>
      <c r="G1" s="1">
        <v>43738</v>
      </c>
      <c r="H1" s="1">
        <v>43373</v>
      </c>
      <c r="I1" s="1">
        <v>43008</v>
      </c>
      <c r="J1" s="1" t="s">
        <v>50</v>
      </c>
      <c r="K1" s="1">
        <v>42277</v>
      </c>
      <c r="L1" s="1">
        <v>41912</v>
      </c>
    </row>
    <row r="2" spans="1:12" x14ac:dyDescent="0.35">
      <c r="A2" t="s">
        <v>31</v>
      </c>
      <c r="B2" s="2">
        <v>391035</v>
      </c>
      <c r="C2" s="2">
        <v>383285</v>
      </c>
      <c r="D2" s="2">
        <v>394328</v>
      </c>
      <c r="E2" s="2">
        <v>365817</v>
      </c>
      <c r="F2" s="2">
        <v>274515</v>
      </c>
      <c r="G2" s="2">
        <v>260174</v>
      </c>
      <c r="H2" s="2">
        <v>265595</v>
      </c>
      <c r="I2" s="2">
        <v>229234</v>
      </c>
      <c r="J2" s="2">
        <v>215639</v>
      </c>
      <c r="K2" s="2">
        <v>233715</v>
      </c>
      <c r="L2" s="2">
        <v>182795</v>
      </c>
    </row>
    <row r="3" spans="1:12" x14ac:dyDescent="0.35">
      <c r="A3" t="s">
        <v>32</v>
      </c>
      <c r="B3" s="2">
        <v>210352</v>
      </c>
      <c r="C3" s="2">
        <v>214137</v>
      </c>
      <c r="D3" s="2">
        <v>223546</v>
      </c>
      <c r="E3" s="2">
        <v>212981</v>
      </c>
      <c r="F3" s="2">
        <v>169559</v>
      </c>
      <c r="G3" s="2">
        <v>161782</v>
      </c>
      <c r="H3" s="2">
        <v>163756</v>
      </c>
      <c r="I3" s="2">
        <v>141048</v>
      </c>
      <c r="J3" s="2">
        <v>131376</v>
      </c>
      <c r="K3" s="2">
        <v>140089</v>
      </c>
      <c r="L3" s="2">
        <v>112258</v>
      </c>
    </row>
    <row r="4" spans="1:12" x14ac:dyDescent="0.35">
      <c r="A4" t="s">
        <v>33</v>
      </c>
      <c r="B4" s="2">
        <v>180683</v>
      </c>
      <c r="C4" s="2">
        <v>169148</v>
      </c>
      <c r="D4" s="2">
        <v>170782</v>
      </c>
      <c r="E4" s="2">
        <v>152836</v>
      </c>
      <c r="F4" s="2">
        <v>104956</v>
      </c>
      <c r="G4" s="2">
        <v>98392</v>
      </c>
      <c r="H4" s="2">
        <v>101839</v>
      </c>
      <c r="I4" s="2">
        <v>88186</v>
      </c>
      <c r="J4" s="2">
        <v>84263</v>
      </c>
      <c r="K4" s="2">
        <v>93626</v>
      </c>
      <c r="L4" s="2">
        <v>70537</v>
      </c>
    </row>
    <row r="5" spans="1:12" x14ac:dyDescent="0.35">
      <c r="A5" t="s">
        <v>34</v>
      </c>
      <c r="B5" s="2">
        <v>31370</v>
      </c>
      <c r="C5" s="2">
        <v>29915</v>
      </c>
      <c r="D5" s="2">
        <v>26251</v>
      </c>
      <c r="E5" s="2">
        <v>21914</v>
      </c>
      <c r="F5" s="2">
        <v>18752</v>
      </c>
      <c r="G5" s="2">
        <v>16217</v>
      </c>
      <c r="H5" s="2">
        <v>14236</v>
      </c>
      <c r="I5" s="2">
        <v>11581</v>
      </c>
      <c r="J5" s="2">
        <v>10045</v>
      </c>
      <c r="K5" s="2">
        <v>8067</v>
      </c>
      <c r="L5" s="2">
        <v>6041</v>
      </c>
    </row>
    <row r="6" spans="1:12" x14ac:dyDescent="0.35">
      <c r="A6" t="s">
        <v>35</v>
      </c>
      <c r="B6" s="2">
        <v>26097</v>
      </c>
      <c r="C6" s="2">
        <v>24932</v>
      </c>
      <c r="D6" s="2">
        <v>25094</v>
      </c>
      <c r="E6" s="2">
        <v>21973</v>
      </c>
      <c r="F6" s="2">
        <v>19916</v>
      </c>
      <c r="G6" s="2">
        <v>18245</v>
      </c>
      <c r="H6" s="2">
        <v>16705</v>
      </c>
      <c r="I6" s="2">
        <v>15261</v>
      </c>
      <c r="J6" s="2">
        <v>14194</v>
      </c>
      <c r="K6" s="2">
        <v>14329</v>
      </c>
      <c r="L6" s="2">
        <v>11993</v>
      </c>
    </row>
    <row r="7" spans="1:12" x14ac:dyDescent="0.35">
      <c r="A7" t="s">
        <v>36</v>
      </c>
      <c r="B7" s="2">
        <v>57467</v>
      </c>
      <c r="C7" s="2">
        <v>54847</v>
      </c>
      <c r="D7" s="2">
        <v>51345</v>
      </c>
      <c r="E7" s="2">
        <v>43887</v>
      </c>
      <c r="F7" s="2">
        <v>38668</v>
      </c>
      <c r="G7" s="2">
        <v>34462</v>
      </c>
      <c r="H7" s="2">
        <v>30941</v>
      </c>
      <c r="I7" s="2">
        <v>26842</v>
      </c>
      <c r="J7" s="2">
        <v>24239</v>
      </c>
      <c r="K7" s="2">
        <v>22396</v>
      </c>
      <c r="L7" s="2">
        <v>18034</v>
      </c>
    </row>
    <row r="8" spans="1:12" x14ac:dyDescent="0.35">
      <c r="A8" t="s">
        <v>37</v>
      </c>
      <c r="B8" s="2">
        <v>123216</v>
      </c>
      <c r="C8" s="2">
        <v>114301</v>
      </c>
      <c r="D8" s="2">
        <v>119437</v>
      </c>
      <c r="E8" s="2">
        <v>108949</v>
      </c>
      <c r="F8" s="2">
        <v>66288</v>
      </c>
      <c r="G8" s="2">
        <v>63930</v>
      </c>
      <c r="H8" s="2">
        <v>70898</v>
      </c>
      <c r="I8" s="2">
        <v>61344</v>
      </c>
      <c r="J8" s="2">
        <v>60024</v>
      </c>
      <c r="K8" s="2">
        <v>71230</v>
      </c>
      <c r="L8" s="2">
        <v>52503</v>
      </c>
    </row>
    <row r="9" spans="1:12" x14ac:dyDescent="0.35">
      <c r="A9" t="s">
        <v>38</v>
      </c>
      <c r="B9" s="2">
        <v>269</v>
      </c>
      <c r="C9" s="2">
        <v>-565</v>
      </c>
      <c r="D9" s="2">
        <v>-334</v>
      </c>
      <c r="E9" s="2">
        <v>258</v>
      </c>
      <c r="F9" s="2">
        <v>803</v>
      </c>
      <c r="G9" s="2">
        <v>1807</v>
      </c>
      <c r="H9" s="2">
        <v>2005</v>
      </c>
      <c r="I9" s="2">
        <v>2745</v>
      </c>
      <c r="J9" s="2">
        <v>1348</v>
      </c>
      <c r="K9" s="2">
        <v>1285</v>
      </c>
      <c r="L9" s="2">
        <v>980</v>
      </c>
    </row>
    <row r="10" spans="1:12" x14ac:dyDescent="0.35">
      <c r="A10" t="s">
        <v>39</v>
      </c>
      <c r="B10" s="2">
        <v>123485</v>
      </c>
      <c r="C10" s="2">
        <v>113736</v>
      </c>
      <c r="D10" s="2">
        <v>119103</v>
      </c>
      <c r="E10" s="2">
        <v>109207</v>
      </c>
      <c r="F10" s="2">
        <v>67091</v>
      </c>
      <c r="G10" s="2">
        <v>65737</v>
      </c>
      <c r="H10" s="2">
        <v>72903</v>
      </c>
      <c r="I10" s="2">
        <v>64089</v>
      </c>
      <c r="J10" s="2">
        <v>61372</v>
      </c>
      <c r="K10" s="2">
        <v>72515</v>
      </c>
      <c r="L10" s="2">
        <v>53483</v>
      </c>
    </row>
    <row r="11" spans="1:12" x14ac:dyDescent="0.35">
      <c r="A11" t="s">
        <v>40</v>
      </c>
      <c r="B11" s="2">
        <v>29749</v>
      </c>
      <c r="C11" s="2">
        <v>16741</v>
      </c>
      <c r="D11" s="2">
        <v>19300</v>
      </c>
      <c r="E11" s="2">
        <v>14527</v>
      </c>
      <c r="F11" s="2">
        <v>9680</v>
      </c>
      <c r="G11" s="2">
        <v>10481</v>
      </c>
      <c r="H11" s="2">
        <v>13372</v>
      </c>
      <c r="I11" s="2">
        <v>15738</v>
      </c>
      <c r="J11" s="2">
        <v>15685</v>
      </c>
      <c r="K11" s="2">
        <v>19121</v>
      </c>
      <c r="L11" s="2">
        <v>13973</v>
      </c>
    </row>
    <row r="12" spans="1:12" x14ac:dyDescent="0.35">
      <c r="A12" t="s">
        <v>41</v>
      </c>
      <c r="B12" s="2">
        <v>93736</v>
      </c>
      <c r="C12" s="2">
        <v>96995</v>
      </c>
      <c r="D12" s="2">
        <v>99803</v>
      </c>
      <c r="E12" s="2">
        <v>94680</v>
      </c>
      <c r="F12" s="2">
        <v>57411</v>
      </c>
      <c r="G12" s="2">
        <v>55256</v>
      </c>
      <c r="H12" s="2">
        <v>59531</v>
      </c>
      <c r="I12" s="2">
        <v>48351</v>
      </c>
      <c r="J12" s="2">
        <v>45687</v>
      </c>
      <c r="K12" s="2">
        <v>53394</v>
      </c>
      <c r="L12" s="2">
        <v>39510</v>
      </c>
    </row>
    <row r="13" spans="1:12" x14ac:dyDescent="0.35">
      <c r="A13" t="s">
        <v>42</v>
      </c>
      <c r="B13" s="2">
        <v>93736</v>
      </c>
      <c r="C13" s="2">
        <v>96995</v>
      </c>
      <c r="D13" s="2">
        <v>99803</v>
      </c>
      <c r="E13" s="2">
        <v>94680</v>
      </c>
      <c r="F13" s="2">
        <v>57411</v>
      </c>
      <c r="G13" s="2">
        <v>55256</v>
      </c>
      <c r="H13" s="2">
        <v>59531</v>
      </c>
      <c r="I13" s="2">
        <v>48351</v>
      </c>
      <c r="J13" s="2">
        <v>45687</v>
      </c>
      <c r="K13" s="2">
        <v>53394</v>
      </c>
      <c r="L13" s="2">
        <v>39510</v>
      </c>
    </row>
    <row r="14" spans="1:12" x14ac:dyDescent="0.35">
      <c r="A14" t="s">
        <v>43</v>
      </c>
      <c r="B14" s="2">
        <v>93736</v>
      </c>
      <c r="C14" s="2">
        <v>96995</v>
      </c>
      <c r="D14" s="2">
        <v>99803</v>
      </c>
      <c r="E14" s="2">
        <v>94680</v>
      </c>
      <c r="F14" s="2">
        <v>57411</v>
      </c>
      <c r="G14" s="2">
        <v>55256</v>
      </c>
      <c r="H14" s="2">
        <v>59531</v>
      </c>
      <c r="I14" s="2">
        <v>48351</v>
      </c>
      <c r="J14" s="2">
        <v>45687</v>
      </c>
      <c r="K14" s="2">
        <v>53394</v>
      </c>
      <c r="L14" s="2">
        <v>39510</v>
      </c>
    </row>
    <row r="15" spans="1:12" x14ac:dyDescent="0.35">
      <c r="A15" t="s">
        <v>44</v>
      </c>
      <c r="B15" s="2">
        <v>134661</v>
      </c>
      <c r="C15" s="2">
        <v>125820</v>
      </c>
      <c r="D15" s="2">
        <v>130541</v>
      </c>
      <c r="E15" s="2">
        <v>120233</v>
      </c>
      <c r="F15" s="2">
        <v>77344</v>
      </c>
      <c r="G15" s="2">
        <v>76477</v>
      </c>
      <c r="H15" s="2">
        <v>81801</v>
      </c>
      <c r="I15" s="2">
        <v>71501</v>
      </c>
      <c r="J15" s="2">
        <v>70529</v>
      </c>
      <c r="K15" s="2">
        <v>82487</v>
      </c>
      <c r="L15" s="2">
        <v>60449</v>
      </c>
    </row>
    <row r="16" spans="1:12" x14ac:dyDescent="0.35">
      <c r="A16" t="s">
        <v>45</v>
      </c>
      <c r="B16" s="2">
        <v>123216</v>
      </c>
      <c r="C16" s="2">
        <v>114301</v>
      </c>
      <c r="D16" s="2">
        <v>119437</v>
      </c>
      <c r="E16" s="2">
        <v>108949</v>
      </c>
      <c r="F16" s="2">
        <v>66288</v>
      </c>
      <c r="G16" s="2">
        <v>63930</v>
      </c>
      <c r="H16" s="2">
        <v>70898</v>
      </c>
      <c r="I16" s="2">
        <v>61344</v>
      </c>
      <c r="J16" s="2">
        <v>60024</v>
      </c>
      <c r="K16" s="2">
        <v>71230</v>
      </c>
      <c r="L16" s="2">
        <v>52503</v>
      </c>
    </row>
    <row r="17" spans="1:12" x14ac:dyDescent="0.35">
      <c r="A17" t="s">
        <v>46</v>
      </c>
      <c r="B17" s="4">
        <v>15344</v>
      </c>
      <c r="C17" s="4">
        <v>15744</v>
      </c>
      <c r="D17" s="4">
        <v>16216</v>
      </c>
      <c r="E17" s="4">
        <v>16701</v>
      </c>
      <c r="F17" s="4">
        <v>17352</v>
      </c>
      <c r="G17" s="4">
        <v>18471</v>
      </c>
      <c r="H17" s="4">
        <v>19822</v>
      </c>
      <c r="I17" s="4">
        <v>20869</v>
      </c>
      <c r="J17" s="4">
        <v>21883</v>
      </c>
      <c r="K17" s="4">
        <v>23014</v>
      </c>
      <c r="L17" s="4">
        <v>24342</v>
      </c>
    </row>
    <row r="18" spans="1:12" x14ac:dyDescent="0.35">
      <c r="A18" t="s">
        <v>47</v>
      </c>
      <c r="B18" s="4">
        <v>15408</v>
      </c>
      <c r="C18" s="4">
        <v>15813</v>
      </c>
      <c r="D18" s="4">
        <v>16326</v>
      </c>
      <c r="E18" s="4">
        <v>16865</v>
      </c>
      <c r="F18" s="4">
        <v>17528</v>
      </c>
      <c r="G18" s="4">
        <v>18596</v>
      </c>
      <c r="H18" s="4">
        <v>20000</v>
      </c>
      <c r="I18" s="4">
        <v>21007</v>
      </c>
      <c r="J18" s="4">
        <v>22001</v>
      </c>
      <c r="K18" s="4">
        <v>23172</v>
      </c>
      <c r="L18">
        <v>24491</v>
      </c>
    </row>
    <row r="19" spans="1:12" x14ac:dyDescent="0.35">
      <c r="A19" t="s">
        <v>48</v>
      </c>
      <c r="B19" s="3">
        <v>6.11</v>
      </c>
      <c r="C19" s="3">
        <v>6.16</v>
      </c>
      <c r="D19" s="3">
        <v>6.15</v>
      </c>
      <c r="E19" s="3">
        <v>5.67</v>
      </c>
      <c r="F19" s="3">
        <v>3.31</v>
      </c>
      <c r="G19" s="3">
        <v>2.99</v>
      </c>
      <c r="H19" s="3">
        <v>3</v>
      </c>
      <c r="I19" s="3">
        <v>2.3199999999999998</v>
      </c>
      <c r="J19" s="3">
        <v>2.09</v>
      </c>
      <c r="K19" s="3">
        <v>2.3199999999999998</v>
      </c>
      <c r="L19" s="3">
        <v>1.62</v>
      </c>
    </row>
    <row r="20" spans="1:12" x14ac:dyDescent="0.35">
      <c r="A20" t="s">
        <v>49</v>
      </c>
      <c r="B20" s="3">
        <v>6.08</v>
      </c>
      <c r="C20" s="3">
        <v>6.13</v>
      </c>
      <c r="D20" s="3">
        <v>6.11</v>
      </c>
      <c r="E20" s="3">
        <v>5.61</v>
      </c>
      <c r="F20" s="3">
        <v>3.28</v>
      </c>
      <c r="G20" s="3">
        <v>2.97</v>
      </c>
      <c r="H20" s="3">
        <v>2.98</v>
      </c>
      <c r="I20" s="3">
        <v>2.2999999999999998</v>
      </c>
      <c r="J20" s="3">
        <v>2.08</v>
      </c>
      <c r="K20" s="3">
        <v>2.31</v>
      </c>
      <c r="L20" s="3">
        <v>1.61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72D8-6B4F-4039-836C-3D11B3E65D1C}">
  <dimension ref="A1:L24"/>
  <sheetViews>
    <sheetView zoomScale="90" workbookViewId="0">
      <selection activeCell="A23" sqref="A23:XFD23"/>
    </sheetView>
  </sheetViews>
  <sheetFormatPr defaultRowHeight="14.5" x14ac:dyDescent="0.35"/>
  <cols>
    <col min="1" max="1" width="47.81640625" bestFit="1" customWidth="1"/>
    <col min="2" max="12" width="9.08984375" bestFit="1" customWidth="1"/>
  </cols>
  <sheetData>
    <row r="1" spans="1:12" x14ac:dyDescent="0.35">
      <c r="A1" t="s">
        <v>0</v>
      </c>
      <c r="B1" s="1">
        <v>45565</v>
      </c>
      <c r="C1" s="1">
        <v>45199</v>
      </c>
      <c r="D1" s="1">
        <v>44834</v>
      </c>
      <c r="E1" s="1">
        <v>44469</v>
      </c>
      <c r="F1" s="1">
        <v>44104</v>
      </c>
      <c r="G1" s="1">
        <v>43738</v>
      </c>
      <c r="H1" s="1">
        <v>43373</v>
      </c>
      <c r="I1" s="1">
        <v>43008</v>
      </c>
      <c r="J1" s="1">
        <v>42643</v>
      </c>
      <c r="K1" s="1">
        <v>42277</v>
      </c>
      <c r="L1" s="1">
        <v>41912</v>
      </c>
    </row>
    <row r="2" spans="1:12" x14ac:dyDescent="0.35">
      <c r="A2" t="s">
        <v>51</v>
      </c>
      <c r="B2" s="2">
        <v>65171</v>
      </c>
      <c r="C2" s="2">
        <v>61555</v>
      </c>
      <c r="D2" s="2">
        <v>48304</v>
      </c>
      <c r="E2" s="2">
        <v>62639</v>
      </c>
      <c r="F2" s="2">
        <v>90943</v>
      </c>
      <c r="G2" s="2">
        <v>100557</v>
      </c>
      <c r="H2" s="2">
        <v>66301</v>
      </c>
      <c r="I2" s="2">
        <v>74181</v>
      </c>
      <c r="J2" s="2">
        <v>67155</v>
      </c>
      <c r="K2" s="2">
        <v>41601</v>
      </c>
      <c r="L2" s="2">
        <v>25077</v>
      </c>
    </row>
    <row r="3" spans="1:12" x14ac:dyDescent="0.35">
      <c r="A3" t="s">
        <v>52</v>
      </c>
      <c r="B3" s="2">
        <v>66243</v>
      </c>
      <c r="C3" s="2">
        <v>60985</v>
      </c>
      <c r="D3" s="2">
        <v>60932</v>
      </c>
      <c r="E3" s="2">
        <v>51506</v>
      </c>
      <c r="F3" s="2">
        <v>37445</v>
      </c>
      <c r="G3" s="2">
        <v>45804</v>
      </c>
      <c r="H3" s="2">
        <v>48995</v>
      </c>
      <c r="I3" s="2">
        <v>35673</v>
      </c>
      <c r="J3" s="2">
        <v>29299</v>
      </c>
      <c r="K3" s="2">
        <v>30343</v>
      </c>
      <c r="L3" s="2">
        <v>27219</v>
      </c>
    </row>
    <row r="4" spans="1:12" x14ac:dyDescent="0.35">
      <c r="A4" t="s">
        <v>53</v>
      </c>
      <c r="B4" s="2">
        <v>7286</v>
      </c>
      <c r="C4" s="2">
        <v>6331</v>
      </c>
      <c r="D4" s="2">
        <v>4946</v>
      </c>
      <c r="E4" s="2">
        <v>6580</v>
      </c>
      <c r="F4" s="2">
        <v>4061</v>
      </c>
      <c r="G4" s="2">
        <v>4106</v>
      </c>
      <c r="H4" s="2">
        <v>3956</v>
      </c>
      <c r="I4" s="2">
        <v>4855</v>
      </c>
      <c r="J4" s="2">
        <v>2132</v>
      </c>
      <c r="K4" s="2">
        <v>2349</v>
      </c>
      <c r="L4" s="2">
        <v>2111</v>
      </c>
    </row>
    <row r="5" spans="1:12" x14ac:dyDescent="0.35">
      <c r="A5" t="s">
        <v>95</v>
      </c>
      <c r="B5" s="2"/>
      <c r="C5" s="2"/>
      <c r="D5" s="2"/>
      <c r="E5" s="2"/>
      <c r="F5" s="2"/>
      <c r="G5" s="2"/>
      <c r="H5" s="2"/>
      <c r="I5" s="2"/>
      <c r="J5" s="2">
        <v>8283</v>
      </c>
      <c r="K5" s="2">
        <v>15085</v>
      </c>
      <c r="L5" s="2">
        <v>9806</v>
      </c>
    </row>
    <row r="6" spans="1:12" x14ac:dyDescent="0.35">
      <c r="A6" t="s">
        <v>94</v>
      </c>
      <c r="B6" s="2">
        <v>14287</v>
      </c>
      <c r="C6" s="2">
        <v>14695</v>
      </c>
      <c r="D6" s="2">
        <v>21223</v>
      </c>
      <c r="E6" s="2">
        <v>14111</v>
      </c>
      <c r="F6" s="2">
        <v>11264</v>
      </c>
      <c r="G6" s="2">
        <v>12352</v>
      </c>
      <c r="H6" s="2">
        <v>12087</v>
      </c>
      <c r="I6" s="2">
        <v>13936</v>
      </c>
      <c r="J6" s="2"/>
      <c r="K6" s="2"/>
      <c r="L6" s="2"/>
    </row>
    <row r="7" spans="1:12" x14ac:dyDescent="0.35">
      <c r="A7" t="s">
        <v>54</v>
      </c>
      <c r="B7" s="2">
        <v>152987</v>
      </c>
      <c r="C7" s="2">
        <v>143566</v>
      </c>
      <c r="D7" s="2">
        <v>135405</v>
      </c>
      <c r="E7" s="2">
        <v>134836</v>
      </c>
      <c r="F7" s="2">
        <v>143713</v>
      </c>
      <c r="G7" s="2">
        <v>162819</v>
      </c>
      <c r="H7" s="2">
        <v>131339</v>
      </c>
      <c r="I7" s="2">
        <v>128645</v>
      </c>
      <c r="J7" s="2">
        <v>106869</v>
      </c>
      <c r="K7" s="2">
        <v>89378</v>
      </c>
      <c r="L7" s="2">
        <v>68531</v>
      </c>
    </row>
    <row r="8" spans="1:12" x14ac:dyDescent="0.35">
      <c r="A8" t="s">
        <v>55</v>
      </c>
      <c r="B8" s="2">
        <v>45680</v>
      </c>
      <c r="C8" s="2">
        <v>43715</v>
      </c>
      <c r="D8" s="2">
        <v>42117</v>
      </c>
      <c r="E8" s="2">
        <v>39440</v>
      </c>
      <c r="F8" s="2">
        <v>36766</v>
      </c>
      <c r="G8" s="2">
        <v>37378</v>
      </c>
      <c r="H8" s="2">
        <v>41304</v>
      </c>
      <c r="I8" s="2">
        <v>33783</v>
      </c>
      <c r="J8" s="2">
        <v>27010</v>
      </c>
      <c r="K8" s="2">
        <v>22471</v>
      </c>
      <c r="L8" s="2">
        <v>20624</v>
      </c>
    </row>
    <row r="9" spans="1:12" x14ac:dyDescent="0.35">
      <c r="A9" t="s">
        <v>56</v>
      </c>
      <c r="B9" s="2">
        <v>91479</v>
      </c>
      <c r="C9" s="2">
        <v>100544</v>
      </c>
      <c r="D9" s="2">
        <v>120805</v>
      </c>
      <c r="E9" s="2">
        <v>127877</v>
      </c>
      <c r="F9" s="2">
        <v>100887</v>
      </c>
      <c r="G9" s="2">
        <v>105341</v>
      </c>
      <c r="H9" s="2">
        <v>170799</v>
      </c>
      <c r="I9" s="2">
        <v>194714</v>
      </c>
      <c r="J9" s="2">
        <v>170430</v>
      </c>
      <c r="K9" s="2">
        <v>164065</v>
      </c>
      <c r="L9" s="2">
        <v>130162</v>
      </c>
    </row>
    <row r="10" spans="1:12" x14ac:dyDescent="0.35">
      <c r="A10" t="s">
        <v>68</v>
      </c>
      <c r="B10" s="2"/>
      <c r="C10" s="2"/>
      <c r="D10" s="2"/>
      <c r="E10" s="2"/>
      <c r="F10" s="2"/>
      <c r="G10" s="2"/>
      <c r="H10" s="2"/>
      <c r="I10" s="2"/>
      <c r="J10" s="2">
        <v>8620</v>
      </c>
      <c r="K10" s="2">
        <v>9009</v>
      </c>
      <c r="L10" s="2">
        <v>8758</v>
      </c>
    </row>
    <row r="11" spans="1:12" x14ac:dyDescent="0.35">
      <c r="A11" t="s">
        <v>69</v>
      </c>
      <c r="B11" s="2">
        <v>74834</v>
      </c>
      <c r="C11" s="2">
        <v>64758</v>
      </c>
      <c r="D11" s="2">
        <v>54428</v>
      </c>
      <c r="E11" s="2">
        <v>48849</v>
      </c>
      <c r="F11" s="2">
        <v>42522</v>
      </c>
      <c r="G11" s="2">
        <v>32978</v>
      </c>
      <c r="H11" s="2">
        <v>22283</v>
      </c>
      <c r="I11" s="2">
        <v>18177</v>
      </c>
      <c r="J11" s="2">
        <v>8757</v>
      </c>
      <c r="K11" s="2">
        <v>5422</v>
      </c>
      <c r="L11" s="2">
        <v>3764</v>
      </c>
    </row>
    <row r="12" spans="1:12" x14ac:dyDescent="0.35">
      <c r="A12" t="s">
        <v>57</v>
      </c>
      <c r="B12" s="2">
        <v>211993</v>
      </c>
      <c r="C12" s="2">
        <v>209017</v>
      </c>
      <c r="D12" s="2">
        <v>217350</v>
      </c>
      <c r="E12" s="2">
        <v>216166</v>
      </c>
      <c r="F12" s="2">
        <v>180175</v>
      </c>
      <c r="G12" s="2">
        <v>175697</v>
      </c>
      <c r="H12" s="2">
        <v>234386</v>
      </c>
      <c r="I12" s="2">
        <v>246674</v>
      </c>
      <c r="J12" s="2">
        <v>214817</v>
      </c>
      <c r="K12" s="2">
        <v>200967</v>
      </c>
      <c r="L12" s="2">
        <v>163308</v>
      </c>
    </row>
    <row r="13" spans="1:12" x14ac:dyDescent="0.35">
      <c r="A13" t="s">
        <v>58</v>
      </c>
      <c r="B13" s="2">
        <v>364980</v>
      </c>
      <c r="C13" s="2">
        <v>352583</v>
      </c>
      <c r="D13" s="2">
        <v>352755</v>
      </c>
      <c r="E13" s="2">
        <v>351002</v>
      </c>
      <c r="F13" s="2">
        <v>323888</v>
      </c>
      <c r="G13" s="2">
        <v>338516</v>
      </c>
      <c r="H13" s="2">
        <v>365725</v>
      </c>
      <c r="I13" s="2">
        <v>375319</v>
      </c>
      <c r="J13" s="2">
        <v>321686</v>
      </c>
      <c r="K13" s="2">
        <v>290345</v>
      </c>
      <c r="L13" s="2">
        <v>231839</v>
      </c>
    </row>
    <row r="14" spans="1:12" x14ac:dyDescent="0.35">
      <c r="A14" t="s">
        <v>59</v>
      </c>
      <c r="B14" s="2">
        <v>176392</v>
      </c>
      <c r="C14" s="2">
        <v>145308</v>
      </c>
      <c r="D14" s="2">
        <v>153982</v>
      </c>
      <c r="E14" s="2">
        <v>125481</v>
      </c>
      <c r="F14" s="2">
        <v>105392</v>
      </c>
      <c r="G14" s="2">
        <v>105718</v>
      </c>
      <c r="H14" s="2">
        <v>115929</v>
      </c>
      <c r="I14" s="2">
        <v>100814</v>
      </c>
      <c r="J14" s="2">
        <v>79006</v>
      </c>
      <c r="K14" s="2">
        <v>80610</v>
      </c>
      <c r="L14" s="2">
        <v>63448</v>
      </c>
    </row>
    <row r="15" spans="1:12" x14ac:dyDescent="0.35">
      <c r="A15" t="s">
        <v>60</v>
      </c>
      <c r="B15" s="2">
        <v>85750</v>
      </c>
      <c r="C15" s="2">
        <v>95281</v>
      </c>
      <c r="D15" s="2">
        <v>98959</v>
      </c>
      <c r="E15" s="2">
        <v>109106</v>
      </c>
      <c r="F15" s="2">
        <v>98667</v>
      </c>
      <c r="G15" s="2">
        <v>91807</v>
      </c>
      <c r="H15" s="2">
        <v>93735</v>
      </c>
      <c r="I15" s="2">
        <v>97207</v>
      </c>
      <c r="J15" s="2">
        <v>75427</v>
      </c>
      <c r="K15" s="2">
        <v>53329</v>
      </c>
      <c r="L15" s="2">
        <v>28987</v>
      </c>
    </row>
    <row r="16" spans="1:12" x14ac:dyDescent="0.35">
      <c r="A16" t="s">
        <v>61</v>
      </c>
      <c r="B16" s="2">
        <v>45888</v>
      </c>
      <c r="C16" s="2">
        <v>49848</v>
      </c>
      <c r="D16" s="2">
        <v>49142</v>
      </c>
      <c r="E16" s="2">
        <v>53325</v>
      </c>
      <c r="F16" s="2">
        <v>54490</v>
      </c>
      <c r="G16" s="2">
        <v>50503</v>
      </c>
      <c r="H16" s="2">
        <v>48914</v>
      </c>
      <c r="I16" s="2">
        <v>40415</v>
      </c>
      <c r="J16" s="2">
        <v>36074</v>
      </c>
      <c r="K16" s="2">
        <v>33427</v>
      </c>
      <c r="L16" s="2">
        <v>24826</v>
      </c>
    </row>
    <row r="17" spans="1:12" x14ac:dyDescent="0.35">
      <c r="A17" t="s">
        <v>62</v>
      </c>
      <c r="B17" s="2">
        <v>131638</v>
      </c>
      <c r="C17" s="2">
        <v>145129</v>
      </c>
      <c r="D17" s="2">
        <v>148101</v>
      </c>
      <c r="E17" s="2">
        <v>162431</v>
      </c>
      <c r="F17" s="2">
        <v>153157</v>
      </c>
      <c r="G17" s="2">
        <v>142310</v>
      </c>
      <c r="H17" s="2">
        <v>142649</v>
      </c>
      <c r="I17" s="2">
        <v>140458</v>
      </c>
      <c r="J17" s="2">
        <v>114431</v>
      </c>
      <c r="K17" s="2">
        <v>90380</v>
      </c>
      <c r="L17" s="2">
        <v>56844</v>
      </c>
    </row>
    <row r="18" spans="1:12" x14ac:dyDescent="0.35">
      <c r="A18" t="s">
        <v>63</v>
      </c>
      <c r="B18" s="2">
        <v>308030</v>
      </c>
      <c r="C18" s="2">
        <v>290437</v>
      </c>
      <c r="D18" s="2">
        <v>302083</v>
      </c>
      <c r="E18" s="2">
        <v>287912</v>
      </c>
      <c r="F18" s="2">
        <v>258549</v>
      </c>
      <c r="G18" s="2">
        <v>248028</v>
      </c>
      <c r="H18" s="2">
        <v>258578</v>
      </c>
      <c r="I18" s="2">
        <v>241272</v>
      </c>
      <c r="J18" s="2">
        <v>193437</v>
      </c>
      <c r="K18" s="2">
        <v>170990</v>
      </c>
      <c r="L18" s="2">
        <v>120292</v>
      </c>
    </row>
    <row r="19" spans="1:12" x14ac:dyDescent="0.35">
      <c r="A19" t="s">
        <v>64</v>
      </c>
      <c r="B19" s="2">
        <v>83276</v>
      </c>
      <c r="C19" s="2">
        <v>73812</v>
      </c>
      <c r="D19" s="2">
        <v>64849</v>
      </c>
      <c r="E19" s="2">
        <v>57365</v>
      </c>
      <c r="F19" s="2">
        <v>50779</v>
      </c>
      <c r="G19" s="2">
        <v>45174</v>
      </c>
      <c r="H19" s="2">
        <v>40201</v>
      </c>
      <c r="I19" s="2">
        <v>35867</v>
      </c>
      <c r="J19" s="2">
        <v>31251</v>
      </c>
      <c r="K19" s="2">
        <v>27416</v>
      </c>
      <c r="L19" s="2">
        <v>23313</v>
      </c>
    </row>
    <row r="20" spans="1:12" x14ac:dyDescent="0.35">
      <c r="A20" t="s">
        <v>65</v>
      </c>
      <c r="B20" s="4">
        <v>-19154</v>
      </c>
      <c r="C20" s="2">
        <v>-214</v>
      </c>
      <c r="D20" s="4">
        <v>-3068</v>
      </c>
      <c r="E20" s="2">
        <v>5562</v>
      </c>
      <c r="F20" s="2">
        <v>14966</v>
      </c>
      <c r="G20" s="2">
        <v>45898</v>
      </c>
      <c r="H20" s="2">
        <v>70400</v>
      </c>
      <c r="I20" s="2">
        <v>98330</v>
      </c>
      <c r="J20" s="2">
        <v>96364</v>
      </c>
      <c r="K20" s="2">
        <v>92284</v>
      </c>
      <c r="L20" s="2">
        <v>87152</v>
      </c>
    </row>
    <row r="21" spans="1:12" x14ac:dyDescent="0.35">
      <c r="A21" t="s">
        <v>66</v>
      </c>
      <c r="B21" s="2">
        <v>-7172</v>
      </c>
      <c r="C21" s="4">
        <v>-11452</v>
      </c>
      <c r="D21" s="4">
        <v>-11109</v>
      </c>
      <c r="E21" s="2">
        <v>163</v>
      </c>
      <c r="F21">
        <v>-406</v>
      </c>
      <c r="G21" s="2">
        <v>-584</v>
      </c>
      <c r="H21" s="4">
        <v>-3454</v>
      </c>
      <c r="I21" s="2">
        <v>-150</v>
      </c>
      <c r="J21" s="2">
        <v>634</v>
      </c>
      <c r="K21">
        <v>-345</v>
      </c>
      <c r="L21" s="2">
        <v>1082</v>
      </c>
    </row>
    <row r="22" spans="1:12" x14ac:dyDescent="0.35">
      <c r="A22" t="s">
        <v>97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5">
      <c r="A23" t="s">
        <v>96</v>
      </c>
      <c r="B23" s="2">
        <v>56950</v>
      </c>
      <c r="C23" s="2">
        <v>62146</v>
      </c>
      <c r="D23" s="2">
        <v>50672</v>
      </c>
      <c r="E23" s="2">
        <v>63090</v>
      </c>
      <c r="F23" s="2">
        <v>65339</v>
      </c>
      <c r="G23" s="2">
        <v>90488</v>
      </c>
      <c r="H23" s="2">
        <v>107147</v>
      </c>
      <c r="I23" s="2">
        <v>134047</v>
      </c>
      <c r="J23" s="2">
        <v>128249</v>
      </c>
      <c r="K23" s="2">
        <v>119355</v>
      </c>
      <c r="L23" s="2">
        <v>111547</v>
      </c>
    </row>
    <row r="24" spans="1:12" x14ac:dyDescent="0.35">
      <c r="A24" t="s">
        <v>67</v>
      </c>
      <c r="B24" s="2">
        <v>364980</v>
      </c>
      <c r="C24" s="2">
        <v>352583</v>
      </c>
      <c r="D24" s="2">
        <v>352755</v>
      </c>
      <c r="E24" s="2">
        <v>351002</v>
      </c>
      <c r="F24" s="2">
        <v>323888</v>
      </c>
      <c r="G24" s="2">
        <v>338516</v>
      </c>
      <c r="H24" s="2">
        <v>365725</v>
      </c>
      <c r="I24" s="2">
        <v>375319</v>
      </c>
      <c r="J24" s="2">
        <v>321686</v>
      </c>
      <c r="K24" s="2">
        <v>290345</v>
      </c>
      <c r="L24" s="2">
        <v>231839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7DE9B-4A12-4FA2-88C3-79F8BECC31F6}">
  <dimension ref="A1:L32"/>
  <sheetViews>
    <sheetView topLeftCell="A11" zoomScale="79" workbookViewId="0">
      <selection activeCell="A2" sqref="A2:A32"/>
    </sheetView>
  </sheetViews>
  <sheetFormatPr defaultRowHeight="14.5" x14ac:dyDescent="0.35"/>
  <cols>
    <col min="1" max="1" width="41.7265625" bestFit="1" customWidth="1"/>
    <col min="2" max="7" width="12" customWidth="1"/>
    <col min="8" max="12" width="9.08984375" bestFit="1" customWidth="1"/>
  </cols>
  <sheetData>
    <row r="1" spans="1:12" x14ac:dyDescent="0.35">
      <c r="A1" t="s">
        <v>0</v>
      </c>
      <c r="B1" s="1">
        <v>45565</v>
      </c>
      <c r="C1" s="1">
        <v>45199</v>
      </c>
      <c r="D1" s="1">
        <v>44834</v>
      </c>
      <c r="E1" s="1">
        <v>44469</v>
      </c>
      <c r="F1" s="1">
        <v>44104</v>
      </c>
      <c r="G1" s="1">
        <v>43738</v>
      </c>
      <c r="H1" s="1">
        <v>43373</v>
      </c>
      <c r="I1" s="1">
        <v>43008</v>
      </c>
      <c r="J1" s="1">
        <v>42643</v>
      </c>
      <c r="K1" s="1">
        <v>42277</v>
      </c>
      <c r="L1" s="1">
        <v>41912</v>
      </c>
    </row>
    <row r="2" spans="1:12" x14ac:dyDescent="0.35">
      <c r="A2" t="s">
        <v>1</v>
      </c>
      <c r="B2" s="2">
        <v>93736</v>
      </c>
      <c r="C2" s="2">
        <v>96995</v>
      </c>
      <c r="D2" s="2">
        <v>99803</v>
      </c>
      <c r="E2" s="2">
        <v>94680</v>
      </c>
      <c r="F2" s="2">
        <v>57411</v>
      </c>
      <c r="G2" s="2">
        <v>55256</v>
      </c>
      <c r="H2" s="2">
        <v>59531</v>
      </c>
      <c r="I2" s="2">
        <v>48351</v>
      </c>
      <c r="J2" s="2">
        <v>45687</v>
      </c>
      <c r="K2" s="2">
        <v>53394</v>
      </c>
      <c r="L2" s="2">
        <v>39510</v>
      </c>
    </row>
    <row r="3" spans="1:12" x14ac:dyDescent="0.35">
      <c r="A3" t="s">
        <v>2</v>
      </c>
      <c r="B3" s="2">
        <v>11445</v>
      </c>
      <c r="C3" s="2">
        <v>11519</v>
      </c>
      <c r="D3" s="2">
        <v>11104</v>
      </c>
      <c r="E3" s="2">
        <v>11284</v>
      </c>
      <c r="F3" s="2">
        <v>11056</v>
      </c>
      <c r="G3" s="2">
        <v>12547</v>
      </c>
      <c r="H3" s="2">
        <v>10903</v>
      </c>
      <c r="I3" s="2">
        <v>10157</v>
      </c>
      <c r="J3" s="2">
        <v>10505</v>
      </c>
      <c r="K3" s="2">
        <v>11257</v>
      </c>
      <c r="L3" s="2">
        <v>7946</v>
      </c>
    </row>
    <row r="4" spans="1:12" x14ac:dyDescent="0.35">
      <c r="A4" t="s">
        <v>3</v>
      </c>
      <c r="B4" s="2">
        <v>9422</v>
      </c>
      <c r="C4" s="2">
        <v>8606</v>
      </c>
      <c r="D4" s="2">
        <v>10044</v>
      </c>
      <c r="E4" s="2">
        <v>2985</v>
      </c>
      <c r="F4" s="2">
        <v>6517</v>
      </c>
      <c r="G4" s="2">
        <v>5076</v>
      </c>
      <c r="H4" s="2">
        <v>-27694</v>
      </c>
      <c r="I4" s="2">
        <v>10640</v>
      </c>
      <c r="J4" s="2">
        <v>9634</v>
      </c>
      <c r="K4" s="2">
        <v>5353</v>
      </c>
      <c r="L4" s="2">
        <v>5210</v>
      </c>
    </row>
    <row r="5" spans="1:12" x14ac:dyDescent="0.35">
      <c r="A5" t="s">
        <v>4</v>
      </c>
      <c r="B5" s="2">
        <v>20867</v>
      </c>
      <c r="C5" s="2">
        <v>20125</v>
      </c>
      <c r="D5" s="2">
        <v>21148</v>
      </c>
      <c r="E5" s="2">
        <v>14269</v>
      </c>
      <c r="F5" s="2">
        <v>17573</v>
      </c>
      <c r="G5" s="2">
        <v>17623</v>
      </c>
      <c r="H5" s="2">
        <v>-16791</v>
      </c>
      <c r="I5" s="2">
        <v>20797</v>
      </c>
      <c r="J5" s="2">
        <v>20139</v>
      </c>
      <c r="K5" s="2">
        <v>16610</v>
      </c>
      <c r="L5" s="2">
        <v>13156</v>
      </c>
    </row>
    <row r="6" spans="1:12" x14ac:dyDescent="0.35">
      <c r="A6" t="s">
        <v>5</v>
      </c>
      <c r="B6" s="2">
        <v>-3788</v>
      </c>
      <c r="C6" s="2">
        <v>-1688</v>
      </c>
      <c r="D6" s="2">
        <v>-1823</v>
      </c>
      <c r="E6" s="2">
        <v>-10125</v>
      </c>
      <c r="F6" s="2">
        <v>6917</v>
      </c>
      <c r="G6" s="2">
        <v>245</v>
      </c>
      <c r="H6" s="2">
        <v>-5322</v>
      </c>
      <c r="I6" s="2">
        <v>-2093</v>
      </c>
      <c r="J6" s="2">
        <v>527</v>
      </c>
      <c r="K6" s="2">
        <v>417</v>
      </c>
      <c r="L6" s="2">
        <v>-4232</v>
      </c>
    </row>
    <row r="7" spans="1:12" x14ac:dyDescent="0.35">
      <c r="A7" t="s">
        <v>6</v>
      </c>
      <c r="B7" s="2">
        <v>-1046</v>
      </c>
      <c r="C7" s="2">
        <v>-1618</v>
      </c>
      <c r="D7" s="2">
        <v>1484</v>
      </c>
      <c r="E7" s="2">
        <v>-2642</v>
      </c>
      <c r="F7" s="2">
        <v>-127</v>
      </c>
      <c r="G7" s="2">
        <v>-289</v>
      </c>
      <c r="H7" s="2">
        <v>828</v>
      </c>
      <c r="I7" s="2">
        <v>-2723</v>
      </c>
      <c r="J7" s="2">
        <v>217</v>
      </c>
      <c r="K7" s="2">
        <v>-238</v>
      </c>
      <c r="L7" s="2">
        <v>-76</v>
      </c>
    </row>
    <row r="8" spans="1:12" x14ac:dyDescent="0.35">
      <c r="A8" t="s">
        <v>7</v>
      </c>
      <c r="B8" s="2">
        <v>6020</v>
      </c>
      <c r="C8" s="2">
        <v>-1889</v>
      </c>
      <c r="D8" s="2">
        <v>9448</v>
      </c>
      <c r="E8" s="2">
        <v>12326</v>
      </c>
      <c r="F8" s="2">
        <v>-4062</v>
      </c>
      <c r="G8" s="2">
        <v>-1923</v>
      </c>
      <c r="H8" s="2">
        <v>9175</v>
      </c>
      <c r="I8" s="2">
        <v>8966</v>
      </c>
      <c r="J8" s="2">
        <v>2117</v>
      </c>
      <c r="K8" s="2">
        <v>5001</v>
      </c>
      <c r="L8" s="2">
        <v>5938</v>
      </c>
    </row>
    <row r="9" spans="1:12" x14ac:dyDescent="0.35">
      <c r="A9" t="s">
        <v>8</v>
      </c>
      <c r="B9" s="2">
        <v>2465</v>
      </c>
      <c r="C9" s="2">
        <v>-1382</v>
      </c>
      <c r="D9" s="2">
        <v>-7909</v>
      </c>
      <c r="E9" s="2">
        <v>-4470</v>
      </c>
      <c r="F9" s="2">
        <v>2962</v>
      </c>
      <c r="G9" s="2">
        <v>-1521</v>
      </c>
      <c r="H9" s="2">
        <v>30013</v>
      </c>
      <c r="I9" s="2">
        <v>-9073</v>
      </c>
      <c r="J9" s="2">
        <v>-2456</v>
      </c>
      <c r="K9" s="2">
        <v>6082</v>
      </c>
      <c r="L9" s="2">
        <v>5417</v>
      </c>
    </row>
    <row r="10" spans="1:12" x14ac:dyDescent="0.35">
      <c r="A10" t="s">
        <v>9</v>
      </c>
      <c r="B10" s="2">
        <v>3651</v>
      </c>
      <c r="C10" s="2">
        <v>-6577</v>
      </c>
      <c r="D10" s="2">
        <v>1200</v>
      </c>
      <c r="E10" s="2">
        <v>-4911</v>
      </c>
      <c r="F10" s="2">
        <v>5690</v>
      </c>
      <c r="G10" s="2">
        <v>-3488</v>
      </c>
      <c r="H10" s="2">
        <v>34694</v>
      </c>
      <c r="I10" s="2">
        <v>-4923</v>
      </c>
      <c r="J10" s="2">
        <v>405</v>
      </c>
      <c r="K10" s="2">
        <v>11262</v>
      </c>
      <c r="L10" s="2">
        <v>7047</v>
      </c>
    </row>
    <row r="11" spans="1:12" x14ac:dyDescent="0.35">
      <c r="A11" t="s">
        <v>10</v>
      </c>
      <c r="B11" s="2">
        <v>118254</v>
      </c>
      <c r="C11" s="2">
        <v>110543</v>
      </c>
      <c r="D11" s="2">
        <v>122151</v>
      </c>
      <c r="E11" s="2">
        <v>104038</v>
      </c>
      <c r="F11" s="2">
        <v>80674</v>
      </c>
      <c r="G11" s="2">
        <v>69391</v>
      </c>
      <c r="H11" s="2">
        <v>77434</v>
      </c>
      <c r="I11" s="2">
        <v>64225</v>
      </c>
      <c r="J11" s="2">
        <v>66231</v>
      </c>
      <c r="K11" s="2">
        <v>81266</v>
      </c>
      <c r="L11" s="2">
        <v>59713</v>
      </c>
    </row>
    <row r="12" spans="1:12" x14ac:dyDescent="0.3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35">
      <c r="A13" t="s">
        <v>11</v>
      </c>
      <c r="B13" s="2">
        <v>-9447</v>
      </c>
      <c r="C13" s="2">
        <v>-10959</v>
      </c>
      <c r="D13" s="2">
        <v>-10708</v>
      </c>
      <c r="E13" s="2">
        <v>-11085</v>
      </c>
      <c r="F13" s="2">
        <v>-7309</v>
      </c>
      <c r="G13" s="2">
        <v>-10495</v>
      </c>
      <c r="H13" s="2">
        <v>-13313</v>
      </c>
      <c r="I13" s="2">
        <v>-12451</v>
      </c>
      <c r="J13" s="2">
        <v>-12734</v>
      </c>
      <c r="K13" s="2">
        <v>-11247</v>
      </c>
      <c r="L13" s="2">
        <v>-9571</v>
      </c>
    </row>
    <row r="14" spans="1:12" x14ac:dyDescent="0.35">
      <c r="A14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-297</v>
      </c>
      <c r="K14" s="2">
        <v>-241</v>
      </c>
      <c r="L14" s="2">
        <v>-242</v>
      </c>
    </row>
    <row r="15" spans="1:12" x14ac:dyDescent="0.35">
      <c r="A15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-721</v>
      </c>
      <c r="I15" s="2">
        <v>-329</v>
      </c>
      <c r="J15" s="2">
        <v>0</v>
      </c>
      <c r="K15" s="2">
        <v>-343</v>
      </c>
      <c r="L15" s="2">
        <v>-3765</v>
      </c>
    </row>
    <row r="16" spans="1:12" x14ac:dyDescent="0.35">
      <c r="A16" t="s">
        <v>14</v>
      </c>
      <c r="B16" s="2">
        <v>13690</v>
      </c>
      <c r="C16" s="2">
        <v>16001</v>
      </c>
      <c r="D16" s="2">
        <v>-9560</v>
      </c>
      <c r="E16" s="2">
        <v>-3075</v>
      </c>
      <c r="F16" s="2">
        <v>5453</v>
      </c>
      <c r="G16" s="2">
        <v>57460</v>
      </c>
      <c r="H16" s="2">
        <v>32363</v>
      </c>
      <c r="I16" s="2">
        <v>-33147</v>
      </c>
      <c r="J16" s="2">
        <v>-30634</v>
      </c>
      <c r="K16" s="2">
        <v>-44417</v>
      </c>
      <c r="L16" s="2">
        <v>-9017</v>
      </c>
    </row>
    <row r="17" spans="1:12" x14ac:dyDescent="0.35">
      <c r="A17" t="s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633</v>
      </c>
      <c r="H17" s="2">
        <v>-1518</v>
      </c>
      <c r="I17" s="2">
        <v>-395</v>
      </c>
      <c r="J17" s="2">
        <v>-1388</v>
      </c>
      <c r="K17" s="2">
        <v>0</v>
      </c>
      <c r="L17" s="2">
        <v>-10</v>
      </c>
    </row>
    <row r="18" spans="1:12" x14ac:dyDescent="0.35">
      <c r="A18" t="s">
        <v>16</v>
      </c>
      <c r="B18" s="2">
        <v>13690</v>
      </c>
      <c r="C18" s="2">
        <v>16001</v>
      </c>
      <c r="D18" s="2">
        <v>-9560</v>
      </c>
      <c r="E18" s="2">
        <v>-3075</v>
      </c>
      <c r="F18" s="2">
        <v>5453</v>
      </c>
      <c r="G18" s="2">
        <v>58093</v>
      </c>
      <c r="H18" s="2">
        <v>30845</v>
      </c>
      <c r="I18" s="2">
        <v>-33542</v>
      </c>
      <c r="J18" s="2">
        <v>-32022</v>
      </c>
      <c r="K18" s="2">
        <v>-44417</v>
      </c>
      <c r="L18" s="2">
        <v>-9027</v>
      </c>
    </row>
    <row r="19" spans="1:12" x14ac:dyDescent="0.35">
      <c r="A19" t="s">
        <v>17</v>
      </c>
      <c r="B19" s="2">
        <v>-1308</v>
      </c>
      <c r="C19" s="2">
        <v>-1337</v>
      </c>
      <c r="D19" s="2">
        <v>-2086</v>
      </c>
      <c r="E19" s="2">
        <v>-385</v>
      </c>
      <c r="F19" s="2">
        <v>-909</v>
      </c>
      <c r="G19" s="2">
        <v>-1078</v>
      </c>
      <c r="H19" s="2">
        <v>-745</v>
      </c>
      <c r="I19" s="2">
        <v>-124</v>
      </c>
      <c r="J19" s="2">
        <v>-924</v>
      </c>
      <c r="K19" s="2">
        <v>-26</v>
      </c>
      <c r="L19" s="2">
        <v>26</v>
      </c>
    </row>
    <row r="20" spans="1:12" x14ac:dyDescent="0.35">
      <c r="A20" t="s">
        <v>18</v>
      </c>
      <c r="B20" s="2">
        <v>2935</v>
      </c>
      <c r="C20" s="2">
        <v>3705</v>
      </c>
      <c r="D20" s="2">
        <v>-22354</v>
      </c>
      <c r="E20" s="2">
        <v>-14545</v>
      </c>
      <c r="F20" s="2">
        <v>-4289</v>
      </c>
      <c r="G20" s="2">
        <v>45896</v>
      </c>
      <c r="H20" s="2">
        <v>16066</v>
      </c>
      <c r="I20" s="2">
        <v>-46446</v>
      </c>
      <c r="J20" s="2">
        <v>-45977</v>
      </c>
      <c r="K20" s="2">
        <v>-56274</v>
      </c>
      <c r="L20" s="2">
        <v>-22579</v>
      </c>
    </row>
    <row r="21" spans="1:12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5">
      <c r="A22" t="s">
        <v>19</v>
      </c>
      <c r="B22" s="2">
        <v>-9958</v>
      </c>
      <c r="C22" s="2">
        <v>-5923</v>
      </c>
      <c r="D22" s="2">
        <v>-4078</v>
      </c>
      <c r="E22" s="2">
        <v>11643</v>
      </c>
      <c r="F22" s="2">
        <v>3462</v>
      </c>
      <c r="G22" s="2">
        <v>-1842</v>
      </c>
      <c r="H22" s="2">
        <v>469</v>
      </c>
      <c r="I22" s="2">
        <v>25162</v>
      </c>
      <c r="J22" s="2">
        <v>22454</v>
      </c>
      <c r="K22" s="2">
        <v>27114</v>
      </c>
      <c r="L22" s="2">
        <v>11960</v>
      </c>
    </row>
    <row r="23" spans="1:12" x14ac:dyDescent="0.35">
      <c r="A23" t="s">
        <v>20</v>
      </c>
      <c r="B23" s="2">
        <v>3960</v>
      </c>
      <c r="C23" s="2">
        <v>-3978</v>
      </c>
      <c r="D23" s="2">
        <v>3955</v>
      </c>
      <c r="E23" s="2">
        <v>1022</v>
      </c>
      <c r="F23" s="2">
        <v>-963</v>
      </c>
      <c r="G23" s="2">
        <v>-5977</v>
      </c>
      <c r="H23" s="2">
        <v>-37</v>
      </c>
      <c r="I23" s="2">
        <v>3852</v>
      </c>
      <c r="J23" s="2">
        <v>-397</v>
      </c>
      <c r="K23" s="2">
        <v>2191</v>
      </c>
      <c r="L23" s="2">
        <v>6306</v>
      </c>
    </row>
    <row r="24" spans="1:12" x14ac:dyDescent="0.35">
      <c r="A24" t="s">
        <v>21</v>
      </c>
      <c r="B24" s="2">
        <v>-5998</v>
      </c>
      <c r="C24" s="2">
        <v>-9901</v>
      </c>
      <c r="D24" s="2">
        <v>-123</v>
      </c>
      <c r="E24" s="2">
        <v>12665</v>
      </c>
      <c r="F24" s="2">
        <v>2499</v>
      </c>
      <c r="G24" s="2">
        <v>-7819</v>
      </c>
      <c r="H24" s="2">
        <v>432</v>
      </c>
      <c r="I24" s="2">
        <v>29014</v>
      </c>
      <c r="J24" s="2">
        <v>22057</v>
      </c>
      <c r="K24" s="2">
        <v>29305</v>
      </c>
      <c r="L24" s="2">
        <v>18266</v>
      </c>
    </row>
    <row r="25" spans="1:12" x14ac:dyDescent="0.35">
      <c r="A25" t="s">
        <v>22</v>
      </c>
      <c r="B25" s="2">
        <v>-94949</v>
      </c>
      <c r="C25" s="2">
        <v>-77550</v>
      </c>
      <c r="D25" s="2">
        <v>-89402</v>
      </c>
      <c r="E25" s="2">
        <v>-85971</v>
      </c>
      <c r="F25" s="2">
        <v>-72358</v>
      </c>
      <c r="G25" s="2">
        <v>-66116</v>
      </c>
      <c r="H25" s="2">
        <v>-72069</v>
      </c>
      <c r="I25" s="2">
        <v>-32345</v>
      </c>
      <c r="J25" s="2">
        <v>-30797</v>
      </c>
      <c r="K25" s="2">
        <v>-34710</v>
      </c>
      <c r="L25" s="2">
        <v>-44270</v>
      </c>
    </row>
    <row r="26" spans="1:12" x14ac:dyDescent="0.35">
      <c r="A26" t="s">
        <v>23</v>
      </c>
      <c r="B26" s="2">
        <v>-94949</v>
      </c>
      <c r="C26" s="2">
        <v>-77550</v>
      </c>
      <c r="D26" s="2">
        <v>-89402</v>
      </c>
      <c r="E26" s="2">
        <v>-85971</v>
      </c>
      <c r="F26" s="2">
        <v>-72358</v>
      </c>
      <c r="G26" s="2">
        <v>-66116</v>
      </c>
      <c r="H26" s="2">
        <v>-72069</v>
      </c>
      <c r="I26" s="2">
        <v>-32345</v>
      </c>
      <c r="J26" s="2">
        <v>-30797</v>
      </c>
      <c r="K26" s="2">
        <v>-34710</v>
      </c>
      <c r="L26" s="2">
        <v>-44270</v>
      </c>
    </row>
    <row r="27" spans="1:12" x14ac:dyDescent="0.35">
      <c r="A27" t="s">
        <v>24</v>
      </c>
      <c r="B27" s="2">
        <v>-15234</v>
      </c>
      <c r="C27" s="2">
        <v>-15025</v>
      </c>
      <c r="D27" s="2">
        <v>-14841</v>
      </c>
      <c r="E27" s="2">
        <v>-14467</v>
      </c>
      <c r="F27" s="2">
        <v>-14081</v>
      </c>
      <c r="G27" s="2">
        <v>-14119</v>
      </c>
      <c r="H27" s="2">
        <v>-13712</v>
      </c>
      <c r="I27" s="2">
        <v>-12769</v>
      </c>
      <c r="J27" s="2">
        <v>-12150</v>
      </c>
      <c r="K27" s="2">
        <v>-11561</v>
      </c>
      <c r="L27" s="2">
        <v>-11126</v>
      </c>
    </row>
    <row r="28" spans="1:12" x14ac:dyDescent="0.35">
      <c r="A28" t="s">
        <v>25</v>
      </c>
      <c r="B28" s="2">
        <v>-5802</v>
      </c>
      <c r="C28" s="2">
        <v>-6012</v>
      </c>
      <c r="D28" s="2">
        <v>-6383</v>
      </c>
      <c r="E28" s="2">
        <v>-5580</v>
      </c>
      <c r="F28" s="2">
        <v>-2880</v>
      </c>
      <c r="G28" s="2">
        <v>-2922</v>
      </c>
      <c r="H28" s="2">
        <v>-2527</v>
      </c>
      <c r="I28" s="2">
        <v>-1874</v>
      </c>
      <c r="J28" s="2">
        <v>0</v>
      </c>
      <c r="K28" s="2">
        <v>-750</v>
      </c>
      <c r="L28" s="2">
        <v>-419</v>
      </c>
    </row>
    <row r="29" spans="1:12" x14ac:dyDescent="0.35">
      <c r="A29" t="s">
        <v>26</v>
      </c>
      <c r="B29" s="2">
        <v>-121983</v>
      </c>
      <c r="C29" s="2">
        <v>-108488</v>
      </c>
      <c r="D29" s="2">
        <v>-110749</v>
      </c>
      <c r="E29" s="2">
        <v>-93353</v>
      </c>
      <c r="F29" s="2">
        <v>-86820</v>
      </c>
      <c r="G29" s="2">
        <v>-90976</v>
      </c>
      <c r="H29" s="2">
        <v>-87876</v>
      </c>
      <c r="I29" s="2">
        <v>-17974</v>
      </c>
      <c r="J29" s="2">
        <v>-20890</v>
      </c>
      <c r="K29" s="2">
        <v>-17716</v>
      </c>
      <c r="L29" s="2">
        <v>-37549</v>
      </c>
    </row>
    <row r="30" spans="1:12" x14ac:dyDescent="0.35">
      <c r="A30" t="s">
        <v>27</v>
      </c>
      <c r="B30" s="2">
        <v>-794</v>
      </c>
      <c r="C30" s="2">
        <v>5760</v>
      </c>
      <c r="D30" s="2">
        <v>-10952</v>
      </c>
      <c r="E30" s="2">
        <v>-3860</v>
      </c>
      <c r="F30" s="2">
        <v>-10435</v>
      </c>
      <c r="G30" s="2">
        <v>24311</v>
      </c>
      <c r="H30" s="2">
        <v>5624</v>
      </c>
      <c r="I30" s="2">
        <v>-195</v>
      </c>
      <c r="J30" s="2">
        <v>-636</v>
      </c>
      <c r="K30" s="2">
        <v>7276</v>
      </c>
      <c r="L30" s="2">
        <v>-415</v>
      </c>
    </row>
    <row r="31" spans="1:12" x14ac:dyDescent="0.35">
      <c r="A31" t="s">
        <v>28</v>
      </c>
      <c r="B31" s="2">
        <v>11688</v>
      </c>
      <c r="C31" s="2">
        <v>10833</v>
      </c>
      <c r="D31" s="2">
        <v>9038</v>
      </c>
      <c r="E31" s="2">
        <v>7906</v>
      </c>
      <c r="F31" s="2">
        <v>6829</v>
      </c>
      <c r="G31" s="2">
        <v>6068</v>
      </c>
      <c r="H31" s="2">
        <v>5340</v>
      </c>
      <c r="I31" s="2">
        <v>4840</v>
      </c>
      <c r="J31" s="2">
        <v>4210</v>
      </c>
      <c r="K31" s="2">
        <v>3586</v>
      </c>
      <c r="L31" s="2">
        <v>2863</v>
      </c>
    </row>
    <row r="32" spans="1:12" x14ac:dyDescent="0.35">
      <c r="A32" t="s">
        <v>29</v>
      </c>
      <c r="B32" s="2">
        <v>-15234</v>
      </c>
      <c r="C32" s="2">
        <v>-15025</v>
      </c>
      <c r="D32" s="2">
        <v>-14841</v>
      </c>
      <c r="E32" s="2">
        <v>-14467</v>
      </c>
      <c r="F32" s="2">
        <v>-14081</v>
      </c>
      <c r="G32" s="3">
        <v>-14119</v>
      </c>
      <c r="H32" s="3">
        <v>-13.712</v>
      </c>
      <c r="I32" s="2">
        <v>-12769</v>
      </c>
      <c r="J32" s="2">
        <v>-12150</v>
      </c>
      <c r="K32" s="2">
        <v>-11561</v>
      </c>
      <c r="L32" s="2">
        <v>-11126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W k B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M l p A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a Q F b K I p H u A 4 A A A A R A A A A E w A c A E Z v c m 1 1 b G F z L 1 N l Y 3 R p b 2 4 x L m 0 g o h g A K K A U A A A A A A A A A A A A A A A A A A A A A A A A A A A A K 0 5 N L s n M z 1 M I h t C G 1 g B Q S w E C L Q A U A A I A C A D J a Q F b W 4 D m Z K U A A A D 3 A A A A E g A A A A A A A A A A A A A A A A A A A A A A Q 2 9 u Z m l n L 1 B h Y 2 t h Z 2 U u e G 1 s U E s B A i 0 A F A A C A A g A y W k B W w / K 6 a u k A A A A 6 Q A A A B M A A A A A A A A A A A A A A A A A 8 Q A A A F t D b 2 5 0 Z W 5 0 X 1 R 5 c G V z X S 5 4 b W x Q S w E C L Q A U A A I A C A D J a Q F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e a Z N j X y M 0 6 p 9 x K 2 1 R E 2 7 g A A A A A C A A A A A A A Q Z g A A A A E A A C A A A A D i 2 8 7 m 6 + V W H v j / C j Z w F A b o h 7 3 B V n R I 3 v x E I w q V H Z W y r g A A A A A O g A A A A A I A A C A A A A A W t a H b e A Z B j L g 6 y l B 4 y b J e D S J 3 C 0 8 A C F I M g 5 9 X f C Z f 4 1 A A A A C S 9 6 V 9 + / U d U 3 + 6 M W i E 5 2 o 9 R t N M + x 7 y d C Y k e G z 5 n u y X w 2 F J s p b Y u e 7 6 4 i M 9 o 6 P 3 x e K F p v a e S T L T 1 M C V G B 2 h G Y 1 + j g m E 3 U I t E 9 e 6 r Q u 1 / L f p z U A A A A A i f y g t 1 J w C + S 1 u E 0 b T f D m g K h e 7 v D l Q F 7 f P 9 H Y 9 u B k c V j j d T 8 h 0 C H t e l i x + q O 4 I n y Z O r 4 K H X X J i O / M 8 E 0 w k B l z 6 < / D a t a M a s h u p > 
</file>

<file path=customXml/itemProps1.xml><?xml version="1.0" encoding="utf-8"?>
<ds:datastoreItem xmlns:ds="http://schemas.openxmlformats.org/officeDocument/2006/customXml" ds:itemID="{8B99495B-B2F0-4FCC-87EF-4984EB29A5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Financial Ratios</vt:lpstr>
      <vt:lpstr>Income Statement</vt:lpstr>
      <vt:lpstr>Balance Sheet</vt:lpstr>
      <vt:lpstr>Statement of 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Salcido, Andres</dc:creator>
  <cp:lastModifiedBy>Salcido, Andres</cp:lastModifiedBy>
  <dcterms:created xsi:type="dcterms:W3CDTF">2025-08-01T18:11:21Z</dcterms:created>
  <dcterms:modified xsi:type="dcterms:W3CDTF">2025-08-03T16:48:59Z</dcterms:modified>
</cp:coreProperties>
</file>