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lopezcontreras/Downloads/"/>
    </mc:Choice>
  </mc:AlternateContent>
  <xr:revisionPtr revIDLastSave="0" documentId="13_ncr:1_{A34839BE-0929-064B-9F6F-7FC2337C39E5}" xr6:coauthVersionLast="47" xr6:coauthVersionMax="47" xr10:uidLastSave="{00000000-0000-0000-0000-000000000000}"/>
  <bookViews>
    <workbookView xWindow="0" yWindow="740" windowWidth="29400" windowHeight="17160" activeTab="2" xr2:uid="{5B73584F-6845-4477-AF97-6C76738F4617}"/>
  </bookViews>
  <sheets>
    <sheet name="Notes" sheetId="2" r:id="rId1"/>
    <sheet name="Populations Data" sheetId="1" r:id="rId2"/>
    <sheet name="Sheet3" sheetId="5" r:id="rId3"/>
    <sheet name="Beds Data" sheetId="4" r:id="rId4"/>
  </sheets>
  <definedNames>
    <definedName name="_xlnm._FilterDatabase" localSheetId="3" hidden="1">'Beds Data'!$A$1:$U$768</definedName>
    <definedName name="_xlnm._FilterDatabase" localSheetId="1" hidden="1">'Populations Data'!$A$1:$D$1</definedName>
    <definedName name="_xlchart.v1.0" hidden="1">Sheet3!$M$5:$M$9</definedName>
    <definedName name="_xlchart.v1.1" hidden="1">Sheet3!$N$5:$N$9</definedName>
    <definedName name="_xlchart.v1.2" hidden="1">Sheet3!$O$5:$O$9</definedName>
    <definedName name="_xlchart.v1.3" hidden="1">Sheet3!$P$5:$P$9</definedName>
    <definedName name="_xlchart.v1.4" hidden="1">Sheet3!$M$5:$M$9</definedName>
    <definedName name="_xlchart.v1.5" hidden="1">Sheet3!$N$5:$N$9</definedName>
    <definedName name="_xlchart.v1.6" hidden="1">Sheet3!$O$5:$O$9</definedName>
    <definedName name="_xlchart.v1.7" hidden="1">Sheet3!$P$5:$P$9</definedName>
    <definedName name="_xlchart.v1.8" hidden="1">Sheet3!$M$5:$M$9</definedName>
    <definedName name="_xlchart.v1.9" hidden="1">Sheet3!$P$5:$P$9</definedName>
    <definedName name="_xlchart.v5.10" hidden="1">'Populations Data'!$H$1</definedName>
    <definedName name="_xlchart.v5.11" hidden="1">'Populations Data'!$H$2:$H$74</definedName>
    <definedName name="_xlchart.v5.12" hidden="1">'Populations Data'!$I$2:$I$74</definedName>
    <definedName name="_xlchart.v5.13" hidden="1">Sheet3!$R$4</definedName>
    <definedName name="_xlchart.v5.14" hidden="1">Sheet3!$R$5:$R$9</definedName>
    <definedName name="_xlchart.v5.15" hidden="1">Sheet3!$S$3</definedName>
    <definedName name="_xlchart.v5.16" hidden="1">Sheet3!$S$4</definedName>
    <definedName name="_xlchart.v5.17" hidden="1">Sheet3!$S$5:$S$9</definedName>
    <definedName name="_xlnm.Criteria" localSheetId="3">'Beds Data'!$C$1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  <c r="O5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2" i="1"/>
  <c r="T2" i="4"/>
  <c r="L6" i="5"/>
  <c r="L7" i="5"/>
  <c r="L8" i="5"/>
  <c r="L9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M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5" i="5"/>
  <c r="G29" i="5"/>
  <c r="G44" i="5"/>
  <c r="G57" i="5"/>
  <c r="G71" i="5"/>
  <c r="G86" i="5"/>
  <c r="Q3" i="4"/>
  <c r="Q4" i="4"/>
  <c r="Q5" i="4"/>
  <c r="R5" i="4" s="1"/>
  <c r="Q6" i="4"/>
  <c r="R6" i="4" s="1"/>
  <c r="Q7" i="4"/>
  <c r="R7" i="4" s="1"/>
  <c r="Q8" i="4"/>
  <c r="Q9" i="4"/>
  <c r="Q10" i="4"/>
  <c r="Q11" i="4"/>
  <c r="Q12" i="4"/>
  <c r="Q13" i="4"/>
  <c r="Q14" i="4"/>
  <c r="Q15" i="4"/>
  <c r="R15" i="4" s="1"/>
  <c r="Q16" i="4"/>
  <c r="R16" i="4" s="1"/>
  <c r="Q17" i="4"/>
  <c r="R17" i="4" s="1"/>
  <c r="Q18" i="4"/>
  <c r="Q19" i="4"/>
  <c r="Q20" i="4"/>
  <c r="Q21" i="4"/>
  <c r="Q22" i="4"/>
  <c r="Q23" i="4"/>
  <c r="Q24" i="4"/>
  <c r="Q25" i="4"/>
  <c r="R25" i="4" s="1"/>
  <c r="Q26" i="4"/>
  <c r="Q27" i="4"/>
  <c r="Q28" i="4"/>
  <c r="R28" i="4" s="1"/>
  <c r="Q29" i="4"/>
  <c r="R29" i="4" s="1"/>
  <c r="Q30" i="4"/>
  <c r="Q31" i="4"/>
  <c r="Q32" i="4"/>
  <c r="Q33" i="4"/>
  <c r="Q34" i="4"/>
  <c r="Q35" i="4"/>
  <c r="Q36" i="4"/>
  <c r="Q37" i="4"/>
  <c r="R37" i="4" s="1"/>
  <c r="Q38" i="4"/>
  <c r="R38" i="4" s="1"/>
  <c r="Q39" i="4"/>
  <c r="R39" i="4" s="1"/>
  <c r="Q40" i="4"/>
  <c r="Q41" i="4"/>
  <c r="Q42" i="4"/>
  <c r="Q43" i="4"/>
  <c r="Q44" i="4"/>
  <c r="Q45" i="4"/>
  <c r="Q46" i="4"/>
  <c r="Q47" i="4"/>
  <c r="R47" i="4" s="1"/>
  <c r="Q48" i="4"/>
  <c r="R48" i="4" s="1"/>
  <c r="Q49" i="4"/>
  <c r="R49" i="4" s="1"/>
  <c r="Q50" i="4"/>
  <c r="Q51" i="4"/>
  <c r="Q52" i="4"/>
  <c r="Q53" i="4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Q64" i="4"/>
  <c r="Q65" i="4"/>
  <c r="Q66" i="4"/>
  <c r="Q67" i="4"/>
  <c r="Q68" i="4"/>
  <c r="Q69" i="4"/>
  <c r="R69" i="4" s="1"/>
  <c r="Q70" i="4"/>
  <c r="R70" i="4" s="1"/>
  <c r="Q71" i="4"/>
  <c r="R71" i="4" s="1"/>
  <c r="Q72" i="4"/>
  <c r="Q73" i="4"/>
  <c r="Q74" i="4"/>
  <c r="Q75" i="4"/>
  <c r="Q76" i="4"/>
  <c r="Q77" i="4"/>
  <c r="Q78" i="4"/>
  <c r="Q79" i="4"/>
  <c r="R79" i="4" s="1"/>
  <c r="Q80" i="4"/>
  <c r="R80" i="4" s="1"/>
  <c r="Q81" i="4"/>
  <c r="R81" i="4" s="1"/>
  <c r="Q82" i="4"/>
  <c r="Q83" i="4"/>
  <c r="Q84" i="4"/>
  <c r="Q85" i="4"/>
  <c r="Q86" i="4"/>
  <c r="Q87" i="4"/>
  <c r="Q88" i="4"/>
  <c r="Q89" i="4"/>
  <c r="R89" i="4" s="1"/>
  <c r="Q90" i="4"/>
  <c r="Q91" i="4"/>
  <c r="Q92" i="4"/>
  <c r="R92" i="4" s="1"/>
  <c r="Q93" i="4"/>
  <c r="R93" i="4" s="1"/>
  <c r="Q94" i="4"/>
  <c r="Q95" i="4"/>
  <c r="Q96" i="4"/>
  <c r="Q97" i="4"/>
  <c r="Q98" i="4"/>
  <c r="Q99" i="4"/>
  <c r="Q100" i="4"/>
  <c r="Q101" i="4"/>
  <c r="R101" i="4" s="1"/>
  <c r="Q102" i="4"/>
  <c r="R102" i="4" s="1"/>
  <c r="Q103" i="4"/>
  <c r="R103" i="4" s="1"/>
  <c r="Q104" i="4"/>
  <c r="Q105" i="4"/>
  <c r="Q106" i="4"/>
  <c r="Q107" i="4"/>
  <c r="Q108" i="4"/>
  <c r="Q109" i="4"/>
  <c r="Q110" i="4"/>
  <c r="Q111" i="4"/>
  <c r="R111" i="4" s="1"/>
  <c r="Q112" i="4"/>
  <c r="R112" i="4" s="1"/>
  <c r="Q113" i="4"/>
  <c r="R113" i="4" s="1"/>
  <c r="Q114" i="4"/>
  <c r="Q115" i="4"/>
  <c r="Q116" i="4"/>
  <c r="Q117" i="4"/>
  <c r="Q118" i="4"/>
  <c r="Q119" i="4"/>
  <c r="Q120" i="4"/>
  <c r="Q121" i="4"/>
  <c r="R121" i="4" s="1"/>
  <c r="Q122" i="4"/>
  <c r="Q123" i="4"/>
  <c r="Q124" i="4"/>
  <c r="R124" i="4" s="1"/>
  <c r="Q125" i="4"/>
  <c r="R125" i="4" s="1"/>
  <c r="Q126" i="4"/>
  <c r="Q127" i="4"/>
  <c r="Q128" i="4"/>
  <c r="Q129" i="4"/>
  <c r="Q130" i="4"/>
  <c r="Q131" i="4"/>
  <c r="Q132" i="4"/>
  <c r="Q133" i="4"/>
  <c r="R133" i="4" s="1"/>
  <c r="Q134" i="4"/>
  <c r="R134" i="4" s="1"/>
  <c r="Q135" i="4"/>
  <c r="R135" i="4" s="1"/>
  <c r="Q136" i="4"/>
  <c r="Q137" i="4"/>
  <c r="Q138" i="4"/>
  <c r="Q139" i="4"/>
  <c r="Q140" i="4"/>
  <c r="Q141" i="4"/>
  <c r="Q142" i="4"/>
  <c r="R142" i="4" s="1"/>
  <c r="Q143" i="4"/>
  <c r="R143" i="4" s="1"/>
  <c r="Q144" i="4"/>
  <c r="R144" i="4" s="1"/>
  <c r="Q145" i="4"/>
  <c r="R145" i="4" s="1"/>
  <c r="Q146" i="4"/>
  <c r="Q147" i="4"/>
  <c r="Q148" i="4"/>
  <c r="Q149" i="4"/>
  <c r="Q150" i="4"/>
  <c r="Q151" i="4"/>
  <c r="Q152" i="4"/>
  <c r="R152" i="4" s="1"/>
  <c r="Q153" i="4"/>
  <c r="R153" i="4" s="1"/>
  <c r="Q154" i="4"/>
  <c r="Q155" i="4"/>
  <c r="Q156" i="4"/>
  <c r="R156" i="4" s="1"/>
  <c r="Q157" i="4"/>
  <c r="R157" i="4" s="1"/>
  <c r="Q158" i="4"/>
  <c r="Q159" i="4"/>
  <c r="Q160" i="4"/>
  <c r="Q161" i="4"/>
  <c r="Q162" i="4"/>
  <c r="Q163" i="4"/>
  <c r="Q164" i="4"/>
  <c r="R164" i="4" s="1"/>
  <c r="Q165" i="4"/>
  <c r="R165" i="4" s="1"/>
  <c r="Q166" i="4"/>
  <c r="R166" i="4" s="1"/>
  <c r="Q167" i="4"/>
  <c r="R167" i="4" s="1"/>
  <c r="Q168" i="4"/>
  <c r="Q169" i="4"/>
  <c r="Q170" i="4"/>
  <c r="Q171" i="4"/>
  <c r="Q172" i="4"/>
  <c r="Q173" i="4"/>
  <c r="Q174" i="4"/>
  <c r="R174" i="4" s="1"/>
  <c r="Q175" i="4"/>
  <c r="R175" i="4" s="1"/>
  <c r="Q176" i="4"/>
  <c r="R176" i="4" s="1"/>
  <c r="Q177" i="4"/>
  <c r="R177" i="4" s="1"/>
  <c r="Q178" i="4"/>
  <c r="Q179" i="4"/>
  <c r="Q180" i="4"/>
  <c r="Q181" i="4"/>
  <c r="Q182" i="4"/>
  <c r="Q183" i="4"/>
  <c r="Q184" i="4"/>
  <c r="R184" i="4" s="1"/>
  <c r="Q185" i="4"/>
  <c r="R185" i="4" s="1"/>
  <c r="Q186" i="4"/>
  <c r="Q187" i="4"/>
  <c r="Q188" i="4"/>
  <c r="R188" i="4" s="1"/>
  <c r="Q189" i="4"/>
  <c r="R189" i="4" s="1"/>
  <c r="Q190" i="4"/>
  <c r="Q191" i="4"/>
  <c r="Q192" i="4"/>
  <c r="Q193" i="4"/>
  <c r="Q194" i="4"/>
  <c r="Q195" i="4"/>
  <c r="Q196" i="4"/>
  <c r="R196" i="4" s="1"/>
  <c r="Q197" i="4"/>
  <c r="R197" i="4" s="1"/>
  <c r="Q198" i="4"/>
  <c r="R198" i="4" s="1"/>
  <c r="Q199" i="4"/>
  <c r="R199" i="4" s="1"/>
  <c r="Q200" i="4"/>
  <c r="Q201" i="4"/>
  <c r="Q202" i="4"/>
  <c r="Q203" i="4"/>
  <c r="Q204" i="4"/>
  <c r="Q205" i="4"/>
  <c r="Q206" i="4"/>
  <c r="R206" i="4" s="1"/>
  <c r="Q207" i="4"/>
  <c r="R207" i="4" s="1"/>
  <c r="Q208" i="4"/>
  <c r="R208" i="4" s="1"/>
  <c r="Q209" i="4"/>
  <c r="R209" i="4" s="1"/>
  <c r="Q210" i="4"/>
  <c r="Q211" i="4"/>
  <c r="Q212" i="4"/>
  <c r="Q213" i="4"/>
  <c r="Q214" i="4"/>
  <c r="Q215" i="4"/>
  <c r="Q216" i="4"/>
  <c r="R216" i="4" s="1"/>
  <c r="Q217" i="4"/>
  <c r="R217" i="4" s="1"/>
  <c r="Q218" i="4"/>
  <c r="Q219" i="4"/>
  <c r="Q220" i="4"/>
  <c r="R220" i="4" s="1"/>
  <c r="Q221" i="4"/>
  <c r="R221" i="4" s="1"/>
  <c r="Q222" i="4"/>
  <c r="Q223" i="4"/>
  <c r="Q224" i="4"/>
  <c r="Q225" i="4"/>
  <c r="Q226" i="4"/>
  <c r="Q227" i="4"/>
  <c r="Q228" i="4"/>
  <c r="R228" i="4" s="1"/>
  <c r="Q229" i="4"/>
  <c r="R229" i="4" s="1"/>
  <c r="Q230" i="4"/>
  <c r="R230" i="4" s="1"/>
  <c r="Q231" i="4"/>
  <c r="R231" i="4" s="1"/>
  <c r="Q232" i="4"/>
  <c r="Q233" i="4"/>
  <c r="Q234" i="4"/>
  <c r="Q235" i="4"/>
  <c r="Q236" i="4"/>
  <c r="Q237" i="4"/>
  <c r="Q238" i="4"/>
  <c r="R238" i="4" s="1"/>
  <c r="Q239" i="4"/>
  <c r="R239" i="4" s="1"/>
  <c r="Q240" i="4"/>
  <c r="R240" i="4" s="1"/>
  <c r="Q241" i="4"/>
  <c r="R241" i="4" s="1"/>
  <c r="Q242" i="4"/>
  <c r="Q243" i="4"/>
  <c r="Q244" i="4"/>
  <c r="Q245" i="4"/>
  <c r="Q246" i="4"/>
  <c r="Q247" i="4"/>
  <c r="Q248" i="4"/>
  <c r="R248" i="4" s="1"/>
  <c r="Q249" i="4"/>
  <c r="R249" i="4" s="1"/>
  <c r="Q250" i="4"/>
  <c r="Q251" i="4"/>
  <c r="Q252" i="4"/>
  <c r="R252" i="4" s="1"/>
  <c r="Q253" i="4"/>
  <c r="R253" i="4" s="1"/>
  <c r="Q254" i="4"/>
  <c r="Q255" i="4"/>
  <c r="Q256" i="4"/>
  <c r="Q257" i="4"/>
  <c r="Q258" i="4"/>
  <c r="Q259" i="4"/>
  <c r="Q260" i="4"/>
  <c r="R260" i="4" s="1"/>
  <c r="Q261" i="4"/>
  <c r="R261" i="4" s="1"/>
  <c r="Q262" i="4"/>
  <c r="R262" i="4" s="1"/>
  <c r="Q263" i="4"/>
  <c r="R263" i="4" s="1"/>
  <c r="Q264" i="4"/>
  <c r="Q265" i="4"/>
  <c r="Q266" i="4"/>
  <c r="Q267" i="4"/>
  <c r="Q268" i="4"/>
  <c r="Q269" i="4"/>
  <c r="Q270" i="4"/>
  <c r="R270" i="4" s="1"/>
  <c r="Q271" i="4"/>
  <c r="R271" i="4" s="1"/>
  <c r="Q272" i="4"/>
  <c r="R272" i="4" s="1"/>
  <c r="Q273" i="4"/>
  <c r="R273" i="4" s="1"/>
  <c r="Q274" i="4"/>
  <c r="Q275" i="4"/>
  <c r="Q276" i="4"/>
  <c r="Q277" i="4"/>
  <c r="Q278" i="4"/>
  <c r="Q279" i="4"/>
  <c r="Q280" i="4"/>
  <c r="R280" i="4" s="1"/>
  <c r="Q281" i="4"/>
  <c r="R281" i="4" s="1"/>
  <c r="Q282" i="4"/>
  <c r="Q283" i="4"/>
  <c r="Q284" i="4"/>
  <c r="R284" i="4" s="1"/>
  <c r="Q285" i="4"/>
  <c r="R285" i="4" s="1"/>
  <c r="Q286" i="4"/>
  <c r="Q287" i="4"/>
  <c r="Q288" i="4"/>
  <c r="Q289" i="4"/>
  <c r="Q290" i="4"/>
  <c r="Q291" i="4"/>
  <c r="Q292" i="4"/>
  <c r="R292" i="4" s="1"/>
  <c r="Q293" i="4"/>
  <c r="R293" i="4" s="1"/>
  <c r="Q294" i="4"/>
  <c r="R294" i="4" s="1"/>
  <c r="Q295" i="4"/>
  <c r="R295" i="4" s="1"/>
  <c r="Q296" i="4"/>
  <c r="Q297" i="4"/>
  <c r="Q298" i="4"/>
  <c r="Q299" i="4"/>
  <c r="Q300" i="4"/>
  <c r="Q301" i="4"/>
  <c r="Q302" i="4"/>
  <c r="R302" i="4" s="1"/>
  <c r="Q303" i="4"/>
  <c r="R303" i="4" s="1"/>
  <c r="Q304" i="4"/>
  <c r="R304" i="4" s="1"/>
  <c r="Q305" i="4"/>
  <c r="R305" i="4" s="1"/>
  <c r="Q306" i="4"/>
  <c r="Q307" i="4"/>
  <c r="Q308" i="4"/>
  <c r="Q309" i="4"/>
  <c r="Q310" i="4"/>
  <c r="Q311" i="4"/>
  <c r="Q312" i="4"/>
  <c r="R312" i="4" s="1"/>
  <c r="Q313" i="4"/>
  <c r="R313" i="4" s="1"/>
  <c r="Q314" i="4"/>
  <c r="R314" i="4" s="1"/>
  <c r="Q315" i="4"/>
  <c r="Q316" i="4"/>
  <c r="R316" i="4" s="1"/>
  <c r="Q317" i="4"/>
  <c r="Q318" i="4"/>
  <c r="Q319" i="4"/>
  <c r="Q320" i="4"/>
  <c r="Q321" i="4"/>
  <c r="R321" i="4" s="1"/>
  <c r="Q322" i="4"/>
  <c r="R322" i="4" s="1"/>
  <c r="Q323" i="4"/>
  <c r="Q324" i="4"/>
  <c r="R324" i="4" s="1"/>
  <c r="Q325" i="4"/>
  <c r="R325" i="4" s="1"/>
  <c r="Q326" i="4"/>
  <c r="Q327" i="4"/>
  <c r="Q328" i="4"/>
  <c r="Q329" i="4"/>
  <c r="Q330" i="4"/>
  <c r="R330" i="4" s="1"/>
  <c r="Q331" i="4"/>
  <c r="Q332" i="4"/>
  <c r="R332" i="4" s="1"/>
  <c r="Q333" i="4"/>
  <c r="R333" i="4" s="1"/>
  <c r="Q334" i="4"/>
  <c r="R334" i="4" s="1"/>
  <c r="Q335" i="4"/>
  <c r="Q336" i="4"/>
  <c r="Q337" i="4"/>
  <c r="Q338" i="4"/>
  <c r="Q339" i="4"/>
  <c r="Q340" i="4"/>
  <c r="R340" i="4" s="1"/>
  <c r="Q341" i="4"/>
  <c r="R341" i="4" s="1"/>
  <c r="Q342" i="4"/>
  <c r="R342" i="4" s="1"/>
  <c r="Q343" i="4"/>
  <c r="R343" i="4" s="1"/>
  <c r="Q344" i="4"/>
  <c r="Q345" i="4"/>
  <c r="Q346" i="4"/>
  <c r="R346" i="4" s="1"/>
  <c r="Q347" i="4"/>
  <c r="Q348" i="4"/>
  <c r="Q349" i="4"/>
  <c r="R349" i="4" s="1"/>
  <c r="Q350" i="4"/>
  <c r="R350" i="4" s="1"/>
  <c r="Q351" i="4"/>
  <c r="R351" i="4" s="1"/>
  <c r="Q352" i="4"/>
  <c r="R352" i="4" s="1"/>
  <c r="Q353" i="4"/>
  <c r="Q354" i="4"/>
  <c r="Q355" i="4"/>
  <c r="Q356" i="4"/>
  <c r="R356" i="4" s="1"/>
  <c r="Q357" i="4"/>
  <c r="Q358" i="4"/>
  <c r="R358" i="4" s="1"/>
  <c r="Q359" i="4"/>
  <c r="R359" i="4" s="1"/>
  <c r="Q360" i="4"/>
  <c r="R360" i="4" s="1"/>
  <c r="Q361" i="4"/>
  <c r="R361" i="4" s="1"/>
  <c r="Q362" i="4"/>
  <c r="Q363" i="4"/>
  <c r="Q364" i="4"/>
  <c r="Q365" i="4"/>
  <c r="R365" i="4" s="1"/>
  <c r="Q366" i="4"/>
  <c r="Q367" i="4"/>
  <c r="R367" i="4" s="1"/>
  <c r="Q368" i="4"/>
  <c r="R368" i="4" s="1"/>
  <c r="Q369" i="4"/>
  <c r="R369" i="4" s="1"/>
  <c r="Q370" i="4"/>
  <c r="R370" i="4" s="1"/>
  <c r="Q371" i="4"/>
  <c r="Q372" i="4"/>
  <c r="Q373" i="4"/>
  <c r="Q374" i="4"/>
  <c r="R374" i="4" s="1"/>
  <c r="Q375" i="4"/>
  <c r="Q376" i="4"/>
  <c r="R376" i="4" s="1"/>
  <c r="Q377" i="4"/>
  <c r="R377" i="4" s="1"/>
  <c r="Q378" i="4"/>
  <c r="R378" i="4" s="1"/>
  <c r="Q379" i="4"/>
  <c r="Q380" i="4"/>
  <c r="R380" i="4" s="1"/>
  <c r="Q381" i="4"/>
  <c r="Q382" i="4"/>
  <c r="Q383" i="4"/>
  <c r="R383" i="4" s="1"/>
  <c r="Q384" i="4"/>
  <c r="Q385" i="4"/>
  <c r="R385" i="4" s="1"/>
  <c r="Q386" i="4"/>
  <c r="R386" i="4" s="1"/>
  <c r="Q387" i="4"/>
  <c r="Q388" i="4"/>
  <c r="R388" i="4" s="1"/>
  <c r="Q389" i="4"/>
  <c r="R389" i="4" s="1"/>
  <c r="Q390" i="4"/>
  <c r="Q391" i="4"/>
  <c r="Q392" i="4"/>
  <c r="R392" i="4" s="1"/>
  <c r="Q393" i="4"/>
  <c r="Q394" i="4"/>
  <c r="R394" i="4" s="1"/>
  <c r="Q395" i="4"/>
  <c r="Q396" i="4"/>
  <c r="R396" i="4" s="1"/>
  <c r="Q397" i="4"/>
  <c r="R397" i="4" s="1"/>
  <c r="Q398" i="4"/>
  <c r="R398" i="4" s="1"/>
  <c r="Q399" i="4"/>
  <c r="Q400" i="4"/>
  <c r="Q401" i="4"/>
  <c r="R401" i="4" s="1"/>
  <c r="Q402" i="4"/>
  <c r="Q403" i="4"/>
  <c r="Q404" i="4"/>
  <c r="R404" i="4" s="1"/>
  <c r="Q405" i="4"/>
  <c r="R405" i="4" s="1"/>
  <c r="Q406" i="4"/>
  <c r="R406" i="4" s="1"/>
  <c r="Q407" i="4"/>
  <c r="R407" i="4" s="1"/>
  <c r="Q408" i="4"/>
  <c r="Q409" i="4"/>
  <c r="Q410" i="4"/>
  <c r="R410" i="4" s="1"/>
  <c r="Q411" i="4"/>
  <c r="Q412" i="4"/>
  <c r="Q413" i="4"/>
  <c r="R413" i="4" s="1"/>
  <c r="Q414" i="4"/>
  <c r="R414" i="4" s="1"/>
  <c r="Q415" i="4"/>
  <c r="R415" i="4" s="1"/>
  <c r="Q416" i="4"/>
  <c r="R416" i="4" s="1"/>
  <c r="Q417" i="4"/>
  <c r="Q418" i="4"/>
  <c r="Q419" i="4"/>
  <c r="Q420" i="4"/>
  <c r="R420" i="4" s="1"/>
  <c r="Q421" i="4"/>
  <c r="Q422" i="4"/>
  <c r="R422" i="4" s="1"/>
  <c r="Q423" i="4"/>
  <c r="R423" i="4" s="1"/>
  <c r="Q424" i="4"/>
  <c r="R424" i="4" s="1"/>
  <c r="Q425" i="4"/>
  <c r="R425" i="4" s="1"/>
  <c r="Q426" i="4"/>
  <c r="Q427" i="4"/>
  <c r="Q428" i="4"/>
  <c r="Q429" i="4"/>
  <c r="R429" i="4" s="1"/>
  <c r="Q430" i="4"/>
  <c r="Q431" i="4"/>
  <c r="R431" i="4" s="1"/>
  <c r="Q432" i="4"/>
  <c r="R432" i="4" s="1"/>
  <c r="Q433" i="4"/>
  <c r="R433" i="4" s="1"/>
  <c r="Q434" i="4"/>
  <c r="R434" i="4" s="1"/>
  <c r="Q435" i="4"/>
  <c r="Q436" i="4"/>
  <c r="Q437" i="4"/>
  <c r="Q438" i="4"/>
  <c r="R438" i="4" s="1"/>
  <c r="Q439" i="4"/>
  <c r="Q440" i="4"/>
  <c r="R440" i="4" s="1"/>
  <c r="Q441" i="4"/>
  <c r="R441" i="4" s="1"/>
  <c r="Q442" i="4"/>
  <c r="R442" i="4" s="1"/>
  <c r="Q443" i="4"/>
  <c r="Q444" i="4"/>
  <c r="R444" i="4" s="1"/>
  <c r="Q445" i="4"/>
  <c r="Q446" i="4"/>
  <c r="Q447" i="4"/>
  <c r="R447" i="4" s="1"/>
  <c r="Q448" i="4"/>
  <c r="Q449" i="4"/>
  <c r="R449" i="4" s="1"/>
  <c r="Q450" i="4"/>
  <c r="R450" i="4" s="1"/>
  <c r="Q451" i="4"/>
  <c r="Q452" i="4"/>
  <c r="R452" i="4" s="1"/>
  <c r="Q453" i="4"/>
  <c r="R453" i="4" s="1"/>
  <c r="Q454" i="4"/>
  <c r="Q455" i="4"/>
  <c r="Q456" i="4"/>
  <c r="R456" i="4" s="1"/>
  <c r="Q457" i="4"/>
  <c r="Q458" i="4"/>
  <c r="R458" i="4" s="1"/>
  <c r="Q459" i="4"/>
  <c r="Q460" i="4"/>
  <c r="R460" i="4" s="1"/>
  <c r="Q461" i="4"/>
  <c r="R461" i="4" s="1"/>
  <c r="Q462" i="4"/>
  <c r="R462" i="4" s="1"/>
  <c r="Q463" i="4"/>
  <c r="Q464" i="4"/>
  <c r="Q465" i="4"/>
  <c r="R465" i="4" s="1"/>
  <c r="Q466" i="4"/>
  <c r="Q467" i="4"/>
  <c r="Q468" i="4"/>
  <c r="R468" i="4" s="1"/>
  <c r="Q469" i="4"/>
  <c r="R469" i="4" s="1"/>
  <c r="Q470" i="4"/>
  <c r="R470" i="4" s="1"/>
  <c r="Q471" i="4"/>
  <c r="R471" i="4" s="1"/>
  <c r="Q472" i="4"/>
  <c r="Q473" i="4"/>
  <c r="Q474" i="4"/>
  <c r="R474" i="4" s="1"/>
  <c r="Q475" i="4"/>
  <c r="Q476" i="4"/>
  <c r="Q477" i="4"/>
  <c r="R477" i="4" s="1"/>
  <c r="Q478" i="4"/>
  <c r="R478" i="4" s="1"/>
  <c r="Q479" i="4"/>
  <c r="R479" i="4" s="1"/>
  <c r="Q480" i="4"/>
  <c r="R480" i="4" s="1"/>
  <c r="Q481" i="4"/>
  <c r="Q482" i="4"/>
  <c r="Q483" i="4"/>
  <c r="Q484" i="4"/>
  <c r="R484" i="4" s="1"/>
  <c r="Q485" i="4"/>
  <c r="Q486" i="4"/>
  <c r="R486" i="4" s="1"/>
  <c r="Q487" i="4"/>
  <c r="R487" i="4" s="1"/>
  <c r="Q488" i="4"/>
  <c r="R488" i="4" s="1"/>
  <c r="Q489" i="4"/>
  <c r="R489" i="4" s="1"/>
  <c r="Q490" i="4"/>
  <c r="Q491" i="4"/>
  <c r="Q492" i="4"/>
  <c r="Q493" i="4"/>
  <c r="R493" i="4" s="1"/>
  <c r="Q494" i="4"/>
  <c r="S494" i="4" s="1"/>
  <c r="Q495" i="4"/>
  <c r="R495" i="4" s="1"/>
  <c r="Q496" i="4"/>
  <c r="R496" i="4" s="1"/>
  <c r="Q497" i="4"/>
  <c r="R497" i="4" s="1"/>
  <c r="Q498" i="4"/>
  <c r="R498" i="4" s="1"/>
  <c r="Q499" i="4"/>
  <c r="Q500" i="4"/>
  <c r="Q501" i="4"/>
  <c r="Q502" i="4"/>
  <c r="R502" i="4" s="1"/>
  <c r="Q503" i="4"/>
  <c r="Q504" i="4"/>
  <c r="R504" i="4" s="1"/>
  <c r="Q505" i="4"/>
  <c r="R505" i="4" s="1"/>
  <c r="Q506" i="4"/>
  <c r="R506" i="4" s="1"/>
  <c r="Q507" i="4"/>
  <c r="Q508" i="4"/>
  <c r="R508" i="4" s="1"/>
  <c r="Q509" i="4"/>
  <c r="Q510" i="4"/>
  <c r="Q511" i="4"/>
  <c r="R511" i="4" s="1"/>
  <c r="Q512" i="4"/>
  <c r="Q513" i="4"/>
  <c r="R513" i="4" s="1"/>
  <c r="Q514" i="4"/>
  <c r="R514" i="4" s="1"/>
  <c r="Q515" i="4"/>
  <c r="Q516" i="4"/>
  <c r="R516" i="4" s="1"/>
  <c r="Q517" i="4"/>
  <c r="R517" i="4" s="1"/>
  <c r="Q518" i="4"/>
  <c r="Q519" i="4"/>
  <c r="Q520" i="4"/>
  <c r="R520" i="4" s="1"/>
  <c r="Q521" i="4"/>
  <c r="R521" i="4" s="1"/>
  <c r="Q522" i="4"/>
  <c r="R522" i="4" s="1"/>
  <c r="Q523" i="4"/>
  <c r="Q524" i="4"/>
  <c r="R524" i="4" s="1"/>
  <c r="Q525" i="4"/>
  <c r="R525" i="4" s="1"/>
  <c r="Q526" i="4"/>
  <c r="R526" i="4" s="1"/>
  <c r="Q527" i="4"/>
  <c r="Q528" i="4"/>
  <c r="Q529" i="4"/>
  <c r="R529" i="4" s="1"/>
  <c r="Q530" i="4"/>
  <c r="R530" i="4" s="1"/>
  <c r="Q531" i="4"/>
  <c r="R531" i="4" s="1"/>
  <c r="Q532" i="4"/>
  <c r="R532" i="4" s="1"/>
  <c r="Q533" i="4"/>
  <c r="R533" i="4" s="1"/>
  <c r="Q534" i="4"/>
  <c r="R534" i="4" s="1"/>
  <c r="Q535" i="4"/>
  <c r="Q536" i="4"/>
  <c r="S536" i="4" s="1"/>
  <c r="Q537" i="4"/>
  <c r="R537" i="4" s="1"/>
  <c r="Q538" i="4"/>
  <c r="R538" i="4" s="1"/>
  <c r="Q539" i="4"/>
  <c r="R539" i="4" s="1"/>
  <c r="Q540" i="4"/>
  <c r="R540" i="4" s="1"/>
  <c r="Q541" i="4"/>
  <c r="R541" i="4" s="1"/>
  <c r="Q542" i="4"/>
  <c r="S542" i="4" s="1"/>
  <c r="Q543" i="4"/>
  <c r="Q544" i="4"/>
  <c r="Q545" i="4"/>
  <c r="R545" i="4" s="1"/>
  <c r="Q546" i="4"/>
  <c r="R546" i="4" s="1"/>
  <c r="Q547" i="4"/>
  <c r="R547" i="4" s="1"/>
  <c r="Q548" i="4"/>
  <c r="R548" i="4" s="1"/>
  <c r="Q549" i="4"/>
  <c r="R549" i="4" s="1"/>
  <c r="Q550" i="4"/>
  <c r="R550" i="4" s="1"/>
  <c r="Q551" i="4"/>
  <c r="Q552" i="4"/>
  <c r="Q553" i="4"/>
  <c r="R553" i="4" s="1"/>
  <c r="Q554" i="4"/>
  <c r="R554" i="4" s="1"/>
  <c r="Q555" i="4"/>
  <c r="R555" i="4" s="1"/>
  <c r="Q556" i="4"/>
  <c r="R556" i="4" s="1"/>
  <c r="Q557" i="4"/>
  <c r="R557" i="4" s="1"/>
  <c r="Q558" i="4"/>
  <c r="R558" i="4" s="1"/>
  <c r="Q559" i="4"/>
  <c r="Q560" i="4"/>
  <c r="Q561" i="4"/>
  <c r="R561" i="4" s="1"/>
  <c r="Q562" i="4"/>
  <c r="R562" i="4" s="1"/>
  <c r="Q563" i="4"/>
  <c r="R563" i="4" s="1"/>
  <c r="Q564" i="4"/>
  <c r="R564" i="4" s="1"/>
  <c r="Q565" i="4"/>
  <c r="R565" i="4" s="1"/>
  <c r="Q566" i="4"/>
  <c r="R566" i="4" s="1"/>
  <c r="Q567" i="4"/>
  <c r="Q568" i="4"/>
  <c r="Q569" i="4"/>
  <c r="R569" i="4" s="1"/>
  <c r="Q570" i="4"/>
  <c r="R570" i="4" s="1"/>
  <c r="Q571" i="4"/>
  <c r="R571" i="4" s="1"/>
  <c r="Q572" i="4"/>
  <c r="R572" i="4" s="1"/>
  <c r="Q573" i="4"/>
  <c r="R573" i="4" s="1"/>
  <c r="Q574" i="4"/>
  <c r="S574" i="4" s="1"/>
  <c r="Q575" i="4"/>
  <c r="Q576" i="4"/>
  <c r="S576" i="4" s="1"/>
  <c r="Q577" i="4"/>
  <c r="R577" i="4" s="1"/>
  <c r="Q578" i="4"/>
  <c r="R578" i="4" s="1"/>
  <c r="Q579" i="4"/>
  <c r="R579" i="4" s="1"/>
  <c r="Q580" i="4"/>
  <c r="R580" i="4" s="1"/>
  <c r="Q581" i="4"/>
  <c r="R581" i="4" s="1"/>
  <c r="Q582" i="4"/>
  <c r="R582" i="4" s="1"/>
  <c r="Q583" i="4"/>
  <c r="Q584" i="4"/>
  <c r="Q585" i="4"/>
  <c r="R585" i="4" s="1"/>
  <c r="Q586" i="4"/>
  <c r="R586" i="4" s="1"/>
  <c r="Q587" i="4"/>
  <c r="R587" i="4" s="1"/>
  <c r="Q588" i="4"/>
  <c r="R588" i="4" s="1"/>
  <c r="Q589" i="4"/>
  <c r="R589" i="4" s="1"/>
  <c r="Q590" i="4"/>
  <c r="R590" i="4" s="1"/>
  <c r="Q591" i="4"/>
  <c r="Q592" i="4"/>
  <c r="Q593" i="4"/>
  <c r="R593" i="4" s="1"/>
  <c r="Q594" i="4"/>
  <c r="R594" i="4" s="1"/>
  <c r="Q595" i="4"/>
  <c r="R595" i="4" s="1"/>
  <c r="Q596" i="4"/>
  <c r="R596" i="4" s="1"/>
  <c r="Q597" i="4"/>
  <c r="R597" i="4" s="1"/>
  <c r="Q598" i="4"/>
  <c r="R598" i="4" s="1"/>
  <c r="Q599" i="4"/>
  <c r="Q600" i="4"/>
  <c r="Q601" i="4"/>
  <c r="R601" i="4" s="1"/>
  <c r="Q602" i="4"/>
  <c r="R602" i="4" s="1"/>
  <c r="Q603" i="4"/>
  <c r="R603" i="4" s="1"/>
  <c r="Q604" i="4"/>
  <c r="R604" i="4" s="1"/>
  <c r="Q605" i="4"/>
  <c r="R605" i="4" s="1"/>
  <c r="Q606" i="4"/>
  <c r="R606" i="4" s="1"/>
  <c r="Q607" i="4"/>
  <c r="Q608" i="4"/>
  <c r="Q609" i="4"/>
  <c r="R609" i="4" s="1"/>
  <c r="Q610" i="4"/>
  <c r="R610" i="4" s="1"/>
  <c r="Q611" i="4"/>
  <c r="R611" i="4" s="1"/>
  <c r="Q612" i="4"/>
  <c r="R612" i="4" s="1"/>
  <c r="Q613" i="4"/>
  <c r="R613" i="4" s="1"/>
  <c r="Q614" i="4"/>
  <c r="R614" i="4" s="1"/>
  <c r="Q615" i="4"/>
  <c r="Q616" i="4"/>
  <c r="S616" i="4" s="1"/>
  <c r="Q617" i="4"/>
  <c r="R617" i="4" s="1"/>
  <c r="Q618" i="4"/>
  <c r="R618" i="4" s="1"/>
  <c r="Q619" i="4"/>
  <c r="R619" i="4" s="1"/>
  <c r="Q620" i="4"/>
  <c r="R620" i="4" s="1"/>
  <c r="Q621" i="4"/>
  <c r="R621" i="4" s="1"/>
  <c r="Q622" i="4"/>
  <c r="R622" i="4" s="1"/>
  <c r="Q623" i="4"/>
  <c r="Q624" i="4"/>
  <c r="Q625" i="4"/>
  <c r="R625" i="4" s="1"/>
  <c r="Q626" i="4"/>
  <c r="R626" i="4" s="1"/>
  <c r="Q627" i="4"/>
  <c r="R627" i="4" s="1"/>
  <c r="Q628" i="4"/>
  <c r="R628" i="4" s="1"/>
  <c r="Q629" i="4"/>
  <c r="R629" i="4" s="1"/>
  <c r="Q630" i="4"/>
  <c r="R630" i="4" s="1"/>
  <c r="Q631" i="4"/>
  <c r="Q632" i="4"/>
  <c r="Q633" i="4"/>
  <c r="R633" i="4" s="1"/>
  <c r="Q634" i="4"/>
  <c r="R634" i="4" s="1"/>
  <c r="Q635" i="4"/>
  <c r="R635" i="4" s="1"/>
  <c r="Q636" i="4"/>
  <c r="R636" i="4" s="1"/>
  <c r="Q637" i="4"/>
  <c r="R637" i="4" s="1"/>
  <c r="Q638" i="4"/>
  <c r="R638" i="4" s="1"/>
  <c r="Q639" i="4"/>
  <c r="Q640" i="4"/>
  <c r="Q641" i="4"/>
  <c r="R641" i="4" s="1"/>
  <c r="Q642" i="4"/>
  <c r="R642" i="4" s="1"/>
  <c r="Q643" i="4"/>
  <c r="R643" i="4" s="1"/>
  <c r="Q644" i="4"/>
  <c r="R644" i="4" s="1"/>
  <c r="Q645" i="4"/>
  <c r="R645" i="4" s="1"/>
  <c r="Q646" i="4"/>
  <c r="R646" i="4" s="1"/>
  <c r="Q647" i="4"/>
  <c r="Q648" i="4"/>
  <c r="Q649" i="4"/>
  <c r="R649" i="4" s="1"/>
  <c r="Q650" i="4"/>
  <c r="R650" i="4" s="1"/>
  <c r="Q651" i="4"/>
  <c r="R651" i="4" s="1"/>
  <c r="Q652" i="4"/>
  <c r="S652" i="4" s="1"/>
  <c r="Q653" i="4"/>
  <c r="R653" i="4" s="1"/>
  <c r="Q654" i="4"/>
  <c r="S654" i="4" s="1"/>
  <c r="Q655" i="4"/>
  <c r="Q656" i="4"/>
  <c r="Q657" i="4"/>
  <c r="R657" i="4" s="1"/>
  <c r="Q658" i="4"/>
  <c r="R658" i="4" s="1"/>
  <c r="Q659" i="4"/>
  <c r="R659" i="4" s="1"/>
  <c r="Q660" i="4"/>
  <c r="R660" i="4" s="1"/>
  <c r="Q661" i="4"/>
  <c r="R661" i="4" s="1"/>
  <c r="Q662" i="4"/>
  <c r="R662" i="4" s="1"/>
  <c r="Q663" i="4"/>
  <c r="Q664" i="4"/>
  <c r="Q665" i="4"/>
  <c r="R665" i="4" s="1"/>
  <c r="Q666" i="4"/>
  <c r="R666" i="4" s="1"/>
  <c r="Q667" i="4"/>
  <c r="R667" i="4" s="1"/>
  <c r="Q668" i="4"/>
  <c r="R668" i="4" s="1"/>
  <c r="Q669" i="4"/>
  <c r="R669" i="4" s="1"/>
  <c r="Q670" i="4"/>
  <c r="S670" i="4" s="1"/>
  <c r="G63" i="5" s="1"/>
  <c r="Q671" i="4"/>
  <c r="Q672" i="4"/>
  <c r="R672" i="4" s="1"/>
  <c r="Q673" i="4"/>
  <c r="R673" i="4" s="1"/>
  <c r="Q674" i="4"/>
  <c r="R674" i="4" s="1"/>
  <c r="Q675" i="4"/>
  <c r="R675" i="4" s="1"/>
  <c r="Q676" i="4"/>
  <c r="R676" i="4" s="1"/>
  <c r="Q677" i="4"/>
  <c r="R677" i="4" s="1"/>
  <c r="Q678" i="4"/>
  <c r="R678" i="4" s="1"/>
  <c r="Q679" i="4"/>
  <c r="Q680" i="4"/>
  <c r="R680" i="4" s="1"/>
  <c r="Q681" i="4"/>
  <c r="R681" i="4" s="1"/>
  <c r="Q682" i="4"/>
  <c r="R682" i="4" s="1"/>
  <c r="Q683" i="4"/>
  <c r="R683" i="4" s="1"/>
  <c r="Q684" i="4"/>
  <c r="R684" i="4" s="1"/>
  <c r="Q685" i="4"/>
  <c r="R685" i="4" s="1"/>
  <c r="Q686" i="4"/>
  <c r="R686" i="4" s="1"/>
  <c r="Q687" i="4"/>
  <c r="S687" i="4" s="1"/>
  <c r="Q688" i="4"/>
  <c r="S688" i="4" s="1"/>
  <c r="Q689" i="4"/>
  <c r="R689" i="4" s="1"/>
  <c r="Q690" i="4"/>
  <c r="R690" i="4" s="1"/>
  <c r="Q691" i="4"/>
  <c r="R691" i="4" s="1"/>
  <c r="Q692" i="4"/>
  <c r="R692" i="4" s="1"/>
  <c r="Q693" i="4"/>
  <c r="R693" i="4" s="1"/>
  <c r="Q694" i="4"/>
  <c r="R694" i="4" s="1"/>
  <c r="Q695" i="4"/>
  <c r="Q696" i="4"/>
  <c r="R696" i="4" s="1"/>
  <c r="Q697" i="4"/>
  <c r="R697" i="4" s="1"/>
  <c r="Q698" i="4"/>
  <c r="R698" i="4" s="1"/>
  <c r="Q699" i="4"/>
  <c r="S699" i="4" s="1"/>
  <c r="Q700" i="4"/>
  <c r="S700" i="4" s="1"/>
  <c r="Q701" i="4"/>
  <c r="R701" i="4" s="1"/>
  <c r="Q702" i="4"/>
  <c r="R702" i="4" s="1"/>
  <c r="Q703" i="4"/>
  <c r="Q704" i="4"/>
  <c r="R704" i="4" s="1"/>
  <c r="Q705" i="4"/>
  <c r="R705" i="4" s="1"/>
  <c r="Q706" i="4"/>
  <c r="R706" i="4" s="1"/>
  <c r="Q707" i="4"/>
  <c r="R707" i="4" s="1"/>
  <c r="Q708" i="4"/>
  <c r="R708" i="4" s="1"/>
  <c r="Q709" i="4"/>
  <c r="R709" i="4" s="1"/>
  <c r="Q710" i="4"/>
  <c r="R710" i="4" s="1"/>
  <c r="Q711" i="4"/>
  <c r="Q712" i="4"/>
  <c r="R712" i="4" s="1"/>
  <c r="Q713" i="4"/>
  <c r="R713" i="4" s="1"/>
  <c r="Q714" i="4"/>
  <c r="R714" i="4" s="1"/>
  <c r="Q715" i="4"/>
  <c r="R715" i="4" s="1"/>
  <c r="Q716" i="4"/>
  <c r="R716" i="4" s="1"/>
  <c r="Q717" i="4"/>
  <c r="R717" i="4" s="1"/>
  <c r="Q718" i="4"/>
  <c r="R718" i="4" s="1"/>
  <c r="Q719" i="4"/>
  <c r="S719" i="4" s="1"/>
  <c r="Q720" i="4"/>
  <c r="S720" i="4" s="1"/>
  <c r="Q721" i="4"/>
  <c r="R721" i="4" s="1"/>
  <c r="Q722" i="4"/>
  <c r="R722" i="4" s="1"/>
  <c r="Q723" i="4"/>
  <c r="R723" i="4" s="1"/>
  <c r="Q724" i="4"/>
  <c r="R724" i="4" s="1"/>
  <c r="Q725" i="4"/>
  <c r="R725" i="4" s="1"/>
  <c r="Q726" i="4"/>
  <c r="R726" i="4" s="1"/>
  <c r="Q727" i="4"/>
  <c r="Q728" i="4"/>
  <c r="S728" i="4" s="1"/>
  <c r="Q729" i="4"/>
  <c r="R729" i="4" s="1"/>
  <c r="Q730" i="4"/>
  <c r="R730" i="4" s="1"/>
  <c r="Q731" i="4"/>
  <c r="S731" i="4" s="1"/>
  <c r="Q732" i="4"/>
  <c r="R732" i="4" s="1"/>
  <c r="Q733" i="4"/>
  <c r="R733" i="4" s="1"/>
  <c r="Q734" i="4"/>
  <c r="R734" i="4" s="1"/>
  <c r="Q735" i="4"/>
  <c r="Q736" i="4"/>
  <c r="R736" i="4" s="1"/>
  <c r="Q737" i="4"/>
  <c r="R737" i="4" s="1"/>
  <c r="Q738" i="4"/>
  <c r="R738" i="4" s="1"/>
  <c r="Q739" i="4"/>
  <c r="R739" i="4" s="1"/>
  <c r="Q740" i="4"/>
  <c r="R740" i="4" s="1"/>
  <c r="Q741" i="4"/>
  <c r="R741" i="4" s="1"/>
  <c r="Q742" i="4"/>
  <c r="S742" i="4" s="1"/>
  <c r="Q743" i="4"/>
  <c r="Q744" i="4"/>
  <c r="R744" i="4" s="1"/>
  <c r="Q745" i="4"/>
  <c r="R745" i="4" s="1"/>
  <c r="Q746" i="4"/>
  <c r="R746" i="4" s="1"/>
  <c r="Q747" i="4"/>
  <c r="R747" i="4" s="1"/>
  <c r="Q748" i="4"/>
  <c r="R748" i="4" s="1"/>
  <c r="Q749" i="4"/>
  <c r="R749" i="4" s="1"/>
  <c r="Q750" i="4"/>
  <c r="R750" i="4" s="1"/>
  <c r="Q751" i="4"/>
  <c r="S751" i="4" s="1"/>
  <c r="Q752" i="4"/>
  <c r="S752" i="4" s="1"/>
  <c r="Q753" i="4"/>
  <c r="R753" i="4" s="1"/>
  <c r="Q754" i="4"/>
  <c r="R754" i="4" s="1"/>
  <c r="Q755" i="4"/>
  <c r="R755" i="4" s="1"/>
  <c r="Q756" i="4"/>
  <c r="R756" i="4" s="1"/>
  <c r="Q757" i="4"/>
  <c r="R757" i="4" s="1"/>
  <c r="Q758" i="4"/>
  <c r="R758" i="4" s="1"/>
  <c r="Q759" i="4"/>
  <c r="R759" i="4" s="1"/>
  <c r="Q760" i="4"/>
  <c r="S760" i="4" s="1"/>
  <c r="Q761" i="4"/>
  <c r="R761" i="4" s="1"/>
  <c r="Q762" i="4"/>
  <c r="R762" i="4" s="1"/>
  <c r="Q763" i="4"/>
  <c r="R763" i="4" s="1"/>
  <c r="Q764" i="4"/>
  <c r="R764" i="4" s="1"/>
  <c r="Q765" i="4"/>
  <c r="R765" i="4" s="1"/>
  <c r="Q766" i="4"/>
  <c r="R766" i="4" s="1"/>
  <c r="Q767" i="4"/>
  <c r="R767" i="4" s="1"/>
  <c r="Q768" i="4"/>
  <c r="R768" i="4" s="1"/>
  <c r="Q2" i="4"/>
  <c r="R2" i="4" s="1"/>
  <c r="H73" i="5"/>
  <c r="H81" i="5"/>
  <c r="H77" i="5"/>
  <c r="H79" i="5"/>
  <c r="H74" i="5"/>
  <c r="H82" i="5"/>
  <c r="H84" i="5"/>
  <c r="H78" i="5"/>
  <c r="H75" i="5"/>
  <c r="H83" i="5"/>
  <c r="H76" i="5"/>
  <c r="H85" i="5"/>
  <c r="H86" i="5"/>
  <c r="H80" i="5"/>
  <c r="H72" i="5"/>
  <c r="H59" i="5"/>
  <c r="H67" i="5"/>
  <c r="H60" i="5"/>
  <c r="H68" i="5"/>
  <c r="H61" i="5"/>
  <c r="H69" i="5"/>
  <c r="H62" i="5"/>
  <c r="H70" i="5"/>
  <c r="H63" i="5"/>
  <c r="H71" i="5"/>
  <c r="H64" i="5"/>
  <c r="H65" i="5"/>
  <c r="H66" i="5"/>
  <c r="H58" i="5"/>
  <c r="H57" i="5"/>
  <c r="H46" i="5"/>
  <c r="H54" i="5"/>
  <c r="H47" i="5"/>
  <c r="H55" i="5"/>
  <c r="H48" i="5"/>
  <c r="H56" i="5"/>
  <c r="H49" i="5"/>
  <c r="H50" i="5"/>
  <c r="H51" i="5"/>
  <c r="H52" i="5"/>
  <c r="H53" i="5"/>
  <c r="H45" i="5"/>
  <c r="H30" i="5"/>
  <c r="H38" i="5"/>
  <c r="H31" i="5"/>
  <c r="H39" i="5"/>
  <c r="H32" i="5"/>
  <c r="H40" i="5"/>
  <c r="H33" i="5"/>
  <c r="H41" i="5"/>
  <c r="H34" i="5"/>
  <c r="H42" i="5"/>
  <c r="H35" i="5"/>
  <c r="H43" i="5"/>
  <c r="H36" i="5"/>
  <c r="H44" i="5"/>
  <c r="H37" i="5"/>
  <c r="H29" i="5"/>
  <c r="H6" i="5"/>
  <c r="H14" i="5"/>
  <c r="H22" i="5"/>
  <c r="H7" i="5"/>
  <c r="H15" i="5"/>
  <c r="H23" i="5"/>
  <c r="H17" i="5"/>
  <c r="H8" i="5"/>
  <c r="H16" i="5"/>
  <c r="H24" i="5"/>
  <c r="H25" i="5"/>
  <c r="H9" i="5"/>
  <c r="H10" i="5"/>
  <c r="H18" i="5"/>
  <c r="H26" i="5"/>
  <c r="H11" i="5"/>
  <c r="H19" i="5"/>
  <c r="H27" i="5"/>
  <c r="H12" i="5"/>
  <c r="H20" i="5"/>
  <c r="H28" i="5"/>
  <c r="H13" i="5"/>
  <c r="H21" i="5"/>
  <c r="H5" i="5"/>
  <c r="E85" i="1" l="1"/>
  <c r="E77" i="1"/>
  <c r="E69" i="1"/>
  <c r="E61" i="1"/>
  <c r="E53" i="1"/>
  <c r="E45" i="1"/>
  <c r="E37" i="1"/>
  <c r="E29" i="1"/>
  <c r="E21" i="1"/>
  <c r="E13" i="1"/>
  <c r="E5" i="1"/>
  <c r="E84" i="1"/>
  <c r="E76" i="1"/>
  <c r="E68" i="1"/>
  <c r="E60" i="1"/>
  <c r="E52" i="1"/>
  <c r="E44" i="1"/>
  <c r="E36" i="1"/>
  <c r="E28" i="1"/>
  <c r="E20" i="1"/>
  <c r="E12" i="1"/>
  <c r="E4" i="1"/>
  <c r="E2" i="1"/>
  <c r="E83" i="1"/>
  <c r="E75" i="1"/>
  <c r="E67" i="1"/>
  <c r="E59" i="1"/>
  <c r="E51" i="1"/>
  <c r="E43" i="1"/>
  <c r="E35" i="1"/>
  <c r="E27" i="1"/>
  <c r="E19" i="1"/>
  <c r="E11" i="1"/>
  <c r="E3" i="1"/>
  <c r="E90" i="1"/>
  <c r="E82" i="1"/>
  <c r="E74" i="1"/>
  <c r="E66" i="1"/>
  <c r="E58" i="1"/>
  <c r="E50" i="1"/>
  <c r="E42" i="1"/>
  <c r="E34" i="1"/>
  <c r="E26" i="1"/>
  <c r="E18" i="1"/>
  <c r="E10" i="1"/>
  <c r="E89" i="1"/>
  <c r="E81" i="1"/>
  <c r="E73" i="1"/>
  <c r="E65" i="1"/>
  <c r="E57" i="1"/>
  <c r="E49" i="1"/>
  <c r="E41" i="1"/>
  <c r="E33" i="1"/>
  <c r="E25" i="1"/>
  <c r="E17" i="1"/>
  <c r="E9" i="1"/>
  <c r="E88" i="1"/>
  <c r="E80" i="1"/>
  <c r="E72" i="1"/>
  <c r="E64" i="1"/>
  <c r="E56" i="1"/>
  <c r="E48" i="1"/>
  <c r="E40" i="1"/>
  <c r="E32" i="1"/>
  <c r="E24" i="1"/>
  <c r="E16" i="1"/>
  <c r="E8" i="1"/>
  <c r="E87" i="1"/>
  <c r="E79" i="1"/>
  <c r="E71" i="1"/>
  <c r="E63" i="1"/>
  <c r="E55" i="1"/>
  <c r="E47" i="1"/>
  <c r="E39" i="1"/>
  <c r="E31" i="1"/>
  <c r="E23" i="1"/>
  <c r="E15" i="1"/>
  <c r="E7" i="1"/>
  <c r="E86" i="1"/>
  <c r="E78" i="1"/>
  <c r="E70" i="1"/>
  <c r="E62" i="1"/>
  <c r="E54" i="1"/>
  <c r="E46" i="1"/>
  <c r="E38" i="1"/>
  <c r="E30" i="1"/>
  <c r="E22" i="1"/>
  <c r="E14" i="1"/>
  <c r="E6" i="1"/>
  <c r="O8" i="5"/>
  <c r="O7" i="5"/>
  <c r="O9" i="5"/>
  <c r="O6" i="5"/>
  <c r="I44" i="5"/>
  <c r="I57" i="5"/>
  <c r="I29" i="5"/>
  <c r="I71" i="5"/>
  <c r="I63" i="5"/>
  <c r="I86" i="5"/>
  <c r="R8" i="4"/>
  <c r="S8" i="4"/>
  <c r="S767" i="4"/>
  <c r="S759" i="4"/>
  <c r="S750" i="4"/>
  <c r="S741" i="4"/>
  <c r="S732" i="4"/>
  <c r="S723" i="4"/>
  <c r="S714" i="4"/>
  <c r="S705" i="4"/>
  <c r="S696" i="4"/>
  <c r="S686" i="4"/>
  <c r="S677" i="4"/>
  <c r="S668" i="4"/>
  <c r="S658" i="4"/>
  <c r="S646" i="4"/>
  <c r="S636" i="4"/>
  <c r="S626" i="4"/>
  <c r="S614" i="4"/>
  <c r="S604" i="4"/>
  <c r="S594" i="4"/>
  <c r="S582" i="4"/>
  <c r="S572" i="4"/>
  <c r="S562" i="4"/>
  <c r="S550" i="4"/>
  <c r="S540" i="4"/>
  <c r="S530" i="4"/>
  <c r="S517" i="4"/>
  <c r="S504" i="4"/>
  <c r="S488" i="4"/>
  <c r="S474" i="4"/>
  <c r="S460" i="4"/>
  <c r="S444" i="4"/>
  <c r="S431" i="4"/>
  <c r="S415" i="4"/>
  <c r="S401" i="4"/>
  <c r="S386" i="4"/>
  <c r="S370" i="4"/>
  <c r="S358" i="4"/>
  <c r="S342" i="4"/>
  <c r="S324" i="4"/>
  <c r="S304" i="4"/>
  <c r="S284" i="4"/>
  <c r="G11" i="5" s="1"/>
  <c r="I11" i="5" s="1"/>
  <c r="S262" i="4"/>
  <c r="S240" i="4"/>
  <c r="S220" i="4"/>
  <c r="S198" i="4"/>
  <c r="S176" i="4"/>
  <c r="S156" i="4"/>
  <c r="G12" i="5" s="1"/>
  <c r="I12" i="5" s="1"/>
  <c r="S134" i="4"/>
  <c r="S103" i="4"/>
  <c r="S79" i="4"/>
  <c r="S48" i="4"/>
  <c r="S17" i="4"/>
  <c r="R760" i="4"/>
  <c r="R731" i="4"/>
  <c r="R700" i="4"/>
  <c r="R670" i="4"/>
  <c r="R576" i="4"/>
  <c r="R464" i="4"/>
  <c r="S464" i="4"/>
  <c r="R463" i="4"/>
  <c r="S463" i="4"/>
  <c r="R399" i="4"/>
  <c r="S399" i="4"/>
  <c r="R335" i="4"/>
  <c r="S335" i="4"/>
  <c r="R319" i="4"/>
  <c r="S319" i="4"/>
  <c r="R311" i="4"/>
  <c r="S311" i="4"/>
  <c r="R279" i="4"/>
  <c r="S279" i="4"/>
  <c r="R247" i="4"/>
  <c r="S247" i="4"/>
  <c r="R191" i="4"/>
  <c r="S191" i="4"/>
  <c r="R183" i="4"/>
  <c r="S183" i="4"/>
  <c r="R159" i="4"/>
  <c r="S159" i="4"/>
  <c r="G23" i="5" s="1"/>
  <c r="I23" i="5" s="1"/>
  <c r="R151" i="4"/>
  <c r="S151" i="4"/>
  <c r="R127" i="4"/>
  <c r="S127" i="4"/>
  <c r="R119" i="4"/>
  <c r="S119" i="4"/>
  <c r="R95" i="4"/>
  <c r="S95" i="4"/>
  <c r="G77" i="5" s="1"/>
  <c r="I77" i="5" s="1"/>
  <c r="R87" i="4"/>
  <c r="S87" i="4"/>
  <c r="R63" i="4"/>
  <c r="S63" i="4"/>
  <c r="R55" i="4"/>
  <c r="S55" i="4"/>
  <c r="R31" i="4"/>
  <c r="S31" i="4"/>
  <c r="R23" i="4"/>
  <c r="S23" i="4"/>
  <c r="S766" i="4"/>
  <c r="S758" i="4"/>
  <c r="S749" i="4"/>
  <c r="S740" i="4"/>
  <c r="S722" i="4"/>
  <c r="S713" i="4"/>
  <c r="S704" i="4"/>
  <c r="S694" i="4"/>
  <c r="S685" i="4"/>
  <c r="S676" i="4"/>
  <c r="S667" i="4"/>
  <c r="S657" i="4"/>
  <c r="S645" i="4"/>
  <c r="S635" i="4"/>
  <c r="S625" i="4"/>
  <c r="S613" i="4"/>
  <c r="S603" i="4"/>
  <c r="S593" i="4"/>
  <c r="S581" i="4"/>
  <c r="S571" i="4"/>
  <c r="S561" i="4"/>
  <c r="S549" i="4"/>
  <c r="S539" i="4"/>
  <c r="S529" i="4"/>
  <c r="S516" i="4"/>
  <c r="S502" i="4"/>
  <c r="S487" i="4"/>
  <c r="G61" i="5" s="1"/>
  <c r="I61" i="5" s="1"/>
  <c r="S471" i="4"/>
  <c r="S458" i="4"/>
  <c r="S442" i="4"/>
  <c r="S429" i="4"/>
  <c r="S414" i="4"/>
  <c r="S398" i="4"/>
  <c r="S385" i="4"/>
  <c r="S369" i="4"/>
  <c r="S356" i="4"/>
  <c r="S341" i="4"/>
  <c r="S322" i="4"/>
  <c r="S303" i="4"/>
  <c r="S281" i="4"/>
  <c r="S261" i="4"/>
  <c r="S239" i="4"/>
  <c r="S217" i="4"/>
  <c r="S197" i="4"/>
  <c r="S175" i="4"/>
  <c r="S153" i="4"/>
  <c r="S133" i="4"/>
  <c r="S102" i="4"/>
  <c r="S71" i="4"/>
  <c r="S47" i="4"/>
  <c r="S16" i="4"/>
  <c r="R752" i="4"/>
  <c r="R728" i="4"/>
  <c r="R699" i="4"/>
  <c r="R654" i="4"/>
  <c r="R574" i="4"/>
  <c r="R490" i="4"/>
  <c r="S490" i="4"/>
  <c r="R482" i="4"/>
  <c r="S482" i="4"/>
  <c r="R426" i="4"/>
  <c r="S426" i="4"/>
  <c r="R656" i="4"/>
  <c r="S656" i="4"/>
  <c r="S640" i="4"/>
  <c r="R640" i="4"/>
  <c r="R632" i="4"/>
  <c r="S632" i="4"/>
  <c r="R624" i="4"/>
  <c r="S624" i="4"/>
  <c r="S608" i="4"/>
  <c r="R608" i="4"/>
  <c r="R592" i="4"/>
  <c r="S592" i="4"/>
  <c r="R584" i="4"/>
  <c r="S584" i="4"/>
  <c r="S568" i="4"/>
  <c r="R568" i="4"/>
  <c r="S552" i="4"/>
  <c r="R552" i="4"/>
  <c r="R544" i="4"/>
  <c r="S544" i="4"/>
  <c r="S472" i="4"/>
  <c r="R472" i="4"/>
  <c r="R448" i="4"/>
  <c r="S448" i="4"/>
  <c r="R400" i="4"/>
  <c r="S400" i="4"/>
  <c r="R384" i="4"/>
  <c r="S384" i="4"/>
  <c r="R336" i="4"/>
  <c r="S336" i="4"/>
  <c r="R320" i="4"/>
  <c r="S320" i="4"/>
  <c r="R64" i="4"/>
  <c r="S64" i="4"/>
  <c r="G79" i="5" s="1"/>
  <c r="I79" i="5" s="1"/>
  <c r="R56" i="4"/>
  <c r="S56" i="4"/>
  <c r="R40" i="4"/>
  <c r="S40" i="4"/>
  <c r="R32" i="4"/>
  <c r="S32" i="4"/>
  <c r="G36" i="5" s="1"/>
  <c r="I36" i="5" s="1"/>
  <c r="R743" i="4"/>
  <c r="S743" i="4"/>
  <c r="S735" i="4"/>
  <c r="R735" i="4"/>
  <c r="S727" i="4"/>
  <c r="R727" i="4"/>
  <c r="R711" i="4"/>
  <c r="S711" i="4"/>
  <c r="S703" i="4"/>
  <c r="R703" i="4"/>
  <c r="S695" i="4"/>
  <c r="R695" i="4"/>
  <c r="R679" i="4"/>
  <c r="S679" i="4"/>
  <c r="R663" i="4"/>
  <c r="S663" i="4"/>
  <c r="R647" i="4"/>
  <c r="S647" i="4"/>
  <c r="R631" i="4"/>
  <c r="S631" i="4"/>
  <c r="R615" i="4"/>
  <c r="S615" i="4"/>
  <c r="R599" i="4"/>
  <c r="S599" i="4"/>
  <c r="R583" i="4"/>
  <c r="S583" i="4"/>
  <c r="R567" i="4"/>
  <c r="S567" i="4"/>
  <c r="R551" i="4"/>
  <c r="S551" i="4"/>
  <c r="R535" i="4"/>
  <c r="S535" i="4"/>
  <c r="R327" i="4"/>
  <c r="S327" i="4"/>
  <c r="R255" i="4"/>
  <c r="S255" i="4"/>
  <c r="R223" i="4"/>
  <c r="S223" i="4"/>
  <c r="R510" i="4"/>
  <c r="S510" i="4"/>
  <c r="R454" i="4"/>
  <c r="S454" i="4"/>
  <c r="R446" i="4"/>
  <c r="S446" i="4"/>
  <c r="R390" i="4"/>
  <c r="S390" i="4"/>
  <c r="R382" i="4"/>
  <c r="S382" i="4"/>
  <c r="R366" i="4"/>
  <c r="S366" i="4"/>
  <c r="R326" i="4"/>
  <c r="S326" i="4"/>
  <c r="R318" i="4"/>
  <c r="S318" i="4"/>
  <c r="R310" i="4"/>
  <c r="S310" i="4"/>
  <c r="R286" i="4"/>
  <c r="S286" i="4"/>
  <c r="R278" i="4"/>
  <c r="S278" i="4"/>
  <c r="G82" i="5" s="1"/>
  <c r="I82" i="5" s="1"/>
  <c r="R254" i="4"/>
  <c r="S254" i="4"/>
  <c r="R246" i="4"/>
  <c r="S246" i="4"/>
  <c r="R222" i="4"/>
  <c r="S222" i="4"/>
  <c r="R214" i="4"/>
  <c r="S214" i="4"/>
  <c r="R190" i="4"/>
  <c r="S190" i="4"/>
  <c r="R182" i="4"/>
  <c r="S182" i="4"/>
  <c r="R158" i="4"/>
  <c r="S158" i="4"/>
  <c r="G15" i="5" s="1"/>
  <c r="I15" i="5" s="1"/>
  <c r="R150" i="4"/>
  <c r="S150" i="4"/>
  <c r="G67" i="5" s="1"/>
  <c r="I67" i="5" s="1"/>
  <c r="R126" i="4"/>
  <c r="S126" i="4"/>
  <c r="R118" i="4"/>
  <c r="S118" i="4"/>
  <c r="G40" i="5" s="1"/>
  <c r="I40" i="5" s="1"/>
  <c r="R110" i="4"/>
  <c r="S110" i="4"/>
  <c r="R94" i="4"/>
  <c r="S94" i="4"/>
  <c r="R86" i="4"/>
  <c r="S86" i="4"/>
  <c r="R78" i="4"/>
  <c r="S78" i="4"/>
  <c r="R62" i="4"/>
  <c r="S62" i="4"/>
  <c r="R54" i="4"/>
  <c r="S54" i="4"/>
  <c r="R46" i="4"/>
  <c r="S46" i="4"/>
  <c r="R30" i="4"/>
  <c r="S30" i="4"/>
  <c r="R22" i="4"/>
  <c r="S22" i="4"/>
  <c r="R14" i="4"/>
  <c r="S14" i="4"/>
  <c r="G46" i="5" s="1"/>
  <c r="I46" i="5" s="1"/>
  <c r="S765" i="4"/>
  <c r="S757" i="4"/>
  <c r="S748" i="4"/>
  <c r="S739" i="4"/>
  <c r="S730" i="4"/>
  <c r="S721" i="4"/>
  <c r="S712" i="4"/>
  <c r="S702" i="4"/>
  <c r="S693" i="4"/>
  <c r="S684" i="4"/>
  <c r="S675" i="4"/>
  <c r="S666" i="4"/>
  <c r="S644" i="4"/>
  <c r="G20" i="5" s="1"/>
  <c r="I20" i="5" s="1"/>
  <c r="S634" i="4"/>
  <c r="S622" i="4"/>
  <c r="S612" i="4"/>
  <c r="S602" i="4"/>
  <c r="S590" i="4"/>
  <c r="S580" i="4"/>
  <c r="S570" i="4"/>
  <c r="S558" i="4"/>
  <c r="S548" i="4"/>
  <c r="S538" i="4"/>
  <c r="S526" i="4"/>
  <c r="S514" i="4"/>
  <c r="S498" i="4"/>
  <c r="S486" i="4"/>
  <c r="S470" i="4"/>
  <c r="S456" i="4"/>
  <c r="S441" i="4"/>
  <c r="S425" i="4"/>
  <c r="S413" i="4"/>
  <c r="S397" i="4"/>
  <c r="S383" i="4"/>
  <c r="S368" i="4"/>
  <c r="S352" i="4"/>
  <c r="S340" i="4"/>
  <c r="S321" i="4"/>
  <c r="S302" i="4"/>
  <c r="S280" i="4"/>
  <c r="S260" i="4"/>
  <c r="S238" i="4"/>
  <c r="S216" i="4"/>
  <c r="S196" i="4"/>
  <c r="S174" i="4"/>
  <c r="S152" i="4"/>
  <c r="S125" i="4"/>
  <c r="S101" i="4"/>
  <c r="S70" i="4"/>
  <c r="G31" i="5" s="1"/>
  <c r="I31" i="5" s="1"/>
  <c r="S39" i="4"/>
  <c r="S15" i="4"/>
  <c r="G58" i="5" s="1"/>
  <c r="R751" i="4"/>
  <c r="R720" i="4"/>
  <c r="R652" i="4"/>
  <c r="R542" i="4"/>
  <c r="R466" i="4"/>
  <c r="S466" i="4"/>
  <c r="R418" i="4"/>
  <c r="S418" i="4"/>
  <c r="R264" i="4"/>
  <c r="S264" i="4"/>
  <c r="R256" i="4"/>
  <c r="S256" i="4"/>
  <c r="R232" i="4"/>
  <c r="S232" i="4"/>
  <c r="R224" i="4"/>
  <c r="S224" i="4"/>
  <c r="R160" i="4"/>
  <c r="S160" i="4"/>
  <c r="R136" i="4"/>
  <c r="S136" i="4"/>
  <c r="R671" i="4"/>
  <c r="S671" i="4"/>
  <c r="R655" i="4"/>
  <c r="S655" i="4"/>
  <c r="R639" i="4"/>
  <c r="S639" i="4"/>
  <c r="R623" i="4"/>
  <c r="S623" i="4"/>
  <c r="R607" i="4"/>
  <c r="S607" i="4"/>
  <c r="R591" i="4"/>
  <c r="S591" i="4"/>
  <c r="R575" i="4"/>
  <c r="S575" i="4"/>
  <c r="R559" i="4"/>
  <c r="S559" i="4"/>
  <c r="R543" i="4"/>
  <c r="S543" i="4"/>
  <c r="R527" i="4"/>
  <c r="S527" i="4"/>
  <c r="R519" i="4"/>
  <c r="S519" i="4"/>
  <c r="R503" i="4"/>
  <c r="S503" i="4"/>
  <c r="R455" i="4"/>
  <c r="S455" i="4"/>
  <c r="R439" i="4"/>
  <c r="S439" i="4"/>
  <c r="R391" i="4"/>
  <c r="S391" i="4"/>
  <c r="R375" i="4"/>
  <c r="S375" i="4"/>
  <c r="G60" i="5" s="1"/>
  <c r="I60" i="5" s="1"/>
  <c r="R287" i="4"/>
  <c r="S287" i="4"/>
  <c r="R215" i="4"/>
  <c r="S215" i="4"/>
  <c r="S518" i="4"/>
  <c r="R518" i="4"/>
  <c r="R430" i="4"/>
  <c r="S430" i="4"/>
  <c r="R509" i="4"/>
  <c r="S509" i="4"/>
  <c r="R501" i="4"/>
  <c r="S501" i="4"/>
  <c r="R485" i="4"/>
  <c r="S485" i="4"/>
  <c r="R445" i="4"/>
  <c r="S445" i="4"/>
  <c r="R437" i="4"/>
  <c r="S437" i="4"/>
  <c r="R421" i="4"/>
  <c r="S421" i="4"/>
  <c r="R381" i="4"/>
  <c r="S381" i="4"/>
  <c r="R373" i="4"/>
  <c r="S373" i="4"/>
  <c r="R357" i="4"/>
  <c r="S357" i="4"/>
  <c r="G84" i="5" s="1"/>
  <c r="I84" i="5" s="1"/>
  <c r="R317" i="4"/>
  <c r="S317" i="4"/>
  <c r="R309" i="4"/>
  <c r="S309" i="4"/>
  <c r="R301" i="4"/>
  <c r="S301" i="4"/>
  <c r="R277" i="4"/>
  <c r="S277" i="4"/>
  <c r="G76" i="5" s="1"/>
  <c r="I76" i="5" s="1"/>
  <c r="R269" i="4"/>
  <c r="S269" i="4"/>
  <c r="R245" i="4"/>
  <c r="S245" i="4"/>
  <c r="R237" i="4"/>
  <c r="S237" i="4"/>
  <c r="R213" i="4"/>
  <c r="S213" i="4"/>
  <c r="R205" i="4"/>
  <c r="S205" i="4"/>
  <c r="R181" i="4"/>
  <c r="S181" i="4"/>
  <c r="G83" i="5" s="1"/>
  <c r="I83" i="5" s="1"/>
  <c r="R173" i="4"/>
  <c r="S173" i="4"/>
  <c r="R149" i="4"/>
  <c r="S149" i="4"/>
  <c r="G66" i="5" s="1"/>
  <c r="I66" i="5" s="1"/>
  <c r="R141" i="4"/>
  <c r="S141" i="4"/>
  <c r="R117" i="4"/>
  <c r="S117" i="4"/>
  <c r="R109" i="4"/>
  <c r="S109" i="4"/>
  <c r="R85" i="4"/>
  <c r="S85" i="4"/>
  <c r="G78" i="5" s="1"/>
  <c r="I78" i="5" s="1"/>
  <c r="R77" i="4"/>
  <c r="S77" i="4"/>
  <c r="R53" i="4"/>
  <c r="S53" i="4"/>
  <c r="R45" i="4"/>
  <c r="S45" i="4"/>
  <c r="R21" i="4"/>
  <c r="S21" i="4"/>
  <c r="G41" i="5" s="1"/>
  <c r="I41" i="5" s="1"/>
  <c r="R13" i="4"/>
  <c r="S13" i="4"/>
  <c r="G24" i="5" s="1"/>
  <c r="I24" i="5" s="1"/>
  <c r="S764" i="4"/>
  <c r="S756" i="4"/>
  <c r="S747" i="4"/>
  <c r="S738" i="4"/>
  <c r="S729" i="4"/>
  <c r="S710" i="4"/>
  <c r="S701" i="4"/>
  <c r="S692" i="4"/>
  <c r="S683" i="4"/>
  <c r="S674" i="4"/>
  <c r="S665" i="4"/>
  <c r="S653" i="4"/>
  <c r="S643" i="4"/>
  <c r="S633" i="4"/>
  <c r="S621" i="4"/>
  <c r="S611" i="4"/>
  <c r="S601" i="4"/>
  <c r="S589" i="4"/>
  <c r="S579" i="4"/>
  <c r="S569" i="4"/>
  <c r="G19" i="5" s="1"/>
  <c r="I19" i="5" s="1"/>
  <c r="S557" i="4"/>
  <c r="S547" i="4"/>
  <c r="S537" i="4"/>
  <c r="S525" i="4"/>
  <c r="S513" i="4"/>
  <c r="S497" i="4"/>
  <c r="S484" i="4"/>
  <c r="S469" i="4"/>
  <c r="S453" i="4"/>
  <c r="S440" i="4"/>
  <c r="S424" i="4"/>
  <c r="S410" i="4"/>
  <c r="S396" i="4"/>
  <c r="S380" i="4"/>
  <c r="S367" i="4"/>
  <c r="S351" i="4"/>
  <c r="S334" i="4"/>
  <c r="S316" i="4"/>
  <c r="S295" i="4"/>
  <c r="S273" i="4"/>
  <c r="S253" i="4"/>
  <c r="S231" i="4"/>
  <c r="S209" i="4"/>
  <c r="S189" i="4"/>
  <c r="S167" i="4"/>
  <c r="S145" i="4"/>
  <c r="S124" i="4"/>
  <c r="S93" i="4"/>
  <c r="S69" i="4"/>
  <c r="G30" i="5" s="1"/>
  <c r="S38" i="4"/>
  <c r="S7" i="4"/>
  <c r="G18" i="5" s="1"/>
  <c r="I18" i="5" s="1"/>
  <c r="R719" i="4"/>
  <c r="R688" i="4"/>
  <c r="R536" i="4"/>
  <c r="R268" i="4"/>
  <c r="S268" i="4"/>
  <c r="R244" i="4"/>
  <c r="S244" i="4"/>
  <c r="R236" i="4"/>
  <c r="S236" i="4"/>
  <c r="R212" i="4"/>
  <c r="S212" i="4"/>
  <c r="R204" i="4"/>
  <c r="S204" i="4"/>
  <c r="R180" i="4"/>
  <c r="S180" i="4"/>
  <c r="R172" i="4"/>
  <c r="S172" i="4"/>
  <c r="R148" i="4"/>
  <c r="S148" i="4"/>
  <c r="G65" i="5" s="1"/>
  <c r="I65" i="5" s="1"/>
  <c r="R140" i="4"/>
  <c r="S140" i="4"/>
  <c r="G53" i="5" s="1"/>
  <c r="I53" i="5" s="1"/>
  <c r="R132" i="4"/>
  <c r="S132" i="4"/>
  <c r="R116" i="4"/>
  <c r="S116" i="4"/>
  <c r="R108" i="4"/>
  <c r="S108" i="4"/>
  <c r="R100" i="4"/>
  <c r="S100" i="4"/>
  <c r="R84" i="4"/>
  <c r="S84" i="4"/>
  <c r="R76" i="4"/>
  <c r="S76" i="4"/>
  <c r="R68" i="4"/>
  <c r="S68" i="4"/>
  <c r="G21" i="5" s="1"/>
  <c r="I21" i="5" s="1"/>
  <c r="R52" i="4"/>
  <c r="S52" i="4"/>
  <c r="R44" i="4"/>
  <c r="S44" i="4"/>
  <c r="R36" i="4"/>
  <c r="S36" i="4"/>
  <c r="R20" i="4"/>
  <c r="S20" i="4"/>
  <c r="G38" i="5" s="1"/>
  <c r="I38" i="5" s="1"/>
  <c r="R12" i="4"/>
  <c r="S12" i="4"/>
  <c r="R4" i="4"/>
  <c r="S4" i="4"/>
  <c r="G8" i="5" s="1"/>
  <c r="I8" i="5" s="1"/>
  <c r="S763" i="4"/>
  <c r="S755" i="4"/>
  <c r="S746" i="4"/>
  <c r="S737" i="4"/>
  <c r="S718" i="4"/>
  <c r="S709" i="4"/>
  <c r="S691" i="4"/>
  <c r="S682" i="4"/>
  <c r="S673" i="4"/>
  <c r="S662" i="4"/>
  <c r="S642" i="4"/>
  <c r="G9" i="5" s="1"/>
  <c r="I9" i="5" s="1"/>
  <c r="S630" i="4"/>
  <c r="S620" i="4"/>
  <c r="S610" i="4"/>
  <c r="S598" i="4"/>
  <c r="S588" i="4"/>
  <c r="S578" i="4"/>
  <c r="S566" i="4"/>
  <c r="S556" i="4"/>
  <c r="S546" i="4"/>
  <c r="S534" i="4"/>
  <c r="S524" i="4"/>
  <c r="S511" i="4"/>
  <c r="S496" i="4"/>
  <c r="S480" i="4"/>
  <c r="S468" i="4"/>
  <c r="S452" i="4"/>
  <c r="S438" i="4"/>
  <c r="S423" i="4"/>
  <c r="S407" i="4"/>
  <c r="S394" i="4"/>
  <c r="S378" i="4"/>
  <c r="S365" i="4"/>
  <c r="S350" i="4"/>
  <c r="S333" i="4"/>
  <c r="S314" i="4"/>
  <c r="S294" i="4"/>
  <c r="S272" i="4"/>
  <c r="S252" i="4"/>
  <c r="S230" i="4"/>
  <c r="S208" i="4"/>
  <c r="S188" i="4"/>
  <c r="S166" i="4"/>
  <c r="S144" i="4"/>
  <c r="S121" i="4"/>
  <c r="S92" i="4"/>
  <c r="S61" i="4"/>
  <c r="G68" i="5" s="1"/>
  <c r="I68" i="5" s="1"/>
  <c r="S37" i="4"/>
  <c r="G52" i="5" s="1"/>
  <c r="I52" i="5" s="1"/>
  <c r="S6" i="4"/>
  <c r="R742" i="4"/>
  <c r="R687" i="4"/>
  <c r="R664" i="4"/>
  <c r="S664" i="4"/>
  <c r="R648" i="4"/>
  <c r="S648" i="4"/>
  <c r="S600" i="4"/>
  <c r="R600" i="4"/>
  <c r="R560" i="4"/>
  <c r="S560" i="4"/>
  <c r="R528" i="4"/>
  <c r="S528" i="4"/>
  <c r="R512" i="4"/>
  <c r="S512" i="4"/>
  <c r="R408" i="4"/>
  <c r="S408" i="4"/>
  <c r="R344" i="4"/>
  <c r="S344" i="4"/>
  <c r="G59" i="5" s="1"/>
  <c r="I59" i="5" s="1"/>
  <c r="R328" i="4"/>
  <c r="S328" i="4"/>
  <c r="R296" i="4"/>
  <c r="S296" i="4"/>
  <c r="R288" i="4"/>
  <c r="S288" i="4"/>
  <c r="R200" i="4"/>
  <c r="S200" i="4"/>
  <c r="R192" i="4"/>
  <c r="S192" i="4"/>
  <c r="R168" i="4"/>
  <c r="S168" i="4"/>
  <c r="R128" i="4"/>
  <c r="S128" i="4"/>
  <c r="R120" i="4"/>
  <c r="S120" i="4"/>
  <c r="R104" i="4"/>
  <c r="S104" i="4"/>
  <c r="R96" i="4"/>
  <c r="S96" i="4"/>
  <c r="R88" i="4"/>
  <c r="S88" i="4"/>
  <c r="R72" i="4"/>
  <c r="S72" i="4"/>
  <c r="G34" i="5" s="1"/>
  <c r="I34" i="5" s="1"/>
  <c r="R24" i="4"/>
  <c r="S24" i="4"/>
  <c r="G42" i="5" s="1"/>
  <c r="I42" i="5" s="1"/>
  <c r="R500" i="4"/>
  <c r="S500" i="4"/>
  <c r="R492" i="4"/>
  <c r="S492" i="4"/>
  <c r="R476" i="4"/>
  <c r="S476" i="4"/>
  <c r="R436" i="4"/>
  <c r="S436" i="4"/>
  <c r="R428" i="4"/>
  <c r="S428" i="4"/>
  <c r="R412" i="4"/>
  <c r="S412" i="4"/>
  <c r="R372" i="4"/>
  <c r="S372" i="4"/>
  <c r="R364" i="4"/>
  <c r="S364" i="4"/>
  <c r="R348" i="4"/>
  <c r="S348" i="4"/>
  <c r="R308" i="4"/>
  <c r="S308" i="4"/>
  <c r="R300" i="4"/>
  <c r="S300" i="4"/>
  <c r="R276" i="4"/>
  <c r="S276" i="4"/>
  <c r="R523" i="4"/>
  <c r="S523" i="4"/>
  <c r="R515" i="4"/>
  <c r="S515" i="4"/>
  <c r="R507" i="4"/>
  <c r="S507" i="4"/>
  <c r="R499" i="4"/>
  <c r="S499" i="4"/>
  <c r="R491" i="4"/>
  <c r="S491" i="4"/>
  <c r="R483" i="4"/>
  <c r="S483" i="4"/>
  <c r="R475" i="4"/>
  <c r="S475" i="4"/>
  <c r="R467" i="4"/>
  <c r="S467" i="4"/>
  <c r="R459" i="4"/>
  <c r="S459" i="4"/>
  <c r="R451" i="4"/>
  <c r="S451" i="4"/>
  <c r="R443" i="4"/>
  <c r="S443" i="4"/>
  <c r="G14" i="5" s="1"/>
  <c r="I14" i="5" s="1"/>
  <c r="R435" i="4"/>
  <c r="S435" i="4"/>
  <c r="R427" i="4"/>
  <c r="S427" i="4"/>
  <c r="R419" i="4"/>
  <c r="S419" i="4"/>
  <c r="R411" i="4"/>
  <c r="S411" i="4"/>
  <c r="R403" i="4"/>
  <c r="S403" i="4"/>
  <c r="R395" i="4"/>
  <c r="S395" i="4"/>
  <c r="R387" i="4"/>
  <c r="S387" i="4"/>
  <c r="R379" i="4"/>
  <c r="S379" i="4"/>
  <c r="R371" i="4"/>
  <c r="S371" i="4"/>
  <c r="R363" i="4"/>
  <c r="S363" i="4"/>
  <c r="R355" i="4"/>
  <c r="S355" i="4"/>
  <c r="R347" i="4"/>
  <c r="S347" i="4"/>
  <c r="R339" i="4"/>
  <c r="S339" i="4"/>
  <c r="R331" i="4"/>
  <c r="S331" i="4"/>
  <c r="R323" i="4"/>
  <c r="S323" i="4"/>
  <c r="R315" i="4"/>
  <c r="S315" i="4"/>
  <c r="R307" i="4"/>
  <c r="S307" i="4"/>
  <c r="R299" i="4"/>
  <c r="S299" i="4"/>
  <c r="R291" i="4"/>
  <c r="S291" i="4"/>
  <c r="R283" i="4"/>
  <c r="S283" i="4"/>
  <c r="G10" i="5" s="1"/>
  <c r="I10" i="5" s="1"/>
  <c r="R275" i="4"/>
  <c r="S275" i="4"/>
  <c r="R267" i="4"/>
  <c r="S267" i="4"/>
  <c r="R259" i="4"/>
  <c r="S259" i="4"/>
  <c r="R251" i="4"/>
  <c r="S251" i="4"/>
  <c r="R243" i="4"/>
  <c r="S243" i="4"/>
  <c r="R235" i="4"/>
  <c r="S235" i="4"/>
  <c r="R227" i="4"/>
  <c r="S227" i="4"/>
  <c r="R219" i="4"/>
  <c r="S219" i="4"/>
  <c r="R211" i="4"/>
  <c r="S211" i="4"/>
  <c r="R203" i="4"/>
  <c r="S203" i="4"/>
  <c r="R195" i="4"/>
  <c r="S195" i="4"/>
  <c r="R187" i="4"/>
  <c r="S187" i="4"/>
  <c r="R179" i="4"/>
  <c r="S179" i="4"/>
  <c r="R171" i="4"/>
  <c r="S171" i="4"/>
  <c r="R163" i="4"/>
  <c r="S163" i="4"/>
  <c r="R155" i="4"/>
  <c r="S155" i="4"/>
  <c r="R147" i="4"/>
  <c r="S147" i="4"/>
  <c r="R139" i="4"/>
  <c r="S139" i="4"/>
  <c r="R131" i="4"/>
  <c r="S131" i="4"/>
  <c r="R123" i="4"/>
  <c r="S123" i="4"/>
  <c r="R115" i="4"/>
  <c r="S115" i="4"/>
  <c r="R107" i="4"/>
  <c r="S107" i="4"/>
  <c r="R99" i="4"/>
  <c r="S99" i="4"/>
  <c r="G16" i="5" s="1"/>
  <c r="I16" i="5" s="1"/>
  <c r="R91" i="4"/>
  <c r="S91" i="4"/>
  <c r="G50" i="5" s="1"/>
  <c r="I50" i="5" s="1"/>
  <c r="R83" i="4"/>
  <c r="S83" i="4"/>
  <c r="G72" i="5" s="1"/>
  <c r="R75" i="4"/>
  <c r="S75" i="4"/>
  <c r="R67" i="4"/>
  <c r="S67" i="4"/>
  <c r="R59" i="4"/>
  <c r="S59" i="4"/>
  <c r="G62" i="5" s="1"/>
  <c r="I62" i="5" s="1"/>
  <c r="R51" i="4"/>
  <c r="S51" i="4"/>
  <c r="R43" i="4"/>
  <c r="S43" i="4"/>
  <c r="R35" i="4"/>
  <c r="S35" i="4"/>
  <c r="G51" i="5" s="1"/>
  <c r="I51" i="5" s="1"/>
  <c r="R27" i="4"/>
  <c r="S27" i="4"/>
  <c r="G47" i="5" s="1"/>
  <c r="I47" i="5" s="1"/>
  <c r="R19" i="4"/>
  <c r="S19" i="4"/>
  <c r="G74" i="5" s="1"/>
  <c r="I74" i="5" s="1"/>
  <c r="R11" i="4"/>
  <c r="S11" i="4"/>
  <c r="G22" i="5" s="1"/>
  <c r="I22" i="5" s="1"/>
  <c r="R3" i="4"/>
  <c r="S3" i="4"/>
  <c r="G6" i="5" s="1"/>
  <c r="I6" i="5" s="1"/>
  <c r="S762" i="4"/>
  <c r="S754" i="4"/>
  <c r="S745" i="4"/>
  <c r="G26" i="5" s="1"/>
  <c r="I26" i="5" s="1"/>
  <c r="S736" i="4"/>
  <c r="S726" i="4"/>
  <c r="S717" i="4"/>
  <c r="S708" i="4"/>
  <c r="S690" i="4"/>
  <c r="S681" i="4"/>
  <c r="S672" i="4"/>
  <c r="S661" i="4"/>
  <c r="S651" i="4"/>
  <c r="S641" i="4"/>
  <c r="S629" i="4"/>
  <c r="S619" i="4"/>
  <c r="S609" i="4"/>
  <c r="S597" i="4"/>
  <c r="S587" i="4"/>
  <c r="S577" i="4"/>
  <c r="S565" i="4"/>
  <c r="S555" i="4"/>
  <c r="S545" i="4"/>
  <c r="S533" i="4"/>
  <c r="S522" i="4"/>
  <c r="S508" i="4"/>
  <c r="S495" i="4"/>
  <c r="S479" i="4"/>
  <c r="S465" i="4"/>
  <c r="S450" i="4"/>
  <c r="S434" i="4"/>
  <c r="S422" i="4"/>
  <c r="S406" i="4"/>
  <c r="S392" i="4"/>
  <c r="S377" i="4"/>
  <c r="S361" i="4"/>
  <c r="S349" i="4"/>
  <c r="S332" i="4"/>
  <c r="S313" i="4"/>
  <c r="S293" i="4"/>
  <c r="S271" i="4"/>
  <c r="S249" i="4"/>
  <c r="S229" i="4"/>
  <c r="S207" i="4"/>
  <c r="S185" i="4"/>
  <c r="S165" i="4"/>
  <c r="S143" i="4"/>
  <c r="S113" i="4"/>
  <c r="G37" i="5" s="1"/>
  <c r="I37" i="5" s="1"/>
  <c r="S89" i="4"/>
  <c r="S60" i="4"/>
  <c r="G64" i="5" s="1"/>
  <c r="I64" i="5" s="1"/>
  <c r="S29" i="4"/>
  <c r="G35" i="5" s="1"/>
  <c r="I35" i="5" s="1"/>
  <c r="S5" i="4"/>
  <c r="G17" i="5" s="1"/>
  <c r="I17" i="5" s="1"/>
  <c r="R616" i="4"/>
  <c r="R494" i="4"/>
  <c r="R402" i="4"/>
  <c r="S402" i="4"/>
  <c r="R362" i="4"/>
  <c r="S362" i="4"/>
  <c r="R354" i="4"/>
  <c r="S354" i="4"/>
  <c r="R338" i="4"/>
  <c r="S338" i="4"/>
  <c r="R306" i="4"/>
  <c r="S306" i="4"/>
  <c r="R298" i="4"/>
  <c r="S298" i="4"/>
  <c r="G25" i="5" s="1"/>
  <c r="I25" i="5" s="1"/>
  <c r="R290" i="4"/>
  <c r="S290" i="4"/>
  <c r="R282" i="4"/>
  <c r="S282" i="4"/>
  <c r="R274" i="4"/>
  <c r="S274" i="4"/>
  <c r="R266" i="4"/>
  <c r="S266" i="4"/>
  <c r="R258" i="4"/>
  <c r="S258" i="4"/>
  <c r="R250" i="4"/>
  <c r="S250" i="4"/>
  <c r="R242" i="4"/>
  <c r="S242" i="4"/>
  <c r="R234" i="4"/>
  <c r="S234" i="4"/>
  <c r="R226" i="4"/>
  <c r="S226" i="4"/>
  <c r="R218" i="4"/>
  <c r="S218" i="4"/>
  <c r="R210" i="4"/>
  <c r="S210" i="4"/>
  <c r="R202" i="4"/>
  <c r="S202" i="4"/>
  <c r="R194" i="4"/>
  <c r="S194" i="4"/>
  <c r="G33" i="5" s="1"/>
  <c r="I33" i="5" s="1"/>
  <c r="R186" i="4"/>
  <c r="S186" i="4"/>
  <c r="R178" i="4"/>
  <c r="S178" i="4"/>
  <c r="G75" i="5" s="1"/>
  <c r="I75" i="5" s="1"/>
  <c r="R170" i="4"/>
  <c r="S170" i="4"/>
  <c r="R162" i="4"/>
  <c r="S162" i="4"/>
  <c r="R154" i="4"/>
  <c r="S154" i="4"/>
  <c r="G13" i="5" s="1"/>
  <c r="I13" i="5" s="1"/>
  <c r="R146" i="4"/>
  <c r="S146" i="4"/>
  <c r="R138" i="4"/>
  <c r="S138" i="4"/>
  <c r="R130" i="4"/>
  <c r="S130" i="4"/>
  <c r="R122" i="4"/>
  <c r="S122" i="4"/>
  <c r="R114" i="4"/>
  <c r="S114" i="4"/>
  <c r="R106" i="4"/>
  <c r="S106" i="4"/>
  <c r="R98" i="4"/>
  <c r="S98" i="4"/>
  <c r="G7" i="5" s="1"/>
  <c r="I7" i="5" s="1"/>
  <c r="R90" i="4"/>
  <c r="S90" i="4"/>
  <c r="R82" i="4"/>
  <c r="S82" i="4"/>
  <c r="R74" i="4"/>
  <c r="S74" i="4"/>
  <c r="R66" i="4"/>
  <c r="S66" i="4"/>
  <c r="R58" i="4"/>
  <c r="S58" i="4"/>
  <c r="R50" i="4"/>
  <c r="S50" i="4"/>
  <c r="G48" i="5" s="1"/>
  <c r="I48" i="5" s="1"/>
  <c r="R42" i="4"/>
  <c r="S42" i="4"/>
  <c r="G54" i="5" s="1"/>
  <c r="I54" i="5" s="1"/>
  <c r="R34" i="4"/>
  <c r="S34" i="4"/>
  <c r="R26" i="4"/>
  <c r="S26" i="4"/>
  <c r="R18" i="4"/>
  <c r="S18" i="4"/>
  <c r="G73" i="5" s="1"/>
  <c r="I73" i="5" s="1"/>
  <c r="R10" i="4"/>
  <c r="S10" i="4"/>
  <c r="G32" i="5" s="1"/>
  <c r="I32" i="5" s="1"/>
  <c r="S2" i="4"/>
  <c r="G5" i="5" s="1"/>
  <c r="I5" i="5" s="1"/>
  <c r="S761" i="4"/>
  <c r="S753" i="4"/>
  <c r="S744" i="4"/>
  <c r="S734" i="4"/>
  <c r="S725" i="4"/>
  <c r="S716" i="4"/>
  <c r="S707" i="4"/>
  <c r="S698" i="4"/>
  <c r="S689" i="4"/>
  <c r="S680" i="4"/>
  <c r="S660" i="4"/>
  <c r="S650" i="4"/>
  <c r="S638" i="4"/>
  <c r="S628" i="4"/>
  <c r="S618" i="4"/>
  <c r="S606" i="4"/>
  <c r="S596" i="4"/>
  <c r="S586" i="4"/>
  <c r="S564" i="4"/>
  <c r="S554" i="4"/>
  <c r="S532" i="4"/>
  <c r="S521" i="4"/>
  <c r="S506" i="4"/>
  <c r="S493" i="4"/>
  <c r="S478" i="4"/>
  <c r="S462" i="4"/>
  <c r="S449" i="4"/>
  <c r="S433" i="4"/>
  <c r="S420" i="4"/>
  <c r="S405" i="4"/>
  <c r="S389" i="4"/>
  <c r="S376" i="4"/>
  <c r="S360" i="4"/>
  <c r="S346" i="4"/>
  <c r="S330" i="4"/>
  <c r="S312" i="4"/>
  <c r="S292" i="4"/>
  <c r="S270" i="4"/>
  <c r="S248" i="4"/>
  <c r="S228" i="4"/>
  <c r="S206" i="4"/>
  <c r="S184" i="4"/>
  <c r="S164" i="4"/>
  <c r="S142" i="4"/>
  <c r="S112" i="4"/>
  <c r="G69" i="5" s="1"/>
  <c r="I69" i="5" s="1"/>
  <c r="S81" i="4"/>
  <c r="S57" i="4"/>
  <c r="S28" i="4"/>
  <c r="R481" i="4"/>
  <c r="S481" i="4"/>
  <c r="R473" i="4"/>
  <c r="S473" i="4"/>
  <c r="R457" i="4"/>
  <c r="S457" i="4"/>
  <c r="R417" i="4"/>
  <c r="S417" i="4"/>
  <c r="R409" i="4"/>
  <c r="S409" i="4"/>
  <c r="R393" i="4"/>
  <c r="S393" i="4"/>
  <c r="R353" i="4"/>
  <c r="S353" i="4"/>
  <c r="R345" i="4"/>
  <c r="S345" i="4"/>
  <c r="R337" i="4"/>
  <c r="S337" i="4"/>
  <c r="R329" i="4"/>
  <c r="S329" i="4"/>
  <c r="R297" i="4"/>
  <c r="S297" i="4"/>
  <c r="R289" i="4"/>
  <c r="S289" i="4"/>
  <c r="R265" i="4"/>
  <c r="S265" i="4"/>
  <c r="R257" i="4"/>
  <c r="S257" i="4"/>
  <c r="R233" i="4"/>
  <c r="S233" i="4"/>
  <c r="R225" i="4"/>
  <c r="S225" i="4"/>
  <c r="R201" i="4"/>
  <c r="S201" i="4"/>
  <c r="R193" i="4"/>
  <c r="S193" i="4"/>
  <c r="R169" i="4"/>
  <c r="S169" i="4"/>
  <c r="G80" i="5" s="1"/>
  <c r="I80" i="5" s="1"/>
  <c r="R161" i="4"/>
  <c r="S161" i="4"/>
  <c r="R137" i="4"/>
  <c r="S137" i="4"/>
  <c r="R129" i="4"/>
  <c r="S129" i="4"/>
  <c r="R105" i="4"/>
  <c r="S105" i="4"/>
  <c r="R97" i="4"/>
  <c r="S97" i="4"/>
  <c r="R73" i="4"/>
  <c r="S73" i="4"/>
  <c r="G39" i="5" s="1"/>
  <c r="I39" i="5" s="1"/>
  <c r="R65" i="4"/>
  <c r="S65" i="4"/>
  <c r="G81" i="5" s="1"/>
  <c r="I81" i="5" s="1"/>
  <c r="R41" i="4"/>
  <c r="S41" i="4"/>
  <c r="R33" i="4"/>
  <c r="S33" i="4"/>
  <c r="G49" i="5" s="1"/>
  <c r="I49" i="5" s="1"/>
  <c r="R9" i="4"/>
  <c r="S9" i="4"/>
  <c r="S768" i="4"/>
  <c r="S733" i="4"/>
  <c r="S724" i="4"/>
  <c r="S715" i="4"/>
  <c r="S706" i="4"/>
  <c r="S697" i="4"/>
  <c r="S678" i="4"/>
  <c r="S669" i="4"/>
  <c r="S659" i="4"/>
  <c r="S649" i="4"/>
  <c r="S637" i="4"/>
  <c r="S627" i="4"/>
  <c r="S617" i="4"/>
  <c r="S605" i="4"/>
  <c r="S595" i="4"/>
  <c r="S585" i="4"/>
  <c r="S573" i="4"/>
  <c r="S563" i="4"/>
  <c r="S553" i="4"/>
  <c r="S541" i="4"/>
  <c r="S531" i="4"/>
  <c r="S520" i="4"/>
  <c r="S505" i="4"/>
  <c r="S489" i="4"/>
  <c r="S477" i="4"/>
  <c r="S461" i="4"/>
  <c r="S447" i="4"/>
  <c r="S432" i="4"/>
  <c r="S416" i="4"/>
  <c r="S404" i="4"/>
  <c r="S388" i="4"/>
  <c r="S374" i="4"/>
  <c r="S359" i="4"/>
  <c r="S343" i="4"/>
  <c r="S325" i="4"/>
  <c r="S305" i="4"/>
  <c r="S285" i="4"/>
  <c r="S263" i="4"/>
  <c r="S241" i="4"/>
  <c r="S221" i="4"/>
  <c r="S199" i="4"/>
  <c r="S177" i="4"/>
  <c r="S157" i="4"/>
  <c r="S135" i="4"/>
  <c r="S111" i="4"/>
  <c r="S80" i="4"/>
  <c r="G55" i="5" s="1"/>
  <c r="I55" i="5" s="1"/>
  <c r="S49" i="4"/>
  <c r="S25" i="4"/>
  <c r="G45" i="5" s="1"/>
  <c r="O10" i="5" l="1"/>
  <c r="I45" i="5"/>
  <c r="N7" i="5"/>
  <c r="P7" i="5" s="1"/>
  <c r="I72" i="5"/>
  <c r="N9" i="5"/>
  <c r="P9" i="5" s="1"/>
  <c r="I30" i="5"/>
  <c r="N6" i="5"/>
  <c r="P6" i="5" s="1"/>
  <c r="G27" i="5"/>
  <c r="N5" i="5" s="1"/>
  <c r="I58" i="5"/>
  <c r="N8" i="5"/>
  <c r="P8" i="5" s="1"/>
  <c r="G28" i="5"/>
  <c r="I28" i="5" s="1"/>
  <c r="G85" i="5"/>
  <c r="I85" i="5" s="1"/>
  <c r="G70" i="5"/>
  <c r="I70" i="5" s="1"/>
  <c r="G56" i="5"/>
  <c r="I56" i="5" s="1"/>
  <c r="G43" i="5"/>
  <c r="I43" i="5" s="1"/>
  <c r="I27" i="5" l="1"/>
  <c r="U107" i="4"/>
  <c r="U115" i="4"/>
  <c r="U123" i="4"/>
  <c r="U131" i="4"/>
  <c r="U155" i="4"/>
  <c r="U163" i="4"/>
  <c r="U195" i="4"/>
  <c r="U211" i="4"/>
  <c r="U227" i="4"/>
  <c r="U307" i="4"/>
  <c r="U323" i="4"/>
  <c r="U363" i="4"/>
  <c r="U371" i="4"/>
  <c r="U403" i="4"/>
  <c r="U411" i="4"/>
  <c r="U459" i="4"/>
  <c r="U475" i="4"/>
  <c r="U483" i="4"/>
  <c r="U499" i="4"/>
  <c r="U507" i="4"/>
  <c r="U547" i="4"/>
  <c r="U571" i="4"/>
  <c r="U595" i="4"/>
  <c r="U651" i="4"/>
  <c r="U20" i="4"/>
  <c r="I33" i="1" s="1"/>
  <c r="U116" i="4"/>
  <c r="U124" i="4"/>
  <c r="U132" i="4"/>
  <c r="U164" i="4"/>
  <c r="U172" i="4"/>
  <c r="U212" i="4"/>
  <c r="U228" i="4"/>
  <c r="U300" i="4"/>
  <c r="U364" i="4"/>
  <c r="U372" i="4"/>
  <c r="U388" i="4"/>
  <c r="U396" i="4"/>
  <c r="U404" i="4"/>
  <c r="U444" i="4"/>
  <c r="U476" i="4"/>
  <c r="U484" i="4"/>
  <c r="U500" i="4"/>
  <c r="U508" i="4"/>
  <c r="U548" i="4"/>
  <c r="U572" i="4"/>
  <c r="U596" i="4"/>
  <c r="U652" i="4"/>
  <c r="U21" i="4"/>
  <c r="I36" i="1" s="1"/>
  <c r="U29" i="4"/>
  <c r="I30" i="1" s="1"/>
  <c r="U69" i="4"/>
  <c r="I25" i="1" s="1"/>
  <c r="U109" i="4"/>
  <c r="U117" i="4"/>
  <c r="U165" i="4"/>
  <c r="U22" i="4"/>
  <c r="U30" i="4"/>
  <c r="U70" i="4"/>
  <c r="I26" i="1" s="1"/>
  <c r="U118" i="4"/>
  <c r="I35" i="1" s="1"/>
  <c r="U206" i="4"/>
  <c r="U23" i="4"/>
  <c r="U31" i="4"/>
  <c r="U24" i="4"/>
  <c r="I37" i="1" s="1"/>
  <c r="U32" i="4"/>
  <c r="I31" i="1" s="1"/>
  <c r="U72" i="4"/>
  <c r="I29" i="1" s="1"/>
  <c r="U120" i="4"/>
  <c r="U160" i="4"/>
  <c r="U73" i="4"/>
  <c r="I34" i="1" s="1"/>
  <c r="U113" i="4"/>
  <c r="I32" i="1" s="1"/>
  <c r="U121" i="4"/>
  <c r="U129" i="4"/>
  <c r="U161" i="4"/>
  <c r="U193" i="4"/>
  <c r="U209" i="4"/>
  <c r="U225" i="4"/>
  <c r="U265" i="4"/>
  <c r="U305" i="4"/>
  <c r="U321" i="4"/>
  <c r="U361" i="4"/>
  <c r="U377" i="4"/>
  <c r="U385" i="4"/>
  <c r="U401" i="4"/>
  <c r="U449" i="4"/>
  <c r="U497" i="4"/>
  <c r="U593" i="4"/>
  <c r="U609" i="4"/>
  <c r="U641" i="4"/>
  <c r="U649" i="4"/>
  <c r="U66" i="4"/>
  <c r="U130" i="4"/>
  <c r="U162" i="4"/>
  <c r="U231" i="4"/>
  <c r="U320" i="4"/>
  <c r="U398" i="4"/>
  <c r="U410" i="4"/>
  <c r="U448" i="4"/>
  <c r="U512" i="4"/>
  <c r="U688" i="4"/>
  <c r="U760" i="4"/>
  <c r="U10" i="4"/>
  <c r="I27" i="1" s="1"/>
  <c r="U71" i="4"/>
  <c r="U207" i="4"/>
  <c r="U310" i="4"/>
  <c r="U322" i="4"/>
  <c r="U399" i="4"/>
  <c r="U450" i="4"/>
  <c r="U689" i="4"/>
  <c r="U761" i="4"/>
  <c r="U74" i="4"/>
  <c r="U192" i="4"/>
  <c r="U208" i="4"/>
  <c r="U261" i="4"/>
  <c r="U311" i="4"/>
  <c r="U362" i="4"/>
  <c r="U389" i="4"/>
  <c r="U400" i="4"/>
  <c r="U554" i="4"/>
  <c r="U592" i="4"/>
  <c r="U606" i="4"/>
  <c r="U746" i="4"/>
  <c r="U762" i="4"/>
  <c r="U194" i="4"/>
  <c r="I28" i="1" s="1"/>
  <c r="U210" i="4"/>
  <c r="U262" i="4"/>
  <c r="U301" i="4"/>
  <c r="U312" i="4"/>
  <c r="U326" i="4"/>
  <c r="U365" i="4"/>
  <c r="U402" i="4"/>
  <c r="U466" i="4"/>
  <c r="U594" i="4"/>
  <c r="U607" i="4"/>
  <c r="U646" i="4"/>
  <c r="U699" i="4"/>
  <c r="U747" i="4"/>
  <c r="U763" i="4"/>
  <c r="U114" i="4"/>
  <c r="U213" i="4"/>
  <c r="U263" i="4"/>
  <c r="U302" i="4"/>
  <c r="U327" i="4"/>
  <c r="U405" i="4"/>
  <c r="U583" i="4"/>
  <c r="U597" i="4"/>
  <c r="U608" i="4"/>
  <c r="U647" i="4"/>
  <c r="U700" i="4"/>
  <c r="U748" i="4"/>
  <c r="U756" i="4"/>
  <c r="U764" i="4"/>
  <c r="U119" i="4"/>
  <c r="U214" i="4"/>
  <c r="U226" i="4"/>
  <c r="U264" i="4"/>
  <c r="U303" i="4"/>
  <c r="U317" i="4"/>
  <c r="U406" i="4"/>
  <c r="U482" i="4"/>
  <c r="U495" i="4"/>
  <c r="U509" i="4"/>
  <c r="U546" i="4"/>
  <c r="U559" i="4"/>
  <c r="U573" i="4"/>
  <c r="U598" i="4"/>
  <c r="U648" i="4"/>
  <c r="U701" i="4"/>
  <c r="U749" i="4"/>
  <c r="U122" i="4"/>
  <c r="U215" i="4"/>
  <c r="U229" i="4"/>
  <c r="U279" i="4"/>
  <c r="U304" i="4"/>
  <c r="U318" i="4"/>
  <c r="U496" i="4"/>
  <c r="U510" i="4"/>
  <c r="U549" i="4"/>
  <c r="U574" i="4"/>
  <c r="U650" i="4"/>
  <c r="U702" i="4"/>
  <c r="U202" i="4"/>
  <c r="U230" i="4"/>
  <c r="U306" i="4"/>
  <c r="U319" i="4"/>
  <c r="U397" i="4"/>
  <c r="U498" i="4"/>
  <c r="U511" i="4"/>
  <c r="U575" i="4"/>
  <c r="U687" i="4"/>
  <c r="U703" i="4"/>
  <c r="U759" i="4"/>
  <c r="U19" i="4"/>
  <c r="I64" i="1" s="1"/>
  <c r="U83" i="4"/>
  <c r="I62" i="1" s="1"/>
  <c r="U171" i="4"/>
  <c r="U179" i="4"/>
  <c r="U259" i="4"/>
  <c r="U355" i="4"/>
  <c r="U491" i="4"/>
  <c r="U539" i="4"/>
  <c r="U84" i="4"/>
  <c r="U180" i="4"/>
  <c r="U260" i="4"/>
  <c r="U276" i="4"/>
  <c r="U316" i="4"/>
  <c r="U356" i="4"/>
  <c r="U436" i="4"/>
  <c r="U492" i="4"/>
  <c r="U540" i="4"/>
  <c r="U556" i="4"/>
  <c r="U588" i="4"/>
  <c r="U636" i="4"/>
  <c r="U660" i="4"/>
  <c r="U85" i="4"/>
  <c r="I68" i="1" s="1"/>
  <c r="U181" i="4"/>
  <c r="I73" i="1" s="1"/>
  <c r="U86" i="4"/>
  <c r="U63" i="4"/>
  <c r="U64" i="4"/>
  <c r="I69" i="1" s="1"/>
  <c r="U152" i="4"/>
  <c r="U168" i="4"/>
  <c r="U65" i="4"/>
  <c r="I71" i="1" s="1"/>
  <c r="U153" i="4"/>
  <c r="U169" i="4"/>
  <c r="I70" i="1" s="1"/>
  <c r="U257" i="4"/>
  <c r="U281" i="4"/>
  <c r="U393" i="4"/>
  <c r="U441" i="4"/>
  <c r="U457" i="4"/>
  <c r="U465" i="4"/>
  <c r="U537" i="4"/>
  <c r="U256" i="4"/>
  <c r="U282" i="4"/>
  <c r="U437" i="4"/>
  <c r="U538" i="4"/>
  <c r="U590" i="4"/>
  <c r="U167" i="4"/>
  <c r="U438" i="4"/>
  <c r="U541" i="4"/>
  <c r="U591" i="4"/>
  <c r="U753" i="4"/>
  <c r="U18" i="4"/>
  <c r="I63" i="1" s="1"/>
  <c r="U170" i="4"/>
  <c r="U439" i="4"/>
  <c r="U754" i="4"/>
  <c r="U376" i="4"/>
  <c r="U440" i="4"/>
  <c r="U739" i="4"/>
  <c r="U755" i="4"/>
  <c r="U277" i="4"/>
  <c r="I66" i="1" s="1"/>
  <c r="U442" i="4"/>
  <c r="U661" i="4"/>
  <c r="U740" i="4"/>
  <c r="U87" i="4"/>
  <c r="U151" i="4"/>
  <c r="U178" i="4"/>
  <c r="I65" i="1" s="1"/>
  <c r="U278" i="4"/>
  <c r="I72" i="1" s="1"/>
  <c r="U392" i="4"/>
  <c r="U456" i="4"/>
  <c r="U637" i="4"/>
  <c r="U685" i="4"/>
  <c r="U741" i="4"/>
  <c r="U357" i="4"/>
  <c r="I74" i="1" s="1"/>
  <c r="U394" i="4"/>
  <c r="U458" i="4"/>
  <c r="U535" i="4"/>
  <c r="U686" i="4"/>
  <c r="U742" i="4"/>
  <c r="U95" i="4"/>
  <c r="I67" i="1" s="1"/>
  <c r="U255" i="4"/>
  <c r="U536" i="4"/>
  <c r="U589" i="4"/>
  <c r="U743" i="4"/>
  <c r="U59" i="4"/>
  <c r="I54" i="1" s="1"/>
  <c r="U67" i="4"/>
  <c r="U147" i="4"/>
  <c r="U243" i="4"/>
  <c r="U251" i="4"/>
  <c r="U275" i="4"/>
  <c r="U315" i="4"/>
  <c r="U347" i="4"/>
  <c r="U427" i="4"/>
  <c r="U435" i="4"/>
  <c r="U531" i="4"/>
  <c r="U555" i="4"/>
  <c r="U587" i="4"/>
  <c r="U619" i="4"/>
  <c r="U635" i="4"/>
  <c r="U659" i="4"/>
  <c r="U60" i="4"/>
  <c r="I56" i="1" s="1"/>
  <c r="U92" i="4"/>
  <c r="U148" i="4"/>
  <c r="I57" i="1" s="1"/>
  <c r="U244" i="4"/>
  <c r="U252" i="4"/>
  <c r="U348" i="4"/>
  <c r="U428" i="4"/>
  <c r="U516" i="4"/>
  <c r="U532" i="4"/>
  <c r="U620" i="4"/>
  <c r="U628" i="4"/>
  <c r="U45" i="4"/>
  <c r="U61" i="4"/>
  <c r="I60" i="1" s="1"/>
  <c r="U93" i="4"/>
  <c r="U141" i="4"/>
  <c r="U149" i="4"/>
  <c r="I58" i="1" s="1"/>
  <c r="U46" i="4"/>
  <c r="U54" i="4"/>
  <c r="U62" i="4"/>
  <c r="U150" i="4"/>
  <c r="I59" i="1" s="1"/>
  <c r="U15" i="4"/>
  <c r="I50" i="1" s="1"/>
  <c r="U55" i="4"/>
  <c r="U16" i="4"/>
  <c r="U56" i="4"/>
  <c r="U112" i="4"/>
  <c r="I61" i="1" s="1"/>
  <c r="U144" i="4"/>
  <c r="U17" i="4"/>
  <c r="U57" i="4"/>
  <c r="U81" i="4"/>
  <c r="U145" i="4"/>
  <c r="U177" i="4"/>
  <c r="U249" i="4"/>
  <c r="U273" i="4"/>
  <c r="U337" i="4"/>
  <c r="U345" i="4"/>
  <c r="U353" i="4"/>
  <c r="U433" i="4"/>
  <c r="U489" i="4"/>
  <c r="U529" i="4"/>
  <c r="U553" i="4"/>
  <c r="U561" i="4"/>
  <c r="U585" i="4"/>
  <c r="U633" i="4"/>
  <c r="U657" i="4"/>
  <c r="U205" i="4"/>
  <c r="U245" i="4"/>
  <c r="U270" i="4"/>
  <c r="U346" i="4"/>
  <c r="U359" i="4"/>
  <c r="U487" i="4"/>
  <c r="I53" i="1" s="1"/>
  <c r="U526" i="4"/>
  <c r="U551" i="4"/>
  <c r="U629" i="4"/>
  <c r="U640" i="4"/>
  <c r="U720" i="4"/>
  <c r="U736" i="4"/>
  <c r="U752" i="4"/>
  <c r="U768" i="4"/>
  <c r="U271" i="4"/>
  <c r="U349" i="4"/>
  <c r="U488" i="4"/>
  <c r="U527" i="4"/>
  <c r="U552" i="4"/>
  <c r="U630" i="4"/>
  <c r="U669" i="4"/>
  <c r="U721" i="4"/>
  <c r="U737" i="4"/>
  <c r="U272" i="4"/>
  <c r="U336" i="4"/>
  <c r="U350" i="4"/>
  <c r="U375" i="4"/>
  <c r="I52" i="1" s="1"/>
  <c r="U490" i="4"/>
  <c r="U517" i="4"/>
  <c r="U528" i="4"/>
  <c r="U618" i="4"/>
  <c r="U631" i="4"/>
  <c r="U670" i="4"/>
  <c r="I55" i="1" s="1"/>
  <c r="U730" i="4"/>
  <c r="U738" i="4"/>
  <c r="U111" i="4"/>
  <c r="U274" i="4"/>
  <c r="U351" i="4"/>
  <c r="U429" i="4"/>
  <c r="U454" i="4"/>
  <c r="U518" i="4"/>
  <c r="U530" i="4"/>
  <c r="U621" i="4"/>
  <c r="U632" i="4"/>
  <c r="U658" i="4"/>
  <c r="U731" i="4"/>
  <c r="U82" i="4"/>
  <c r="U146" i="4"/>
  <c r="U250" i="4"/>
  <c r="U314" i="4"/>
  <c r="U341" i="4"/>
  <c r="U352" i="4"/>
  <c r="U366" i="4"/>
  <c r="U391" i="4"/>
  <c r="U430" i="4"/>
  <c r="U455" i="4"/>
  <c r="U519" i="4"/>
  <c r="U533" i="4"/>
  <c r="U634" i="4"/>
  <c r="U716" i="4"/>
  <c r="U732" i="4"/>
  <c r="U253" i="4"/>
  <c r="U342" i="4"/>
  <c r="U354" i="4"/>
  <c r="U367" i="4"/>
  <c r="U431" i="4"/>
  <c r="U520" i="4"/>
  <c r="U534" i="4"/>
  <c r="U717" i="4"/>
  <c r="U733" i="4"/>
  <c r="U254" i="4"/>
  <c r="U343" i="4"/>
  <c r="U432" i="4"/>
  <c r="U586" i="4"/>
  <c r="U718" i="4"/>
  <c r="U734" i="4"/>
  <c r="U750" i="4"/>
  <c r="U58" i="4"/>
  <c r="U269" i="4"/>
  <c r="U344" i="4"/>
  <c r="I51" i="1" s="1"/>
  <c r="U422" i="4"/>
  <c r="U434" i="4"/>
  <c r="U486" i="4"/>
  <c r="U639" i="4"/>
  <c r="U719" i="4"/>
  <c r="U735" i="4"/>
  <c r="U751" i="4"/>
  <c r="U767" i="4"/>
  <c r="U27" i="4"/>
  <c r="I41" i="1" s="1"/>
  <c r="U35" i="4"/>
  <c r="I45" i="1" s="1"/>
  <c r="U43" i="4"/>
  <c r="U51" i="4"/>
  <c r="U75" i="4"/>
  <c r="U91" i="4"/>
  <c r="I44" i="1" s="1"/>
  <c r="U139" i="4"/>
  <c r="U203" i="4"/>
  <c r="U219" i="4"/>
  <c r="U235" i="4"/>
  <c r="U267" i="4"/>
  <c r="U299" i="4"/>
  <c r="U331" i="4"/>
  <c r="U339" i="4"/>
  <c r="U419" i="4"/>
  <c r="U451" i="4"/>
  <c r="U467" i="4"/>
  <c r="U515" i="4"/>
  <c r="U523" i="4"/>
  <c r="U603" i="4"/>
  <c r="U611" i="4"/>
  <c r="U627" i="4"/>
  <c r="U667" i="4"/>
  <c r="U28" i="4"/>
  <c r="U36" i="4"/>
  <c r="U44" i="4"/>
  <c r="U52" i="4"/>
  <c r="U76" i="4"/>
  <c r="U140" i="4"/>
  <c r="I47" i="1" s="1"/>
  <c r="U204" i="4"/>
  <c r="U220" i="4"/>
  <c r="U236" i="4"/>
  <c r="U268" i="4"/>
  <c r="U324" i="4"/>
  <c r="U332" i="4"/>
  <c r="U340" i="4"/>
  <c r="U412" i="4"/>
  <c r="U420" i="4"/>
  <c r="U452" i="4"/>
  <c r="U460" i="4"/>
  <c r="U524" i="4"/>
  <c r="U604" i="4"/>
  <c r="U612" i="4"/>
  <c r="U668" i="4"/>
  <c r="U37" i="4"/>
  <c r="I46" i="1" s="1"/>
  <c r="U53" i="4"/>
  <c r="U77" i="4"/>
  <c r="I38" i="1" s="1"/>
  <c r="U125" i="4"/>
  <c r="U133" i="4"/>
  <c r="U14" i="4"/>
  <c r="I40" i="1" s="1"/>
  <c r="U38" i="4"/>
  <c r="U78" i="4"/>
  <c r="U110" i="4"/>
  <c r="U126" i="4"/>
  <c r="U134" i="4"/>
  <c r="U142" i="4"/>
  <c r="U166" i="4"/>
  <c r="U182" i="4"/>
  <c r="U39" i="4"/>
  <c r="U47" i="4"/>
  <c r="U40" i="4"/>
  <c r="U48" i="4"/>
  <c r="U80" i="4"/>
  <c r="I49" i="1" s="1"/>
  <c r="U96" i="4"/>
  <c r="U128" i="4"/>
  <c r="U136" i="4"/>
  <c r="U25" i="4"/>
  <c r="I39" i="1" s="1"/>
  <c r="U33" i="4"/>
  <c r="I43" i="1" s="1"/>
  <c r="U41" i="4"/>
  <c r="U49" i="4"/>
  <c r="U89" i="4"/>
  <c r="U137" i="4"/>
  <c r="U217" i="4"/>
  <c r="U233" i="4"/>
  <c r="U241" i="4"/>
  <c r="U313" i="4"/>
  <c r="U329" i="4"/>
  <c r="U409" i="4"/>
  <c r="U417" i="4"/>
  <c r="U425" i="4"/>
  <c r="U505" i="4"/>
  <c r="U513" i="4"/>
  <c r="U521" i="4"/>
  <c r="U601" i="4"/>
  <c r="U617" i="4"/>
  <c r="U625" i="4"/>
  <c r="U218" i="4"/>
  <c r="U334" i="4"/>
  <c r="U373" i="4"/>
  <c r="U423" i="4"/>
  <c r="U462" i="4"/>
  <c r="U501" i="4"/>
  <c r="U602" i="4"/>
  <c r="U615" i="4"/>
  <c r="U654" i="4"/>
  <c r="U696" i="4"/>
  <c r="U704" i="4"/>
  <c r="U712" i="4"/>
  <c r="U728" i="4"/>
  <c r="U135" i="4"/>
  <c r="U221" i="4"/>
  <c r="U232" i="4"/>
  <c r="U246" i="4"/>
  <c r="U258" i="4"/>
  <c r="U335" i="4"/>
  <c r="U374" i="4"/>
  <c r="U413" i="4"/>
  <c r="U424" i="4"/>
  <c r="U463" i="4"/>
  <c r="U502" i="4"/>
  <c r="U514" i="4"/>
  <c r="U605" i="4"/>
  <c r="U616" i="4"/>
  <c r="U655" i="4"/>
  <c r="U697" i="4"/>
  <c r="U705" i="4"/>
  <c r="U713" i="4"/>
  <c r="U729" i="4"/>
  <c r="U138" i="4"/>
  <c r="U222" i="4"/>
  <c r="U234" i="4"/>
  <c r="U247" i="4"/>
  <c r="U325" i="4"/>
  <c r="U414" i="4"/>
  <c r="U426" i="4"/>
  <c r="U453" i="4"/>
  <c r="U464" i="4"/>
  <c r="U503" i="4"/>
  <c r="U656" i="4"/>
  <c r="U690" i="4"/>
  <c r="U698" i="4"/>
  <c r="U706" i="4"/>
  <c r="U714" i="4"/>
  <c r="U722" i="4"/>
  <c r="U26" i="4"/>
  <c r="U79" i="4"/>
  <c r="U143" i="4"/>
  <c r="U223" i="4"/>
  <c r="U237" i="4"/>
  <c r="U248" i="4"/>
  <c r="U338" i="4"/>
  <c r="U390" i="4"/>
  <c r="U415" i="4"/>
  <c r="U504" i="4"/>
  <c r="U671" i="4"/>
  <c r="U683" i="4"/>
  <c r="U691" i="4"/>
  <c r="U707" i="4"/>
  <c r="U715" i="4"/>
  <c r="U723" i="4"/>
  <c r="U34" i="4"/>
  <c r="U176" i="4"/>
  <c r="U224" i="4"/>
  <c r="U238" i="4"/>
  <c r="U378" i="4"/>
  <c r="U416" i="4"/>
  <c r="U506" i="4"/>
  <c r="U622" i="4"/>
  <c r="U672" i="4"/>
  <c r="U684" i="4"/>
  <c r="U692" i="4"/>
  <c r="U708" i="4"/>
  <c r="U724" i="4"/>
  <c r="U42" i="4"/>
  <c r="I48" i="1" s="1"/>
  <c r="U239" i="4"/>
  <c r="U328" i="4"/>
  <c r="U418" i="4"/>
  <c r="U445" i="4"/>
  <c r="U584" i="4"/>
  <c r="U610" i="4"/>
  <c r="U623" i="4"/>
  <c r="U693" i="4"/>
  <c r="U709" i="4"/>
  <c r="U725" i="4"/>
  <c r="U765" i="4"/>
  <c r="U50" i="4"/>
  <c r="I42" i="1" s="1"/>
  <c r="U90" i="4"/>
  <c r="U240" i="4"/>
  <c r="U266" i="4"/>
  <c r="U330" i="4"/>
  <c r="U407" i="4"/>
  <c r="U421" i="4"/>
  <c r="U485" i="4"/>
  <c r="U522" i="4"/>
  <c r="U560" i="4"/>
  <c r="U599" i="4"/>
  <c r="U613" i="4"/>
  <c r="U624" i="4"/>
  <c r="U638" i="4"/>
  <c r="U694" i="4"/>
  <c r="U710" i="4"/>
  <c r="U726" i="4"/>
  <c r="U766" i="4"/>
  <c r="U127" i="4"/>
  <c r="U216" i="4"/>
  <c r="U242" i="4"/>
  <c r="U280" i="4"/>
  <c r="U333" i="4"/>
  <c r="U408" i="4"/>
  <c r="U525" i="4"/>
  <c r="U550" i="4"/>
  <c r="U600" i="4"/>
  <c r="U614" i="4"/>
  <c r="U626" i="4"/>
  <c r="U653" i="4"/>
  <c r="U695" i="4"/>
  <c r="U711" i="4"/>
  <c r="U727" i="4"/>
  <c r="N10" i="5"/>
  <c r="P10" i="5" s="1"/>
  <c r="U2" i="4" l="1"/>
  <c r="I2" i="1" s="1"/>
  <c r="Q10" i="5"/>
  <c r="U3" i="4"/>
  <c r="I3" i="1" s="1"/>
  <c r="U11" i="4"/>
  <c r="I19" i="1" s="1"/>
  <c r="U99" i="4"/>
  <c r="I13" i="1" s="1"/>
  <c r="U187" i="4"/>
  <c r="U283" i="4"/>
  <c r="I7" i="1" s="1"/>
  <c r="U291" i="4"/>
  <c r="U379" i="4"/>
  <c r="U387" i="4"/>
  <c r="U395" i="4"/>
  <c r="U443" i="4"/>
  <c r="I11" i="1" s="1"/>
  <c r="U563" i="4"/>
  <c r="U579" i="4"/>
  <c r="U643" i="4"/>
  <c r="U675" i="4"/>
  <c r="U4" i="4"/>
  <c r="I5" i="1" s="1"/>
  <c r="U12" i="4"/>
  <c r="U68" i="4"/>
  <c r="I18" i="1" s="1"/>
  <c r="U100" i="4"/>
  <c r="U108" i="4"/>
  <c r="U156" i="4"/>
  <c r="I9" i="1" s="1"/>
  <c r="U188" i="4"/>
  <c r="U196" i="4"/>
  <c r="U284" i="4"/>
  <c r="I8" i="1" s="1"/>
  <c r="U292" i="4"/>
  <c r="U308" i="4"/>
  <c r="U380" i="4"/>
  <c r="U468" i="4"/>
  <c r="U564" i="4"/>
  <c r="U580" i="4"/>
  <c r="U644" i="4"/>
  <c r="I17" i="1" s="1"/>
  <c r="U676" i="4"/>
  <c r="U5" i="4"/>
  <c r="I14" i="1" s="1"/>
  <c r="U13" i="4"/>
  <c r="I21" i="1" s="1"/>
  <c r="U101" i="4"/>
  <c r="U157" i="4"/>
  <c r="U173" i="4"/>
  <c r="U189" i="4"/>
  <c r="U6" i="4"/>
  <c r="U94" i="4"/>
  <c r="U102" i="4"/>
  <c r="U158" i="4"/>
  <c r="I12" i="1" s="1"/>
  <c r="U174" i="4"/>
  <c r="U190" i="4"/>
  <c r="U198" i="4"/>
  <c r="U7" i="4"/>
  <c r="I15" i="1" s="1"/>
  <c r="U8" i="4"/>
  <c r="U88" i="4"/>
  <c r="U104" i="4"/>
  <c r="U9" i="4"/>
  <c r="U97" i="4"/>
  <c r="U105" i="4"/>
  <c r="U185" i="4"/>
  <c r="U201" i="4"/>
  <c r="U289" i="4"/>
  <c r="U297" i="4"/>
  <c r="U369" i="4"/>
  <c r="U473" i="4"/>
  <c r="U481" i="4"/>
  <c r="U545" i="4"/>
  <c r="U569" i="4"/>
  <c r="I16" i="1" s="1"/>
  <c r="U577" i="4"/>
  <c r="U665" i="4"/>
  <c r="U673" i="4"/>
  <c r="U681" i="4"/>
  <c r="U98" i="4"/>
  <c r="I4" i="1" s="1"/>
  <c r="U186" i="4"/>
  <c r="U295" i="4"/>
  <c r="U309" i="4"/>
  <c r="U384" i="4"/>
  <c r="U474" i="4"/>
  <c r="U565" i="4"/>
  <c r="U576" i="4"/>
  <c r="U666" i="4"/>
  <c r="U679" i="4"/>
  <c r="U744" i="4"/>
  <c r="U103" i="4"/>
  <c r="U191" i="4"/>
  <c r="U285" i="4"/>
  <c r="U296" i="4"/>
  <c r="U360" i="4"/>
  <c r="U386" i="4"/>
  <c r="U477" i="4"/>
  <c r="U566" i="4"/>
  <c r="U578" i="4"/>
  <c r="U642" i="4"/>
  <c r="I6" i="1" s="1"/>
  <c r="U680" i="4"/>
  <c r="U745" i="4"/>
  <c r="I23" i="1" s="1"/>
  <c r="U106" i="4"/>
  <c r="I24" i="1" s="1"/>
  <c r="U286" i="4"/>
  <c r="U298" i="4"/>
  <c r="I22" i="1" s="1"/>
  <c r="U478" i="4"/>
  <c r="U542" i="4"/>
  <c r="U567" i="4"/>
  <c r="U581" i="4"/>
  <c r="U645" i="4"/>
  <c r="U682" i="4"/>
  <c r="U175" i="4"/>
  <c r="U287" i="4"/>
  <c r="U479" i="4"/>
  <c r="U493" i="4"/>
  <c r="U543" i="4"/>
  <c r="U557" i="4"/>
  <c r="U568" i="4"/>
  <c r="U582" i="4"/>
  <c r="U197" i="4"/>
  <c r="U288" i="4"/>
  <c r="U469" i="4"/>
  <c r="U480" i="4"/>
  <c r="U494" i="4"/>
  <c r="U544" i="4"/>
  <c r="U558" i="4"/>
  <c r="U570" i="4"/>
  <c r="U199" i="4"/>
  <c r="U290" i="4"/>
  <c r="U381" i="4"/>
  <c r="U470" i="4"/>
  <c r="U662" i="4"/>
  <c r="U674" i="4"/>
  <c r="U757" i="4"/>
  <c r="U154" i="4"/>
  <c r="I10" i="1" s="1"/>
  <c r="U183" i="4"/>
  <c r="U200" i="4"/>
  <c r="U293" i="4"/>
  <c r="U368" i="4"/>
  <c r="U382" i="4"/>
  <c r="U446" i="4"/>
  <c r="U471" i="4"/>
  <c r="U663" i="4"/>
  <c r="U677" i="4"/>
  <c r="U758" i="4"/>
  <c r="U159" i="4"/>
  <c r="I20" i="1" s="1"/>
  <c r="U184" i="4"/>
  <c r="U294" i="4"/>
  <c r="U358" i="4"/>
  <c r="U370" i="4"/>
  <c r="U383" i="4"/>
  <c r="U447" i="4"/>
  <c r="U461" i="4"/>
  <c r="U472" i="4"/>
  <c r="U562" i="4"/>
  <c r="U664" i="4"/>
  <c r="U678" i="4"/>
</calcChain>
</file>

<file path=xl/sharedStrings.xml><?xml version="1.0" encoding="utf-8"?>
<sst xmlns="http://schemas.openxmlformats.org/spreadsheetml/2006/main" count="9509" uniqueCount="1885">
  <si>
    <t>CALYR</t>
  </si>
  <si>
    <t>LOCAL_HEALTH_AREA_CODE</t>
  </si>
  <si>
    <t>111</t>
  </si>
  <si>
    <t>112</t>
  </si>
  <si>
    <t>113</t>
  </si>
  <si>
    <t>114</t>
  </si>
  <si>
    <t>115</t>
  </si>
  <si>
    <t>116</t>
  </si>
  <si>
    <t>121</t>
  </si>
  <si>
    <t>122</t>
  </si>
  <si>
    <t>123</t>
  </si>
  <si>
    <t>124</t>
  </si>
  <si>
    <t>125</t>
  </si>
  <si>
    <t>126</t>
  </si>
  <si>
    <t>127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</si>
  <si>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</si>
  <si>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</si>
  <si>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</si>
  <si>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</si>
  <si>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</si>
  <si>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</si>
  <si>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</si>
  <si>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</si>
  <si>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</si>
  <si>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</si>
  <si>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</si>
  <si>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</si>
  <si>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</si>
  <si>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</si>
  <si>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</si>
  <si>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</si>
  <si>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</si>
  <si>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</si>
  <si>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211</t>
  </si>
  <si>
    <t>212</t>
  </si>
  <si>
    <t>213</t>
  </si>
  <si>
    <t>214</t>
  </si>
  <si>
    <t>215</t>
  </si>
  <si>
    <t>221</t>
  </si>
  <si>
    <t>222</t>
  </si>
  <si>
    <t>223</t>
  </si>
  <si>
    <t>224</t>
  </si>
  <si>
    <t>231</t>
  </si>
  <si>
    <t>232</t>
  </si>
  <si>
    <t>233</t>
  </si>
  <si>
    <t>234</t>
  </si>
  <si>
    <t>311</t>
  </si>
  <si>
    <t>321</t>
  </si>
  <si>
    <t>322</t>
  </si>
  <si>
    <t>323</t>
  </si>
  <si>
    <t>324</t>
  </si>
  <si>
    <t>325</t>
  </si>
  <si>
    <t>326</t>
  </si>
  <si>
    <t>331</t>
  </si>
  <si>
    <t>332</t>
  </si>
  <si>
    <t>333</t>
  </si>
  <si>
    <t>334</t>
  </si>
  <si>
    <t>335</t>
  </si>
  <si>
    <t>336</t>
  </si>
  <si>
    <t>337</t>
  </si>
  <si>
    <t>411</t>
  </si>
  <si>
    <t>412</t>
  </si>
  <si>
    <t>413</t>
  </si>
  <si>
    <t>414</t>
  </si>
  <si>
    <t>421</t>
  </si>
  <si>
    <t>422</t>
  </si>
  <si>
    <t>423</t>
  </si>
  <si>
    <t>424</t>
  </si>
  <si>
    <t>425</t>
  </si>
  <si>
    <t>426</t>
  </si>
  <si>
    <t>431</t>
  </si>
  <si>
    <t>432</t>
  </si>
  <si>
    <t>433</t>
  </si>
  <si>
    <t>434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</si>
  <si>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</si>
  <si>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</si>
  <si>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</si>
  <si>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</si>
  <si>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</si>
  <si>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</si>
  <si>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</si>
  <si>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</si>
  <si>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</si>
  <si>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</si>
  <si>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521</t>
  </si>
  <si>
    <t>522</t>
  </si>
  <si>
    <t>523</t>
  </si>
  <si>
    <t>524</t>
  </si>
  <si>
    <t>531</t>
  </si>
  <si>
    <t>532</t>
  </si>
  <si>
    <t>533</t>
  </si>
  <si>
    <t>POPULATION</t>
  </si>
  <si>
    <t>Column Name</t>
  </si>
  <si>
    <t>Description</t>
  </si>
  <si>
    <t>Reference</t>
  </si>
  <si>
    <t>Health Boundaries in B.C.</t>
  </si>
  <si>
    <t>Local Health Area population</t>
  </si>
  <si>
    <t>Calendar year of population estimate</t>
  </si>
  <si>
    <t>Three (3) digit numeric code for each Local Health Area</t>
  </si>
  <si>
    <t>SURV_CATEGORY</t>
  </si>
  <si>
    <t>HEALTH_AUTHORITY</t>
  </si>
  <si>
    <t>LOCAL_HEALTH_AREA</t>
  </si>
  <si>
    <t>FACILITY_TYPE</t>
  </si>
  <si>
    <t>FACILITY_NAME</t>
  </si>
  <si>
    <t>FACILITY_CITY</t>
  </si>
  <si>
    <t>MIN_AGE</t>
  </si>
  <si>
    <t>MAX_AGE</t>
  </si>
  <si>
    <t>FACILITY_CLIENT_TYPE</t>
  </si>
  <si>
    <t>PRIORITY_POPULATION</t>
  </si>
  <si>
    <t>BEDS</t>
  </si>
  <si>
    <t>BEDS_OCCUPANCY_PERCENT</t>
  </si>
  <si>
    <t>SURVEY_YEAR</t>
  </si>
  <si>
    <t>SURVEY_MONTH</t>
  </si>
  <si>
    <t>LATITUDE</t>
  </si>
  <si>
    <t>LONGITUDE</t>
  </si>
  <si>
    <t>Acute</t>
  </si>
  <si>
    <t>1 Interior</t>
  </si>
  <si>
    <t>112 Cranbrook</t>
  </si>
  <si>
    <t>Acute Care Inpatient Treatment Beds Adults</t>
  </si>
  <si>
    <t>EAST KOOTENAY REGIONAL HOSPITAL</t>
  </si>
  <si>
    <t>CRANBROOK</t>
  </si>
  <si>
    <t/>
  </si>
  <si>
    <t>2022</t>
  </si>
  <si>
    <t>09 - SEP</t>
  </si>
  <si>
    <t>49.51251655</t>
  </si>
  <si>
    <t>-115.748911</t>
  </si>
  <si>
    <t>Community</t>
  </si>
  <si>
    <t>115 Creston</t>
  </si>
  <si>
    <t>MH Family Care Homes</t>
  </si>
  <si>
    <t>FANNING FCH</t>
  </si>
  <si>
    <t>CRESTON</t>
  </si>
  <si>
    <t>Male and Female</t>
  </si>
  <si>
    <t>49.09521066</t>
  </si>
  <si>
    <t>-116.519924</t>
  </si>
  <si>
    <t>123 Castlegar</t>
  </si>
  <si>
    <t>SU Adult Withdrawal Management (detox) Facility Based</t>
  </si>
  <si>
    <t>AXIS HOUSE CASTLEGAR</t>
  </si>
  <si>
    <t>CASTLEGAR</t>
  </si>
  <si>
    <t>Other priority population</t>
  </si>
  <si>
    <t>49.28450412</t>
  </si>
  <si>
    <t>-117.650933</t>
  </si>
  <si>
    <t>136 Vernon</t>
  </si>
  <si>
    <t>MH Community Crisis Stabilization Units</t>
  </si>
  <si>
    <t>WILLOWVIEW MENTAL HEALTH AND ADDICTIONS</t>
  </si>
  <si>
    <t>VERNON</t>
  </si>
  <si>
    <t>50.25447586</t>
  </si>
  <si>
    <t>-119.270228</t>
  </si>
  <si>
    <t>MH Community Long Term Care</t>
  </si>
  <si>
    <t>DOWN'S RESIDENCE</t>
  </si>
  <si>
    <t>50.27465344</t>
  </si>
  <si>
    <t>-119.249182</t>
  </si>
  <si>
    <t>137 Central Okanagan</t>
  </si>
  <si>
    <t>KARIS FCH</t>
  </si>
  <si>
    <t>KELOWNA</t>
  </si>
  <si>
    <t>49.88101682</t>
  </si>
  <si>
    <t>-119.491852</t>
  </si>
  <si>
    <t>MH Community Assisted Living</t>
  </si>
  <si>
    <t>EILER HOUSE</t>
  </si>
  <si>
    <t>49.89673020</t>
  </si>
  <si>
    <t>-119.393649</t>
  </si>
  <si>
    <t>SU Adult Transitional Services</t>
  </si>
  <si>
    <t>ADULT WITHDRAWAL MANAGEMENT</t>
  </si>
  <si>
    <t>49.88910776</t>
  </si>
  <si>
    <t>-119.400224</t>
  </si>
  <si>
    <t>2 Fraser</t>
  </si>
  <si>
    <t>213 Abbotsford</t>
  </si>
  <si>
    <t>MH Supported Housing Group Homes</t>
  </si>
  <si>
    <t>ORIOLE LODGE - BRIDGING "THANKAMMA'S" HOME</t>
  </si>
  <si>
    <t>ABBOTSFORD</t>
  </si>
  <si>
    <t>49.04805652</t>
  </si>
  <si>
    <t>-122.349898</t>
  </si>
  <si>
    <t>143 Kamloops</t>
  </si>
  <si>
    <t>ORAM FCH</t>
  </si>
  <si>
    <t>KAMLOOPS</t>
  </si>
  <si>
    <t>50.65682026</t>
  </si>
  <si>
    <t>-120.184107</t>
  </si>
  <si>
    <t>MHASH (MENTAL HEALTH AND ADDICTIONS SUPPORTED HOUSING)</t>
  </si>
  <si>
    <t>146 Cariboo/Chilcotin</t>
  </si>
  <si>
    <t>SU Adult Supportive Bed Based Services (Supportive Recovery)</t>
  </si>
  <si>
    <t>ESK'ETEMC RECOVERY HOUSE</t>
  </si>
  <si>
    <t>ALKALI LAKE</t>
  </si>
  <si>
    <t>Indigenous</t>
  </si>
  <si>
    <t>51.788563</t>
  </si>
  <si>
    <t>-122.228337</t>
  </si>
  <si>
    <t>3 Vancouver Coastal</t>
  </si>
  <si>
    <t>321 Vancouver - City Centre</t>
  </si>
  <si>
    <t>Acute Behavioral Stabilization Unit (ABSU)</t>
  </si>
  <si>
    <t>ST. PAUL'S HOSPITAL</t>
  </si>
  <si>
    <t>VANCOUVER</t>
  </si>
  <si>
    <t>49.27997568</t>
  </si>
  <si>
    <t>-123.128028</t>
  </si>
  <si>
    <t>4 Vancouver Island</t>
  </si>
  <si>
    <t>411 Greater Victoria</t>
  </si>
  <si>
    <t>ROYAL JUBILEE HOSPITAL</t>
  </si>
  <si>
    <t>VICTORIA</t>
  </si>
  <si>
    <t>48.43355776</t>
  </si>
  <si>
    <t>-123.328993</t>
  </si>
  <si>
    <t>Acute Care Psychiatric Intensive Care Unit (PICU)</t>
  </si>
  <si>
    <t>Adult or Youth Withdrawal Management (detox) Hospital-Based</t>
  </si>
  <si>
    <t>VICTORIA GENERAL HOSPITAL</t>
  </si>
  <si>
    <t>48.46730156</t>
  </si>
  <si>
    <t>-123.436488</t>
  </si>
  <si>
    <t>5 Northern</t>
  </si>
  <si>
    <t>512 Prince Rupert</t>
  </si>
  <si>
    <t>PRINCE RUPERT REGIONAL HOSPITAL</t>
  </si>
  <si>
    <t>PRINCE RUPERT</t>
  </si>
  <si>
    <t>54.30462631</t>
  </si>
  <si>
    <t>-130.332175</t>
  </si>
  <si>
    <t>513 Upper Skeena</t>
  </si>
  <si>
    <t>Hospital designated as Observation Unit-MH Act 3(2) Schedule C</t>
  </si>
  <si>
    <t>WRINCH MEMORIAL HOSPITAL</t>
  </si>
  <si>
    <t>HAZELTON</t>
  </si>
  <si>
    <t>55.259888</t>
  </si>
  <si>
    <t>-127.645505</t>
  </si>
  <si>
    <t>224 Tri-Cities</t>
  </si>
  <si>
    <t>MCRAE HOUSE</t>
  </si>
  <si>
    <t>PORT COQUITLAM</t>
  </si>
  <si>
    <t>49.27760877</t>
  </si>
  <si>
    <t>-122.783429</t>
  </si>
  <si>
    <t>233 Surrey</t>
  </si>
  <si>
    <t>NEW GREENWOOD LODGE</t>
  </si>
  <si>
    <t>SURREY</t>
  </si>
  <si>
    <t>Male only</t>
  </si>
  <si>
    <t>49.17721669</t>
  </si>
  <si>
    <t>-122.863565</t>
  </si>
  <si>
    <t>MH Supported Housing Clustered/Block Apartments</t>
  </si>
  <si>
    <t>SUTTON PLACE</t>
  </si>
  <si>
    <t>49.18768922</t>
  </si>
  <si>
    <t>-122.839114</t>
  </si>
  <si>
    <t>GARDEN LODGE HOME</t>
  </si>
  <si>
    <t>49.15909956</t>
  </si>
  <si>
    <t>-122.801920</t>
  </si>
  <si>
    <t>234 South Surrey/White Rock</t>
  </si>
  <si>
    <t>BUENA VISTA LODGE</t>
  </si>
  <si>
    <t>WHITE ROCK</t>
  </si>
  <si>
    <t>49.02397229</t>
  </si>
  <si>
    <t>-122.802261</t>
  </si>
  <si>
    <t>311 Richmond</t>
  </si>
  <si>
    <t>HORIZON HOUSE</t>
  </si>
  <si>
    <t>RICHMOND</t>
  </si>
  <si>
    <t>Homeless</t>
  </si>
  <si>
    <t>49.19359322</t>
  </si>
  <si>
    <t>-123.109384</t>
  </si>
  <si>
    <t>WESTMINSTER HOUSE</t>
  </si>
  <si>
    <t>49.18964899</t>
  </si>
  <si>
    <t>-123.099312</t>
  </si>
  <si>
    <t>322 Vancouver - Centre North</t>
  </si>
  <si>
    <t>VICTORY HOUSE</t>
  </si>
  <si>
    <t>49.28230917</t>
  </si>
  <si>
    <t>-123.096595</t>
  </si>
  <si>
    <t>MH Supported Housing Supported Hotels</t>
  </si>
  <si>
    <t>HAMPTON HOTEL</t>
  </si>
  <si>
    <t>49.28212910</t>
  </si>
  <si>
    <t>-123.096579</t>
  </si>
  <si>
    <t>221 New Westminster</t>
  </si>
  <si>
    <t>BARNABAS HOUSE</t>
  </si>
  <si>
    <t>NEW WESTMINSTER</t>
  </si>
  <si>
    <t>49.20689188</t>
  </si>
  <si>
    <t>-122.927185</t>
  </si>
  <si>
    <t>ST. GEORGES APARTMENT</t>
  </si>
  <si>
    <t>49.20881676</t>
  </si>
  <si>
    <t>-122.912293</t>
  </si>
  <si>
    <t>PATHWAYS</t>
  </si>
  <si>
    <t>Female only</t>
  </si>
  <si>
    <t>49.22806531</t>
  </si>
  <si>
    <t>-122.892697</t>
  </si>
  <si>
    <t>222 Burnaby</t>
  </si>
  <si>
    <t>FORGLEN HOUSE</t>
  </si>
  <si>
    <t>BURNABY</t>
  </si>
  <si>
    <t>49.23489341</t>
  </si>
  <si>
    <t>-122.992475</t>
  </si>
  <si>
    <t>324 Vancouver - Westside</t>
  </si>
  <si>
    <t>BIRCHWOOD HOUSE</t>
  </si>
  <si>
    <t>49.24934274</t>
  </si>
  <si>
    <t>-123.151081</t>
  </si>
  <si>
    <t>MH Supported Housing Congregate Housing</t>
  </si>
  <si>
    <t>DUNBAR APARTMENTS</t>
  </si>
  <si>
    <t>49.25744342</t>
  </si>
  <si>
    <t>-123.184699</t>
  </si>
  <si>
    <t>326 Vancouver - South</t>
  </si>
  <si>
    <t>UNITY HOUSING - DOMAN HOUSE</t>
  </si>
  <si>
    <t>49.22745491</t>
  </si>
  <si>
    <t>-123.036375</t>
  </si>
  <si>
    <t>SHAW PLACE</t>
  </si>
  <si>
    <t>49.23285252</t>
  </si>
  <si>
    <t>-123.095176</t>
  </si>
  <si>
    <t>331 North Vancouver</t>
  </si>
  <si>
    <t>HARMONY HOUSE</t>
  </si>
  <si>
    <t>NORTH VANCOUVER</t>
  </si>
  <si>
    <t>49.31204128</t>
  </si>
  <si>
    <t>-123.043862</t>
  </si>
  <si>
    <t>KIM RAI HOUSE</t>
  </si>
  <si>
    <t>49.32620492</t>
  </si>
  <si>
    <t>-123.061728</t>
  </si>
  <si>
    <t>NORTH SHORE HOUSING CENTRE &amp; SHELTER</t>
  </si>
  <si>
    <t>49.31896609</t>
  </si>
  <si>
    <t>-123.092021</t>
  </si>
  <si>
    <t>HENDECOURT HOUSE</t>
  </si>
  <si>
    <t>49.34083900</t>
  </si>
  <si>
    <t>-123.045295</t>
  </si>
  <si>
    <t>TURNING POINT WOMEN'S HOUSE (NORTH VANCOUVER)</t>
  </si>
  <si>
    <t>49.33316199</t>
  </si>
  <si>
    <t>-123.104553</t>
  </si>
  <si>
    <t>334 Powell River</t>
  </si>
  <si>
    <t>VIZZUTTI FCH</t>
  </si>
  <si>
    <t>POWELL RIVER</t>
  </si>
  <si>
    <t>49.83106574</t>
  </si>
  <si>
    <t>-124.524418</t>
  </si>
  <si>
    <t>BERG/ZROBACK SATELLITE SUPPORTED LIVING</t>
  </si>
  <si>
    <t>JOHN KELLY</t>
  </si>
  <si>
    <t>49.82112807</t>
  </si>
  <si>
    <t>-124.502435</t>
  </si>
  <si>
    <t>SU Low Barrier Housing</t>
  </si>
  <si>
    <t>MEDEWIWIN  APTS</t>
  </si>
  <si>
    <t>48.44223285</t>
  </si>
  <si>
    <t>-123.377214</t>
  </si>
  <si>
    <t>SHELMARIE REST HOME</t>
  </si>
  <si>
    <t>48.41878884</t>
  </si>
  <si>
    <t>-123.324606</t>
  </si>
  <si>
    <t>REGAL PLACE HOTEL</t>
  </si>
  <si>
    <t>49.28213797</t>
  </si>
  <si>
    <t>-123.108376</t>
  </si>
  <si>
    <t>THE PENNSYLVANIA</t>
  </si>
  <si>
    <t>49.28111313</t>
  </si>
  <si>
    <t>-123.104227</t>
  </si>
  <si>
    <t>WASHINGTON HOTEL</t>
  </si>
  <si>
    <t>49.28146291</t>
  </si>
  <si>
    <t>-123.101349</t>
  </si>
  <si>
    <t>323 Vancouver - Northeast</t>
  </si>
  <si>
    <t>DISCOVERY VISTA HOUSE</t>
  </si>
  <si>
    <t>49.25527655</t>
  </si>
  <si>
    <t>-123.070792</t>
  </si>
  <si>
    <t>ST. MARGARET'S APARTMENTS</t>
  </si>
  <si>
    <t>49.25028714</t>
  </si>
  <si>
    <t>-123.072286</t>
  </si>
  <si>
    <t>SU Youth Bed Based Treatment</t>
  </si>
  <si>
    <t>YOUTH HAVEN</t>
  </si>
  <si>
    <t>CONFIDENTIAL</t>
  </si>
  <si>
    <t>EMERALD HOUSE</t>
  </si>
  <si>
    <t>49.28424931</t>
  </si>
  <si>
    <t>-123.044136</t>
  </si>
  <si>
    <t>GREENRIDGE</t>
  </si>
  <si>
    <t>48.46617668</t>
  </si>
  <si>
    <t>-123.367068</t>
  </si>
  <si>
    <t>NEWBRIDGE APTS</t>
  </si>
  <si>
    <t>48.45756459</t>
  </si>
  <si>
    <t>-123.373261</t>
  </si>
  <si>
    <t>PANAMA HOUSE</t>
  </si>
  <si>
    <t>48.47619131</t>
  </si>
  <si>
    <t>-123.398679</t>
  </si>
  <si>
    <t>NEW ROADS THERAPEUTIC RECOVERY COMMUNITY</t>
  </si>
  <si>
    <t>48.46350485</t>
  </si>
  <si>
    <t>-123.440635</t>
  </si>
  <si>
    <t>COMERFORD APARTMENTS</t>
  </si>
  <si>
    <t>48.42936384</t>
  </si>
  <si>
    <t>-123.415686</t>
  </si>
  <si>
    <t>421 Cowichan Valley South</t>
  </si>
  <si>
    <t>CAULFIELD PLACE</t>
  </si>
  <si>
    <t>DUNCAN</t>
  </si>
  <si>
    <t>48.78118001</t>
  </si>
  <si>
    <t>-123.696046</t>
  </si>
  <si>
    <t>424 Greater Nanaimo</t>
  </si>
  <si>
    <t>SU Youth Withdrawal Management (detox) Supportive Bed Based</t>
  </si>
  <si>
    <t>TRANSITIONS</t>
  </si>
  <si>
    <t>NANAIMO</t>
  </si>
  <si>
    <t>49.16797248</t>
  </si>
  <si>
    <t>-123.941572</t>
  </si>
  <si>
    <t>432 Greater Campbell River</t>
  </si>
  <si>
    <t>MH Crisis Bed Based Care (Short Stay Crisis Stabilization)</t>
  </si>
  <si>
    <t>ANN ELMORE HOUSE</t>
  </si>
  <si>
    <t>CAMPBELL RIVER</t>
  </si>
  <si>
    <t>NORTH COAST TRANSITION SOCIETY</t>
  </si>
  <si>
    <t>Female with Child(ren)</t>
  </si>
  <si>
    <t>54.30459287</t>
  </si>
  <si>
    <t>-130.336166</t>
  </si>
  <si>
    <t>522 Burns Lake</t>
  </si>
  <si>
    <t>BURNS LAKE TRANSITION HOUSE</t>
  </si>
  <si>
    <t>524 Prince George</t>
  </si>
  <si>
    <t>PHOENIX TRANSITION HOUSE - PRINCE GEORGE</t>
  </si>
  <si>
    <t>PRINCE GEORGE</t>
  </si>
  <si>
    <t>53.91273320</t>
  </si>
  <si>
    <t>-122.757402</t>
  </si>
  <si>
    <t>COAST COTTAGES</t>
  </si>
  <si>
    <t>COQUITLAM</t>
  </si>
  <si>
    <t>49.24531330</t>
  </si>
  <si>
    <t>-122.804746</t>
  </si>
  <si>
    <t>SU Adult Bed Based Treatment</t>
  </si>
  <si>
    <t>CEDARS AT COBBLE HILL</t>
  </si>
  <si>
    <t>COBBLE HILL</t>
  </si>
  <si>
    <t>48.6887113</t>
  </si>
  <si>
    <t>-123.603621</t>
  </si>
  <si>
    <t>Supported</t>
  </si>
  <si>
    <t>142 Salmon Arm</t>
  </si>
  <si>
    <t>MH Supported Housing Supported Independent Living (SIL)</t>
  </si>
  <si>
    <t>UNAVAILABLE</t>
  </si>
  <si>
    <t>SALMON ARM</t>
  </si>
  <si>
    <t>211 Hope</t>
  </si>
  <si>
    <t>HOPE</t>
  </si>
  <si>
    <t>212 Chilliwack</t>
  </si>
  <si>
    <t>MH Rental Subsidy</t>
  </si>
  <si>
    <t>CHILLIWACK</t>
  </si>
  <si>
    <t>215 Agassiz/Harrison</t>
  </si>
  <si>
    <t>AGASSIZ</t>
  </si>
  <si>
    <t>231 Langley</t>
  </si>
  <si>
    <t>LANGLEY</t>
  </si>
  <si>
    <t>SU Supported Housing Scattered Supported Apartments</t>
  </si>
  <si>
    <t>999 Unknown LHA</t>
  </si>
  <si>
    <t>335 Howe Sound</t>
  </si>
  <si>
    <t>SEA TO SKY (SQUAMISH/WHISTLER/PEMBERTON)</t>
  </si>
  <si>
    <t>MH Supported Housing Scattered Supported Apartments</t>
  </si>
  <si>
    <t>510 Haida Gwaii</t>
  </si>
  <si>
    <t>QUEEN CHARLOTTE</t>
  </si>
  <si>
    <t>MASSET</t>
  </si>
  <si>
    <t>521 Quesnel</t>
  </si>
  <si>
    <t>QUESNEL</t>
  </si>
  <si>
    <t>BURNS LAKE</t>
  </si>
  <si>
    <t>Tertiary</t>
  </si>
  <si>
    <t>Tertiary Inpatient (Acute)</t>
  </si>
  <si>
    <t>HILLSIDE CENTRE</t>
  </si>
  <si>
    <t>50.67128219</t>
  </si>
  <si>
    <t>-120.333674</t>
  </si>
  <si>
    <t>VANCOUVER GENERAL HOSPITAL - WILLOW PAVILION (WP3)</t>
  </si>
  <si>
    <t>49.26131048</t>
  </si>
  <si>
    <t>-123.120077</t>
  </si>
  <si>
    <t>325 Vancouver - Midtown</t>
  </si>
  <si>
    <t>Tertiary Inpatient (Geriatric Rehabilitative)</t>
  </si>
  <si>
    <t>PARKVIEW UNIT AT YOUVILLE RESIDENCE</t>
  </si>
  <si>
    <t>49.24045914</t>
  </si>
  <si>
    <t>-123.120525</t>
  </si>
  <si>
    <t>Tertiary Long Term Rehab</t>
  </si>
  <si>
    <t>SANDRINGHAM</t>
  </si>
  <si>
    <t>48.42674796</t>
  </si>
  <si>
    <t>-123.336642</t>
  </si>
  <si>
    <t>DISCOVERY HARBOUR</t>
  </si>
  <si>
    <t>50.02911558</t>
  </si>
  <si>
    <t>-125.253123</t>
  </si>
  <si>
    <t>517 Terrace</t>
  </si>
  <si>
    <t>Tertiary Inpatient (Rehabilitative)</t>
  </si>
  <si>
    <t>SEVEN SISTERS</t>
  </si>
  <si>
    <t>TERRACE</t>
  </si>
  <si>
    <t>54.51157852</t>
  </si>
  <si>
    <t>-128.594391</t>
  </si>
  <si>
    <t>Tertiary Child and Youth Services</t>
  </si>
  <si>
    <t>BC CHILDREN'S HOSPITAL</t>
  </si>
  <si>
    <t>49.24457184</t>
  </si>
  <si>
    <t>-123.127521</t>
  </si>
  <si>
    <t>CARIBOO MEMORIAL HOSPITAL</t>
  </si>
  <si>
    <t>WILLIAMS LAKE</t>
  </si>
  <si>
    <t>52.13760252</t>
  </si>
  <si>
    <t>-122.142229</t>
  </si>
  <si>
    <t>122 Nelson</t>
  </si>
  <si>
    <t>VERNON HOUSE</t>
  </si>
  <si>
    <t>NELSON</t>
  </si>
  <si>
    <t>49.49146168</t>
  </si>
  <si>
    <t>-117.293349</t>
  </si>
  <si>
    <t>135 Armstrong/Spallumcheen</t>
  </si>
  <si>
    <t>ROUND LAKE TREATMENT CENTRE</t>
  </si>
  <si>
    <t>ARMSTRONG</t>
  </si>
  <si>
    <t>50.42930291</t>
  </si>
  <si>
    <t>-119.341103</t>
  </si>
  <si>
    <t>PAINTED TURTLE LODGE</t>
  </si>
  <si>
    <t>ABERDEEN HOUSE</t>
  </si>
  <si>
    <t>COLDSTREAM</t>
  </si>
  <si>
    <t>50.22986650</t>
  </si>
  <si>
    <t>-119.225744</t>
  </si>
  <si>
    <t>BILL'S PLACE</t>
  </si>
  <si>
    <t>50.27464952</t>
  </si>
  <si>
    <t>-119.264723</t>
  </si>
  <si>
    <t>SU Youth Withdrawal Management (detox) Facility Based</t>
  </si>
  <si>
    <t>YD33</t>
  </si>
  <si>
    <t>49.88207157</t>
  </si>
  <si>
    <t>-119.479182</t>
  </si>
  <si>
    <t>WALKER HOUSE</t>
  </si>
  <si>
    <t>49.88076789</t>
  </si>
  <si>
    <t>-119.404789</t>
  </si>
  <si>
    <t>BRIDGEWAY</t>
  </si>
  <si>
    <t>49.88797326</t>
  </si>
  <si>
    <t>-119.390363</t>
  </si>
  <si>
    <t>149 Merritt</t>
  </si>
  <si>
    <t>ADDICTIONS AND SUPPORTED HOUSING (AASH)</t>
  </si>
  <si>
    <t>MERRITT</t>
  </si>
  <si>
    <t>Rural or Remote (living in a rural or remote area)</t>
  </si>
  <si>
    <t>49.87954658</t>
  </si>
  <si>
    <t>-119.498186</t>
  </si>
  <si>
    <t>TRAVERSE</t>
  </si>
  <si>
    <t>49.14752172</t>
  </si>
  <si>
    <t>-121.965306</t>
  </si>
  <si>
    <t>MCCANN FCH</t>
  </si>
  <si>
    <t>50.70571008</t>
  </si>
  <si>
    <t>-120.390412</t>
  </si>
  <si>
    <t>Acute Care Inpatient Treatment Beds Youth/Adolescents</t>
  </si>
  <si>
    <t>SURREY MEMORIAL HOSPITAL</t>
  </si>
  <si>
    <t>49.17695055</t>
  </si>
  <si>
    <t>-122.842437</t>
  </si>
  <si>
    <t>NORTH ISLAND HOSPITAL CAMPBELL RIVER AND DISTRICT</t>
  </si>
  <si>
    <t>50.01105358</t>
  </si>
  <si>
    <t>-125.245309</t>
  </si>
  <si>
    <t>434 Vancouver Island North</t>
  </si>
  <si>
    <t>PORT MCNEILL HOSPITAL</t>
  </si>
  <si>
    <t>PORT MCNEILL</t>
  </si>
  <si>
    <t>50.58153997</t>
  </si>
  <si>
    <t>-127.014709</t>
  </si>
  <si>
    <t>223 Maple Ridge/Pitt Meadows</t>
  </si>
  <si>
    <t>MAPLE RIDGE TREATMENT CENTRE</t>
  </si>
  <si>
    <t>MAPLE RIDGE</t>
  </si>
  <si>
    <t>49.21337559</t>
  </si>
  <si>
    <t>-122.604177</t>
  </si>
  <si>
    <t>BECKMAN BRIDGING</t>
  </si>
  <si>
    <t>49.22141348</t>
  </si>
  <si>
    <t>-122.622866</t>
  </si>
  <si>
    <t>IRIS HOUSE</t>
  </si>
  <si>
    <t>49.25319178</t>
  </si>
  <si>
    <t>-122.778763</t>
  </si>
  <si>
    <t>HOLLYBRIDGE</t>
  </si>
  <si>
    <t>49.08573766</t>
  </si>
  <si>
    <t>-122.621748</t>
  </si>
  <si>
    <t>232 Delta</t>
  </si>
  <si>
    <t>DELTA LODGE</t>
  </si>
  <si>
    <t>DELTA</t>
  </si>
  <si>
    <t>49.16854269</t>
  </si>
  <si>
    <t>-122.915177</t>
  </si>
  <si>
    <t>SOUTH DELTA CONGREGATE</t>
  </si>
  <si>
    <t>49.01901425</t>
  </si>
  <si>
    <t>-123.067769</t>
  </si>
  <si>
    <t>SU Sobering and Assessment Beds</t>
  </si>
  <si>
    <t>QUIBBLE CREEK SOBERING AND ASSESSMENT CENTRE</t>
  </si>
  <si>
    <t>49.23059674</t>
  </si>
  <si>
    <t>-122.922494</t>
  </si>
  <si>
    <t>CARR'S PLACE</t>
  </si>
  <si>
    <t>49.20197524</t>
  </si>
  <si>
    <t>-122.839717</t>
  </si>
  <si>
    <t>ARGYLL LODGE</t>
  </si>
  <si>
    <t>49.19597768</t>
  </si>
  <si>
    <t>-122.820336</t>
  </si>
  <si>
    <t>PHOENIX DRUG AND ALCOHOL CENTRE</t>
  </si>
  <si>
    <t>49.17456967</t>
  </si>
  <si>
    <t>-122.842586</t>
  </si>
  <si>
    <t>HAZELMERE LODGE</t>
  </si>
  <si>
    <t>49.03672983</t>
  </si>
  <si>
    <t>-122.713524</t>
  </si>
  <si>
    <t>GRANVILLE HOUSE</t>
  </si>
  <si>
    <t>49.15868131</t>
  </si>
  <si>
    <t>-123.114219</t>
  </si>
  <si>
    <t>GRANVILLE RESIDENCE</t>
  </si>
  <si>
    <t>49.27656487</t>
  </si>
  <si>
    <t>-123.127267</t>
  </si>
  <si>
    <t>MH Emergency Shelters</t>
  </si>
  <si>
    <t>AL MITCHELL SHELTER</t>
  </si>
  <si>
    <t>49.28394172</t>
  </si>
  <si>
    <t>-123.096003</t>
  </si>
  <si>
    <t>CORDOVA RESIDENCE</t>
  </si>
  <si>
    <t>49.28227069</t>
  </si>
  <si>
    <t>-123.103251</t>
  </si>
  <si>
    <t>SU Supported Housing Group Homes</t>
  </si>
  <si>
    <t>A:YELEXW MEN'S HOUSE</t>
  </si>
  <si>
    <t>49.23428326</t>
  </si>
  <si>
    <t>-121.751759</t>
  </si>
  <si>
    <t>CLIFF BLOCK</t>
  </si>
  <si>
    <t>49.20341465</t>
  </si>
  <si>
    <t>-122.908546</t>
  </si>
  <si>
    <t>FRASERDALE</t>
  </si>
  <si>
    <t>49.24987780</t>
  </si>
  <si>
    <t>-122.976711</t>
  </si>
  <si>
    <t>MILLER'S WAY</t>
  </si>
  <si>
    <t>49.22082871</t>
  </si>
  <si>
    <t>-122.935009</t>
  </si>
  <si>
    <t>MELODY HOUSE</t>
  </si>
  <si>
    <t>49.27053060</t>
  </si>
  <si>
    <t>-123.168068</t>
  </si>
  <si>
    <t>FRASER STREET APARTMENTS</t>
  </si>
  <si>
    <t>49.23313347</t>
  </si>
  <si>
    <t>-123.090407</t>
  </si>
  <si>
    <t>ADULT WITHDRAWAL MANAGEMENT SERVICES (DETOX)</t>
  </si>
  <si>
    <t>Pregnant</t>
  </si>
  <si>
    <t>49.26749806</t>
  </si>
  <si>
    <t>-123.097532</t>
  </si>
  <si>
    <t>KILLARNEY APARTMENTS</t>
  </si>
  <si>
    <t>49.22309746</t>
  </si>
  <si>
    <t>-123.054648</t>
  </si>
  <si>
    <t>C AND E</t>
  </si>
  <si>
    <t>49.32584299</t>
  </si>
  <si>
    <t>-123.089342</t>
  </si>
  <si>
    <t>LILLIAN PLACE</t>
  </si>
  <si>
    <t>49.33401117</t>
  </si>
  <si>
    <t>-123.069723</t>
  </si>
  <si>
    <t>QUEENS HOUSE</t>
  </si>
  <si>
    <t>49.33545451</t>
  </si>
  <si>
    <t>-123.051941</t>
  </si>
  <si>
    <t>333 Sunshine Coast</t>
  </si>
  <si>
    <t>LACHUCZEWSKA FCH</t>
  </si>
  <si>
    <t>ROBERTS CREEK</t>
  </si>
  <si>
    <t>49.42021717</t>
  </si>
  <si>
    <t>-123.596287</t>
  </si>
  <si>
    <t>GARDEN HOUSE</t>
  </si>
  <si>
    <t>48.43551524</t>
  </si>
  <si>
    <t>-123.346131</t>
  </si>
  <si>
    <t>THE LUX</t>
  </si>
  <si>
    <t>49.28148576</t>
  </si>
  <si>
    <t>-123.102910</t>
  </si>
  <si>
    <t>BERMAN HOUSE</t>
  </si>
  <si>
    <t>49.27177025</t>
  </si>
  <si>
    <t>-123.061718</t>
  </si>
  <si>
    <t>PETER FCH</t>
  </si>
  <si>
    <t>STUBBS FCH</t>
  </si>
  <si>
    <t>BRIDGE</t>
  </si>
  <si>
    <t>49.14867161</t>
  </si>
  <si>
    <t>-123.937260</t>
  </si>
  <si>
    <t>CLEARVIEW</t>
  </si>
  <si>
    <t>49.14374823</t>
  </si>
  <si>
    <t>-123.928099</t>
  </si>
  <si>
    <t>425 Oceanside</t>
  </si>
  <si>
    <t>HIRST HOUSE</t>
  </si>
  <si>
    <t>PARKSVILLE</t>
  </si>
  <si>
    <t>49.320075</t>
  </si>
  <si>
    <t>-124.306903</t>
  </si>
  <si>
    <t>426 Alberni/Clayoquot</t>
  </si>
  <si>
    <t>PORT HOUSE</t>
  </si>
  <si>
    <t>PORT ALBERNI</t>
  </si>
  <si>
    <t>49.25427188</t>
  </si>
  <si>
    <t>-124.803771</t>
  </si>
  <si>
    <t>431 Comox Valley</t>
  </si>
  <si>
    <t>COMOX VALLEY RECOVERY CENTRE</t>
  </si>
  <si>
    <t>COURTENAY</t>
  </si>
  <si>
    <t>49.68649738</t>
  </si>
  <si>
    <t>-125.006797</t>
  </si>
  <si>
    <t>ASSOCIATION ADVOCATE FOR WOMEN &amp; CHILDREN</t>
  </si>
  <si>
    <t>53.91767209</t>
  </si>
  <si>
    <t>-122.741252</t>
  </si>
  <si>
    <t>PRINCE GEORGE YOUTH DETOX CENTRE</t>
  </si>
  <si>
    <t>53.91222997</t>
  </si>
  <si>
    <t>-122.766270</t>
  </si>
  <si>
    <t>DAVIS HOUSE</t>
  </si>
  <si>
    <t>53.91320616</t>
  </si>
  <si>
    <t>-122.763733</t>
  </si>
  <si>
    <t>132 Penticton</t>
  </si>
  <si>
    <t>DISCOVERY HOUSE</t>
  </si>
  <si>
    <t>PENTICTON</t>
  </si>
  <si>
    <t>49.49320153</t>
  </si>
  <si>
    <t>-119.592872</t>
  </si>
  <si>
    <t>COAST MENTAL HEALTH REHABILITATION &amp; RECOVERY</t>
  </si>
  <si>
    <t>131 Southern Okanagan</t>
  </si>
  <si>
    <t>OLIVER/OSOYOOS</t>
  </si>
  <si>
    <t>134 Princeton</t>
  </si>
  <si>
    <t>PRINCETON</t>
  </si>
  <si>
    <t>144 100 Mile House</t>
  </si>
  <si>
    <t>100 MILE HOUSE</t>
  </si>
  <si>
    <t>MH ACT/ICM Rental Subsidy</t>
  </si>
  <si>
    <t>523 Nechako</t>
  </si>
  <si>
    <t>VANDERHOOF</t>
  </si>
  <si>
    <t>Tertiary Inpatient (Geriatric)</t>
  </si>
  <si>
    <t>DR. F.W. GREEN MEMORIAL HOME</t>
  </si>
  <si>
    <t>49.50491406</t>
  </si>
  <si>
    <t>-115.757375</t>
  </si>
  <si>
    <t>COUNTRY SQUIRE RETIREMENT VILLA</t>
  </si>
  <si>
    <t>OSOYOOS</t>
  </si>
  <si>
    <t>49.03743871</t>
  </si>
  <si>
    <t>-119.470485</t>
  </si>
  <si>
    <t>RENE HOUSE</t>
  </si>
  <si>
    <t>49.49774133</t>
  </si>
  <si>
    <t>-119.601032</t>
  </si>
  <si>
    <t>Tertiary Eating Disorder Services</t>
  </si>
  <si>
    <t>COWICHAN LODGE</t>
  </si>
  <si>
    <t>48.78539453</t>
  </si>
  <si>
    <t>-123.711150</t>
  </si>
  <si>
    <t>514 Smithers</t>
  </si>
  <si>
    <t>BULKLEY LODGE</t>
  </si>
  <si>
    <t>SMITHERS</t>
  </si>
  <si>
    <t>54.779846</t>
  </si>
  <si>
    <t>-127.167989</t>
  </si>
  <si>
    <t>532 Peace River North</t>
  </si>
  <si>
    <t>PEACE VILLA</t>
  </si>
  <si>
    <t>FORT ST. JOHN</t>
  </si>
  <si>
    <t>56.25735224</t>
  </si>
  <si>
    <t>-120.818254</t>
  </si>
  <si>
    <t>KOOTENAY LAKE HOSPITAL</t>
  </si>
  <si>
    <t>49.49453660</t>
  </si>
  <si>
    <t>-117.285162</t>
  </si>
  <si>
    <t>KELOWNA GENERAL HOSPITAL</t>
  </si>
  <si>
    <t>49.87405724</t>
  </si>
  <si>
    <t>-119.491369</t>
  </si>
  <si>
    <t>ROYAL INLAND HOSPITAL</t>
  </si>
  <si>
    <t>THE RECOVERY RANCH (YOUNG ADULT TREATMENT)</t>
  </si>
  <si>
    <t>FORT STEELE</t>
  </si>
  <si>
    <t>49.61503730</t>
  </si>
  <si>
    <t>-115.632633</t>
  </si>
  <si>
    <t>BRAEMORE LODGE</t>
  </si>
  <si>
    <t>Male or Female</t>
  </si>
  <si>
    <t>49.47169893</t>
  </si>
  <si>
    <t>-119.581700</t>
  </si>
  <si>
    <t>ARGYLE HOUSE</t>
  </si>
  <si>
    <t>49.49153239</t>
  </si>
  <si>
    <t>-119.593376</t>
  </si>
  <si>
    <t>FLANAGAN FCH</t>
  </si>
  <si>
    <t>WEST KELOWNA</t>
  </si>
  <si>
    <t>49.86467184</t>
  </si>
  <si>
    <t>-119.588097</t>
  </si>
  <si>
    <t>GREIG FCH</t>
  </si>
  <si>
    <t>49.86737751</t>
  </si>
  <si>
    <t>-119.485985</t>
  </si>
  <si>
    <t>TOPAZ PLACE</t>
  </si>
  <si>
    <t>49.13985478</t>
  </si>
  <si>
    <t>-121.967898</t>
  </si>
  <si>
    <t>MOUNTAIN VIEW</t>
  </si>
  <si>
    <t>49.09864083</t>
  </si>
  <si>
    <t>-122.080507</t>
  </si>
  <si>
    <t>214 Mission</t>
  </si>
  <si>
    <t>PLEASANT VIEW</t>
  </si>
  <si>
    <t>MISSION</t>
  </si>
  <si>
    <t>49.22775078</t>
  </si>
  <si>
    <t>-122.888175</t>
  </si>
  <si>
    <t>4TH AVENUE</t>
  </si>
  <si>
    <t>50.69611838</t>
  </si>
  <si>
    <t>-119.280311</t>
  </si>
  <si>
    <t>MARTIN FCH</t>
  </si>
  <si>
    <t>50.706998</t>
  </si>
  <si>
    <t>-120.393032</t>
  </si>
  <si>
    <t>BRIDGEWAY MANOR</t>
  </si>
  <si>
    <t>50.67152378</t>
  </si>
  <si>
    <t>-120.328710</t>
  </si>
  <si>
    <t>THE MAVERICK MANOR-ADDICTIONS AND SUPPORTIVE HOUSING (AASH)</t>
  </si>
  <si>
    <t>50.65419281</t>
  </si>
  <si>
    <t>-120.367594</t>
  </si>
  <si>
    <t>CARIBOO FRIENDSHIP SOCIETY</t>
  </si>
  <si>
    <t>52.12725381</t>
  </si>
  <si>
    <t>-122.142472</t>
  </si>
  <si>
    <t>CHILLIWACK GENERAL HOSPITAL</t>
  </si>
  <si>
    <t>49.16592192</t>
  </si>
  <si>
    <t>-121.962743</t>
  </si>
  <si>
    <t>RICHMOND HOSPITAL</t>
  </si>
  <si>
    <t>49.17004606</t>
  </si>
  <si>
    <t>-123.146825</t>
  </si>
  <si>
    <t>Acute Care Short-term Assessment Unit</t>
  </si>
  <si>
    <t>WEST COAST GENERAL HOSPITAL</t>
  </si>
  <si>
    <t>49.24996738</t>
  </si>
  <si>
    <t>-124.782068</t>
  </si>
  <si>
    <t>RIVERSIDE SATELLITE</t>
  </si>
  <si>
    <t>49.21510513</t>
  </si>
  <si>
    <t>-122.631792</t>
  </si>
  <si>
    <t>MARY HILL HOUSE</t>
  </si>
  <si>
    <t>MURRAYVILLE MANOR</t>
  </si>
  <si>
    <t>HAZELBRIDGE</t>
  </si>
  <si>
    <t>49.08421213</t>
  </si>
  <si>
    <t>-122.624818</t>
  </si>
  <si>
    <t>SCOTTSDALE HOUSE</t>
  </si>
  <si>
    <t>49.13410298</t>
  </si>
  <si>
    <t>-122.897676</t>
  </si>
  <si>
    <t>BEAR CREEK ASSISTED LIVING</t>
  </si>
  <si>
    <t>49.16292565</t>
  </si>
  <si>
    <t>-122.839850</t>
  </si>
  <si>
    <t>CREEKSIDE WITHDRAWAL MANAGEMENT CENTRE</t>
  </si>
  <si>
    <t>PATH TO FREEDOM</t>
  </si>
  <si>
    <t>49.10227063</t>
  </si>
  <si>
    <t>-122.702489</t>
  </si>
  <si>
    <t>ELLENDALE CRADLE</t>
  </si>
  <si>
    <t>49.20542194</t>
  </si>
  <si>
    <t>-122.812562</t>
  </si>
  <si>
    <t>ELLENDALE PLACE</t>
  </si>
  <si>
    <t>ALEXANDRA COURT</t>
  </si>
  <si>
    <t>49.17027343</t>
  </si>
  <si>
    <t>-123.125337</t>
  </si>
  <si>
    <t>SU Supported Housing Clustered/Block Apartments</t>
  </si>
  <si>
    <t>KARIS PLACE</t>
  </si>
  <si>
    <t>49.27518918</t>
  </si>
  <si>
    <t>-123.127018</t>
  </si>
  <si>
    <t>KINDRED PLACE</t>
  </si>
  <si>
    <t>49.27456397</t>
  </si>
  <si>
    <t>-123.126448</t>
  </si>
  <si>
    <t>SMITH-YUEN APARTMENTS</t>
  </si>
  <si>
    <t>49.22166687</t>
  </si>
  <si>
    <t>-123.155169</t>
  </si>
  <si>
    <t>CENTRAL CITY LODGE</t>
  </si>
  <si>
    <t>49.28327309</t>
  </si>
  <si>
    <t>-123.112494</t>
  </si>
  <si>
    <t>HARBOUR LIGHT DETOX</t>
  </si>
  <si>
    <t>49.28239039</t>
  </si>
  <si>
    <t>-123.101210</t>
  </si>
  <si>
    <t>ONSITE TRANSITIONAL RECOVERY</t>
  </si>
  <si>
    <t>ALEWEM MODULAR</t>
  </si>
  <si>
    <t>49.27093828</t>
  </si>
  <si>
    <t>-123.077487</t>
  </si>
  <si>
    <t>JEFFREY ROSS APARTMENTS</t>
  </si>
  <si>
    <t>49.28388329</t>
  </si>
  <si>
    <t>-123.092611</t>
  </si>
  <si>
    <t>VICTORIA REST HOME</t>
  </si>
  <si>
    <t>49.20554170</t>
  </si>
  <si>
    <t>-122.915870</t>
  </si>
  <si>
    <t>BLUEBIRD HOUSE</t>
  </si>
  <si>
    <t>49.20685203</t>
  </si>
  <si>
    <t>-122.920267</t>
  </si>
  <si>
    <t>49.20655823</t>
  </si>
  <si>
    <t>-122.914719</t>
  </si>
  <si>
    <t>SU Youth Supportive Bed Based Services (Supportive Recovery)</t>
  </si>
  <si>
    <t>LAST DOOR YOUTH PROGRAM</t>
  </si>
  <si>
    <t>49.20469805</t>
  </si>
  <si>
    <t>-122.914628</t>
  </si>
  <si>
    <t>GEORGIA HOUSE</t>
  </si>
  <si>
    <t>49.27830516</t>
  </si>
  <si>
    <t>-123.017445</t>
  </si>
  <si>
    <t>BECKMAN APARTMENTS</t>
  </si>
  <si>
    <t>49.22235337</t>
  </si>
  <si>
    <t>-122.622573</t>
  </si>
  <si>
    <t>BECKMAN HOUSE</t>
  </si>
  <si>
    <t>WINSTON MANOR</t>
  </si>
  <si>
    <t>49.26590173</t>
  </si>
  <si>
    <t>-123.169116</t>
  </si>
  <si>
    <t>SANFORD APARTMENTS</t>
  </si>
  <si>
    <t>49.26824918</t>
  </si>
  <si>
    <t>-123.155629</t>
  </si>
  <si>
    <t>CHESTER HOUSE</t>
  </si>
  <si>
    <t>49.23768866</t>
  </si>
  <si>
    <t>-123.089067</t>
  </si>
  <si>
    <t>MAGNOLIA HOUSE</t>
  </si>
  <si>
    <t>49.25377312</t>
  </si>
  <si>
    <t>-123.088253</t>
  </si>
  <si>
    <t>CAMILLE HOUSE</t>
  </si>
  <si>
    <t>49.25765766</t>
  </si>
  <si>
    <t>-123.106428</t>
  </si>
  <si>
    <t>VENTURE</t>
  </si>
  <si>
    <t>49.25919650</t>
  </si>
  <si>
    <t>-123.099324</t>
  </si>
  <si>
    <t>UNITY HOUSING - THE HEIGHTS</t>
  </si>
  <si>
    <t>49.22084384</t>
  </si>
  <si>
    <t>-123.036653</t>
  </si>
  <si>
    <t>HAROLD HOUSE</t>
  </si>
  <si>
    <t>49.33825102</t>
  </si>
  <si>
    <t>-123.041566</t>
  </si>
  <si>
    <t>FAIRVIEW HOUSE</t>
  </si>
  <si>
    <t>GIBSONS, BC</t>
  </si>
  <si>
    <t>49.38794621</t>
  </si>
  <si>
    <t>-123.526091</t>
  </si>
  <si>
    <t>UNDER ONE ROOF</t>
  </si>
  <si>
    <t>SQUAMISH</t>
  </si>
  <si>
    <t>49.69709834</t>
  </si>
  <si>
    <t>-123.157947</t>
  </si>
  <si>
    <t>AMETHYST HOUSE</t>
  </si>
  <si>
    <t>49.69344758</t>
  </si>
  <si>
    <t>-124.999813</t>
  </si>
  <si>
    <t>PANDORA APARTMENTS</t>
  </si>
  <si>
    <t>48.42769808</t>
  </si>
  <si>
    <t>-123.362222</t>
  </si>
  <si>
    <t>ROCKLAND 1475 SUITES</t>
  </si>
  <si>
    <t>48.42538204</t>
  </si>
  <si>
    <t>-123.339667</t>
  </si>
  <si>
    <t>CLARK APARTMENTS</t>
  </si>
  <si>
    <t>49.25788994</t>
  </si>
  <si>
    <t>-123.076157</t>
  </si>
  <si>
    <t>PENDER HOUSE</t>
  </si>
  <si>
    <t>49.28013985</t>
  </si>
  <si>
    <t>-123.052665</t>
  </si>
  <si>
    <t>TILLIKUM HOUSE</t>
  </si>
  <si>
    <t>49.25802934</t>
  </si>
  <si>
    <t>-123.037868</t>
  </si>
  <si>
    <t>SOBERING AND ASSESSMENT BEDS</t>
  </si>
  <si>
    <t>49.24254077</t>
  </si>
  <si>
    <t>-124.804865</t>
  </si>
  <si>
    <t>KASPER  FCH</t>
  </si>
  <si>
    <t>MCKELLAR FCH</t>
  </si>
  <si>
    <t>49.69330912</t>
  </si>
  <si>
    <t>-124.999624</t>
  </si>
  <si>
    <t>LIGHTHOUSE</t>
  </si>
  <si>
    <t>PORT HARDY</t>
  </si>
  <si>
    <t>50.722741</t>
  </si>
  <si>
    <t>-127.492789</t>
  </si>
  <si>
    <t>SEASONS HOUSE COMMUNITY SHELTER</t>
  </si>
  <si>
    <t>52.97561880</t>
  </si>
  <si>
    <t>-122.497053</t>
  </si>
  <si>
    <t>STRATHWOOD TOWNHOUSE APARTMENTS</t>
  </si>
  <si>
    <t>53.90220631</t>
  </si>
  <si>
    <t>-122.757561</t>
  </si>
  <si>
    <t>NORTHERN CENTRE OF HOPE</t>
  </si>
  <si>
    <t>56.24548092</t>
  </si>
  <si>
    <t>-120.845758</t>
  </si>
  <si>
    <t>LOOKING GLASS RESIDENCE</t>
  </si>
  <si>
    <t>49.24814625</t>
  </si>
  <si>
    <t>-123.146013</t>
  </si>
  <si>
    <t>ACTIVATORS</t>
  </si>
  <si>
    <t>53.91541905</t>
  </si>
  <si>
    <t>-122.736632</t>
  </si>
  <si>
    <t>BC Housing Health Services Program</t>
  </si>
  <si>
    <t>GIBSONS/SECHELT</t>
  </si>
  <si>
    <t>COMOX VALLEY</t>
  </si>
  <si>
    <t>HOUSTON</t>
  </si>
  <si>
    <t>515 Kitimat</t>
  </si>
  <si>
    <t>KITIMAT</t>
  </si>
  <si>
    <t>531 Peace River South</t>
  </si>
  <si>
    <t>DAWSON CREEK</t>
  </si>
  <si>
    <t>PEACE ARCH HOSPITAL FOUNDATION LODGE</t>
  </si>
  <si>
    <t>49.03204062</t>
  </si>
  <si>
    <t>-122.791469</t>
  </si>
  <si>
    <t>VANCOUVER GENERAL HOSPITAL - WILLOW PAVILION (WP2)</t>
  </si>
  <si>
    <t>125 Trail</t>
  </si>
  <si>
    <t>KOOTENAY BOUNDARY REGIONAL HOSPITAL</t>
  </si>
  <si>
    <t>TRAIL</t>
  </si>
  <si>
    <t>49.10391334</t>
  </si>
  <si>
    <t>-117.698888</t>
  </si>
  <si>
    <t>126 Grand Forks</t>
  </si>
  <si>
    <t>BOUNDARY HOSPITAL</t>
  </si>
  <si>
    <t>GRAND FORKS</t>
  </si>
  <si>
    <t>49.03074689</t>
  </si>
  <si>
    <t>-118.466449</t>
  </si>
  <si>
    <t>BIRCH PLACE</t>
  </si>
  <si>
    <t>49.51650207</t>
  </si>
  <si>
    <t>-115.760483</t>
  </si>
  <si>
    <t>COMMON GROUNDS</t>
  </si>
  <si>
    <t>49.49717103</t>
  </si>
  <si>
    <t>-119.596518</t>
  </si>
  <si>
    <t>ECKHARDT HOUSE</t>
  </si>
  <si>
    <t>49.49361676</t>
  </si>
  <si>
    <t>-119.586061</t>
  </si>
  <si>
    <t>JOHNSON HOUSE</t>
  </si>
  <si>
    <t>49.49791862</t>
  </si>
  <si>
    <t>-119.577532</t>
  </si>
  <si>
    <t>BELVEDERE APARTMENTS</t>
  </si>
  <si>
    <t>50.25391030</t>
  </si>
  <si>
    <t>-119.273874</t>
  </si>
  <si>
    <t>WARREN</t>
  </si>
  <si>
    <t>50.27259264</t>
  </si>
  <si>
    <t>-119.264548</t>
  </si>
  <si>
    <t>HILDEBRANDT FCH (Hildenbrandt Home on DSR)</t>
  </si>
  <si>
    <t>LAKE COUNTRY</t>
  </si>
  <si>
    <t>50.04294438</t>
  </si>
  <si>
    <t>-119.403306</t>
  </si>
  <si>
    <t>GAINSBOROUGH HOUSE</t>
  </si>
  <si>
    <t>49.87918305</t>
  </si>
  <si>
    <t>-119.407176</t>
  </si>
  <si>
    <t>JOHNSON FCH</t>
  </si>
  <si>
    <t>49.90534724</t>
  </si>
  <si>
    <t>-119.385805</t>
  </si>
  <si>
    <t>33 WEST - SUPPORTED RECOVERY</t>
  </si>
  <si>
    <t>147 Lillooet</t>
  </si>
  <si>
    <t>LILLOOET FRIENDSHIP CENTRE SOCIETY</t>
  </si>
  <si>
    <t>LILLOOET</t>
  </si>
  <si>
    <t>50.68333288</t>
  </si>
  <si>
    <t>-121.933329</t>
  </si>
  <si>
    <t>PLEA COMMUNITY SERVICES FCH</t>
  </si>
  <si>
    <t>49.25117954</t>
  </si>
  <si>
    <t>-123.067959</t>
  </si>
  <si>
    <t>WILLOW MANOR</t>
  </si>
  <si>
    <t>49.12428514</t>
  </si>
  <si>
    <t>-121.959968</t>
  </si>
  <si>
    <t>FIRST AVENUE RESIDENCE</t>
  </si>
  <si>
    <t>49.16911733</t>
  </si>
  <si>
    <t>-121.938652</t>
  </si>
  <si>
    <t>ROSEDALE</t>
  </si>
  <si>
    <t>49.17723599</t>
  </si>
  <si>
    <t>-121.852332</t>
  </si>
  <si>
    <t>SKYLINE LODGE</t>
  </si>
  <si>
    <t>49.03821405</t>
  </si>
  <si>
    <t>-122.304016</t>
  </si>
  <si>
    <t>LA ROSA REST HOME</t>
  </si>
  <si>
    <t>49.01700719</t>
  </si>
  <si>
    <t>-122.439916</t>
  </si>
  <si>
    <t>PEARDONVILLE HOUSE</t>
  </si>
  <si>
    <t>49.01766610</t>
  </si>
  <si>
    <t>-122.405979</t>
  </si>
  <si>
    <t>MOLLIES PLACE</t>
  </si>
  <si>
    <t>A NEW TOMORROW TREATMENT SOLUTIONS</t>
  </si>
  <si>
    <t>50.70327136</t>
  </si>
  <si>
    <t>-120.367116</t>
  </si>
  <si>
    <t>GATEWAY CRISIS STABILISATION UNIT</t>
  </si>
  <si>
    <t>ROYAL COLUMBIAN HOSPITAL</t>
  </si>
  <si>
    <t>49.22660808</t>
  </si>
  <si>
    <t>-122.892704</t>
  </si>
  <si>
    <t>BURNABY HOSPITAL IPU</t>
  </si>
  <si>
    <t>49.24890214</t>
  </si>
  <si>
    <t>-123.016345</t>
  </si>
  <si>
    <t>VANCOUVER GENERAL HOSPITAL SEGAL FAMILY HEALTH CENTRE</t>
  </si>
  <si>
    <t>49.26058966</t>
  </si>
  <si>
    <t>-123.120794</t>
  </si>
  <si>
    <t>QUEEN ALEXANDRA CENTRE FOR CHILDREN'S HEALTH</t>
  </si>
  <si>
    <t>48.47175622</t>
  </si>
  <si>
    <t>-123.302971</t>
  </si>
  <si>
    <t>NANAIMO REGIONAL HOSPITAL</t>
  </si>
  <si>
    <t>49.18333197</t>
  </si>
  <si>
    <t>-123.970999</t>
  </si>
  <si>
    <t>UNIVERSITY HOSPITAL OF NORTHERN BC</t>
  </si>
  <si>
    <t>53.91122816</t>
  </si>
  <si>
    <t>-122.763284</t>
  </si>
  <si>
    <t>BARBERRY LODGE</t>
  </si>
  <si>
    <t>49.26525128</t>
  </si>
  <si>
    <t>-122.752988</t>
  </si>
  <si>
    <t>BARCLAY LODGE</t>
  </si>
  <si>
    <t>49.26999330</t>
  </si>
  <si>
    <t>-122.768894</t>
  </si>
  <si>
    <t>CALCUTT PLACE</t>
  </si>
  <si>
    <t>49.27247766</t>
  </si>
  <si>
    <t>-122.759972</t>
  </si>
  <si>
    <t>PRAIRIE HOUSE</t>
  </si>
  <si>
    <t>49.27126045</t>
  </si>
  <si>
    <t>-122.767824</t>
  </si>
  <si>
    <t>KIMBELEE PLACE</t>
  </si>
  <si>
    <t>DESTINY HOUSE</t>
  </si>
  <si>
    <t>49.18340267</t>
  </si>
  <si>
    <t>-122.892072</t>
  </si>
  <si>
    <t>WOODWARDS</t>
  </si>
  <si>
    <t>49.28225182</t>
  </si>
  <si>
    <t>-123.107996</t>
  </si>
  <si>
    <t>ALEXANDER STREET COMMUNITY</t>
  </si>
  <si>
    <t>49.28368037</t>
  </si>
  <si>
    <t>-123.091509</t>
  </si>
  <si>
    <t>PIONEER HOUSE</t>
  </si>
  <si>
    <t>UNITY HOUSING - FLEMING HOUSE</t>
  </si>
  <si>
    <t>49.24471210</t>
  </si>
  <si>
    <t>-123.072277</t>
  </si>
  <si>
    <t>WELWYN HOUSE</t>
  </si>
  <si>
    <t>49.24602884</t>
  </si>
  <si>
    <t>-123.070117</t>
  </si>
  <si>
    <t>BYRON HOUSE</t>
  </si>
  <si>
    <t>49.25654778</t>
  </si>
  <si>
    <t>-123.092947</t>
  </si>
  <si>
    <t>EAST 16TH APARTMENTS</t>
  </si>
  <si>
    <t>NEW WAY FOR WOMEN</t>
  </si>
  <si>
    <t>49.21614695</t>
  </si>
  <si>
    <t>-123.132898</t>
  </si>
  <si>
    <t>SUTHERLAND PLACE</t>
  </si>
  <si>
    <t>49.32196818</t>
  </si>
  <si>
    <t>-123.055218</t>
  </si>
  <si>
    <t>THE BOULEVARD</t>
  </si>
  <si>
    <t>WEST VANCOUVER</t>
  </si>
  <si>
    <t>49.31716970</t>
  </si>
  <si>
    <t>-123.057781</t>
  </si>
  <si>
    <t>ADDICTIONS TRANSITION HOUSE</t>
  </si>
  <si>
    <t>SECHELT, BC</t>
  </si>
  <si>
    <t>DOUGLAS STREET COMMUNITY</t>
  </si>
  <si>
    <t>48.44241250</t>
  </si>
  <si>
    <t>-123.368967</t>
  </si>
  <si>
    <t>SWIFT HOUSE APARTMENTS</t>
  </si>
  <si>
    <t>48.42942409</t>
  </si>
  <si>
    <t>-123.370566</t>
  </si>
  <si>
    <t>SUNRISE HOTEL</t>
  </si>
  <si>
    <t>TRIUMPH APARTMENTS</t>
  </si>
  <si>
    <t>49.28400683</t>
  </si>
  <si>
    <t>-123.060836</t>
  </si>
  <si>
    <t>PEAK HOUSE</t>
  </si>
  <si>
    <t>49.27919390</t>
  </si>
  <si>
    <t>-123.055385</t>
  </si>
  <si>
    <t>HER WAY HOME 1</t>
  </si>
  <si>
    <t>MCCAULEY LODGE</t>
  </si>
  <si>
    <t>48.47611671</t>
  </si>
  <si>
    <t>-123.330378</t>
  </si>
  <si>
    <t>412 Western Communities</t>
  </si>
  <si>
    <t>HER WAY HOME 2</t>
  </si>
  <si>
    <t>HER WAY HOME 3</t>
  </si>
  <si>
    <t>WISTERIA HOUSE GROUP HOME</t>
  </si>
  <si>
    <t>48.78321038</t>
  </si>
  <si>
    <t>-123.730957</t>
  </si>
  <si>
    <t>THE BALMORAL</t>
  </si>
  <si>
    <t>49.15923162</t>
  </si>
  <si>
    <t>-123.932878</t>
  </si>
  <si>
    <t>GATEWAY HOUSE</t>
  </si>
  <si>
    <t>49.19563479</t>
  </si>
  <si>
    <t>-124.003736</t>
  </si>
  <si>
    <t>KC HOUSE</t>
  </si>
  <si>
    <t>LITTLEFORD HOUSE</t>
  </si>
  <si>
    <t>49.20605993</t>
  </si>
  <si>
    <t>-123.990187</t>
  </si>
  <si>
    <t>CAMPBELL RIVER SOBERING AND ASSESSMENT CENTRE</t>
  </si>
  <si>
    <t>50.02823478</t>
  </si>
  <si>
    <t>-125.249614</t>
  </si>
  <si>
    <t>180</t>
  </si>
  <si>
    <t>50.02513971</t>
  </si>
  <si>
    <t>-125.246324</t>
  </si>
  <si>
    <t>MILLS MEMORIAL HOSPITAL</t>
  </si>
  <si>
    <t>54.51128806</t>
  </si>
  <si>
    <t>-128.599059</t>
  </si>
  <si>
    <t>533 Fort Nelson</t>
  </si>
  <si>
    <t>FORT NELSON GENERAL HOSPITAL</t>
  </si>
  <si>
    <t>FORT NELSON</t>
  </si>
  <si>
    <t>58.804982</t>
  </si>
  <si>
    <t>-122.696781</t>
  </si>
  <si>
    <t>POCO / COQUITLAM / PORT MODY</t>
  </si>
  <si>
    <t>PORT MCNEIL</t>
  </si>
  <si>
    <t>TAMARACK COTTAGE</t>
  </si>
  <si>
    <t>49.51629443</t>
  </si>
  <si>
    <t>-115.751374</t>
  </si>
  <si>
    <t>HARBOUR HOUSE</t>
  </si>
  <si>
    <t>CYPRESS LODGE</t>
  </si>
  <si>
    <t>49.27296235</t>
  </si>
  <si>
    <t>-122.788769</t>
  </si>
  <si>
    <t>TIMBER CREEK TERTIARY CARE FACILITY</t>
  </si>
  <si>
    <t>STOREYS BUILDING</t>
  </si>
  <si>
    <t>49.16339190</t>
  </si>
  <si>
    <t>-123.135364</t>
  </si>
  <si>
    <t>413 Saanich Peninsula</t>
  </si>
  <si>
    <t>SEVEN OAKS TERTIARY</t>
  </si>
  <si>
    <t>48.49988167</t>
  </si>
  <si>
    <t>-123.355919</t>
  </si>
  <si>
    <t>DAWSON CREEK AND DISTRICT HOSPITAL</t>
  </si>
  <si>
    <t>55.74977868</t>
  </si>
  <si>
    <t>-120.237162</t>
  </si>
  <si>
    <t>Forensic Psychiatric Hospital Beds</t>
  </si>
  <si>
    <t>FORENSIC PSYCHIATRIC HOSPITAL</t>
  </si>
  <si>
    <t>49.23000337</t>
  </si>
  <si>
    <t>-122.807610</t>
  </si>
  <si>
    <t>PENTICTON REGIONAL HOSPITAL</t>
  </si>
  <si>
    <t>49.48255658</t>
  </si>
  <si>
    <t>-119.578339</t>
  </si>
  <si>
    <t>VERNON JUBILEE HOSPITAL</t>
  </si>
  <si>
    <t>50.25719026</t>
  </si>
  <si>
    <t>-119.273535</t>
  </si>
  <si>
    <t>ALBERT PLACE</t>
  </si>
  <si>
    <t>50.26032626</t>
  </si>
  <si>
    <t>-119.282510</t>
  </si>
  <si>
    <t>MELROSE APARTMENTS</t>
  </si>
  <si>
    <t>50.26229672</t>
  </si>
  <si>
    <t>-119.271641</t>
  </si>
  <si>
    <t>THOMPSON HOUSE</t>
  </si>
  <si>
    <t>49.87937772</t>
  </si>
  <si>
    <t>-119.409130</t>
  </si>
  <si>
    <t>RENAISSANCE PLACE</t>
  </si>
  <si>
    <t>49.14456462</t>
  </si>
  <si>
    <t>-122.315211</t>
  </si>
  <si>
    <t>GAUMONT RESIDENCE</t>
  </si>
  <si>
    <t>50.70838691</t>
  </si>
  <si>
    <t>-120.383126</t>
  </si>
  <si>
    <t>JUBILEE HOUSE</t>
  </si>
  <si>
    <t>52.13098457</t>
  </si>
  <si>
    <t>-122.141330</t>
  </si>
  <si>
    <t>ABBOTSFORD REGIONAL HOSPITAL</t>
  </si>
  <si>
    <t>49.03803790</t>
  </si>
  <si>
    <t>-122.315404</t>
  </si>
  <si>
    <t>QATHET GENERAL HOSPITAL</t>
  </si>
  <si>
    <t>49.85069592</t>
  </si>
  <si>
    <t>-124.521292</t>
  </si>
  <si>
    <t>48.43419872</t>
  </si>
  <si>
    <t>-123.323940</t>
  </si>
  <si>
    <t>BULKLEY VALLEY DISTRICT HOSPITAL</t>
  </si>
  <si>
    <t>MCCORMICK FCH</t>
  </si>
  <si>
    <t>49.49238406</t>
  </si>
  <si>
    <t>-115.755406</t>
  </si>
  <si>
    <t>SUMMIT HOUSE</t>
  </si>
  <si>
    <t>49.26749441</t>
  </si>
  <si>
    <t>-122.758067</t>
  </si>
  <si>
    <t>PATRICIA HOUSE</t>
  </si>
  <si>
    <t>49.27645799</t>
  </si>
  <si>
    <t>-122.763082</t>
  </si>
  <si>
    <t>BROOKSWOOD COURT</t>
  </si>
  <si>
    <t>49.07168936</t>
  </si>
  <si>
    <t>-122.669290</t>
  </si>
  <si>
    <t>CEDARBROOK COURT</t>
  </si>
  <si>
    <t>NG NAIR PLACE</t>
  </si>
  <si>
    <t>49.08664232</t>
  </si>
  <si>
    <t>-122.577618</t>
  </si>
  <si>
    <t>PHOENIX HOUSE</t>
  </si>
  <si>
    <t>49.18438386</t>
  </si>
  <si>
    <t>-122.871184</t>
  </si>
  <si>
    <t>49.17464506</t>
  </si>
  <si>
    <t>-122.836962</t>
  </si>
  <si>
    <t>CRAWFORD MANOR</t>
  </si>
  <si>
    <t>49.18625114</t>
  </si>
  <si>
    <t>-122.867555</t>
  </si>
  <si>
    <t>NICHOL PLACE</t>
  </si>
  <si>
    <t>49.14851104</t>
  </si>
  <si>
    <t>-122.834430</t>
  </si>
  <si>
    <t>RUDY'S PLACE BRIDGING</t>
  </si>
  <si>
    <t>49.15117884</t>
  </si>
  <si>
    <t>-122.833854</t>
  </si>
  <si>
    <t>SOMERSET GARDENS</t>
  </si>
  <si>
    <t>49.03576977</t>
  </si>
  <si>
    <t>-122.804204</t>
  </si>
  <si>
    <t>SU Supported Housing Supported Independent Living (SIL)</t>
  </si>
  <si>
    <t>TRANSITION OUT PROGRAMME (VARIOUS LOCATIONS)</t>
  </si>
  <si>
    <t>JIM GREEN RESIDENCE</t>
  </si>
  <si>
    <t>49.28409990</t>
  </si>
  <si>
    <t>-123.094793</t>
  </si>
  <si>
    <t>A:YELEXW WOMEN'S HOUSE</t>
  </si>
  <si>
    <t>IBSEN HOUSE</t>
  </si>
  <si>
    <t>49.20732194</t>
  </si>
  <si>
    <t>-122.913963</t>
  </si>
  <si>
    <t>RENFREW HOUSE</t>
  </si>
  <si>
    <t>49.25369681</t>
  </si>
  <si>
    <t>-123.028598</t>
  </si>
  <si>
    <t>WATERLOO HOME</t>
  </si>
  <si>
    <t>49.26959256</t>
  </si>
  <si>
    <t>-123.179801</t>
  </si>
  <si>
    <t>NEW DAY</t>
  </si>
  <si>
    <t>49.24120944</t>
  </si>
  <si>
    <t>-123.082956</t>
  </si>
  <si>
    <t>CHINA CREEK APARTMENTS</t>
  </si>
  <si>
    <t>49.26414764</t>
  </si>
  <si>
    <t>-123.078237</t>
  </si>
  <si>
    <t>FIRST PLACE</t>
  </si>
  <si>
    <t>49.27003807</t>
  </si>
  <si>
    <t>-123.101101</t>
  </si>
  <si>
    <t>TURNING POINT</t>
  </si>
  <si>
    <t>49.25952083</t>
  </si>
  <si>
    <t>-123.113709</t>
  </si>
  <si>
    <t>SOPHIA HOUSE</t>
  </si>
  <si>
    <t>49.24101341</t>
  </si>
  <si>
    <t>-123.098653</t>
  </si>
  <si>
    <t>MCC HOUSE</t>
  </si>
  <si>
    <t>49.32500582</t>
  </si>
  <si>
    <t>-123.064463</t>
  </si>
  <si>
    <t>ARBORLYN HOUSE</t>
  </si>
  <si>
    <t>49.32418518</t>
  </si>
  <si>
    <t>-123.067751</t>
  </si>
  <si>
    <t>ENSOR FCH</t>
  </si>
  <si>
    <t>49.76915476</t>
  </si>
  <si>
    <t>-124.400848</t>
  </si>
  <si>
    <t>OUR PLACE</t>
  </si>
  <si>
    <t>48.42715602</t>
  </si>
  <si>
    <t>-123.357423</t>
  </si>
  <si>
    <t>NEIGHBOURHOOD HOUSING PARTNERSHIP</t>
  </si>
  <si>
    <t>49.28293574</t>
  </si>
  <si>
    <t>-123.090003</t>
  </si>
  <si>
    <t>TAMURA HOUSE</t>
  </si>
  <si>
    <t>49.28305129</t>
  </si>
  <si>
    <t>-123.096560</t>
  </si>
  <si>
    <t>WINDCHIMES APARTMENTS</t>
  </si>
  <si>
    <t>49.28308311</t>
  </si>
  <si>
    <t>-123.087950</t>
  </si>
  <si>
    <t>PACIFICA TREATMENT CENTRE</t>
  </si>
  <si>
    <t>49.26053125</t>
  </si>
  <si>
    <t>-123.068088</t>
  </si>
  <si>
    <t>THRESHOLD SUPPORTIVE RECOVERY PROGRAM</t>
  </si>
  <si>
    <t>48.41177735</t>
  </si>
  <si>
    <t>-123.371572</t>
  </si>
  <si>
    <t>MEERSTILLE APTS</t>
  </si>
  <si>
    <t>48.44999927</t>
  </si>
  <si>
    <t>-123.367115</t>
  </si>
  <si>
    <t>WELLSBY FCH</t>
  </si>
  <si>
    <t>CRESCENT HOUSE</t>
  </si>
  <si>
    <t>49.18341431</t>
  </si>
  <si>
    <t>-123.967667</t>
  </si>
  <si>
    <t>SERENITY LODGE</t>
  </si>
  <si>
    <t>49.15704619</t>
  </si>
  <si>
    <t>-123.939783</t>
  </si>
  <si>
    <t>DIXON FCH</t>
  </si>
  <si>
    <t>SU Youth Transitional Services</t>
  </si>
  <si>
    <t>TILLICUM LELUM</t>
  </si>
  <si>
    <t>SUPPORT RECOVERY</t>
  </si>
  <si>
    <t>49.24341406</t>
  </si>
  <si>
    <t>-124.803780</t>
  </si>
  <si>
    <t>SECOND CHANCE</t>
  </si>
  <si>
    <t>50.0252854</t>
  </si>
  <si>
    <t>-125.256028</t>
  </si>
  <si>
    <t>TRINITY MENS RECOVERY HOUSE</t>
  </si>
  <si>
    <t>54.31291340</t>
  </si>
  <si>
    <t>-130.308630</t>
  </si>
  <si>
    <t>KITIMAT GENERAL HOSPITAL AND HEALTH CENTRE</t>
  </si>
  <si>
    <t>54.04870735</t>
  </si>
  <si>
    <t>-128.649738</t>
  </si>
  <si>
    <t>QUESNEL TILLICUM SOCIETY</t>
  </si>
  <si>
    <t>52.97705585</t>
  </si>
  <si>
    <t>-122.502946</t>
  </si>
  <si>
    <t>KETSO YOH</t>
  </si>
  <si>
    <t>53.91840502</t>
  </si>
  <si>
    <t>-122.744750</t>
  </si>
  <si>
    <t>PRINCE GEORGE DETOX/ASSESSMENT UNIT</t>
  </si>
  <si>
    <t>133 Keremeos</t>
  </si>
  <si>
    <t>ASHNOLA AT THE CROSSING</t>
  </si>
  <si>
    <t>KEREMEOS</t>
  </si>
  <si>
    <t>49.202388</t>
  </si>
  <si>
    <t>-119.829558</t>
  </si>
  <si>
    <t>THE PHOENIX CENTRE</t>
  </si>
  <si>
    <t>SURREY/DELTA</t>
  </si>
  <si>
    <t>GRANISLE</t>
  </si>
  <si>
    <t>FORT ST JOHN</t>
  </si>
  <si>
    <t>HILLTOP HOUSE</t>
  </si>
  <si>
    <t>50.68983334</t>
  </si>
  <si>
    <t>-120.357139</t>
  </si>
  <si>
    <t>Tertiary Neuropsychiatry Services</t>
  </si>
  <si>
    <t>ST. VINCENT'S: LANGARA ALDER UNIT</t>
  </si>
  <si>
    <t>49.21435924</t>
  </si>
  <si>
    <t>-123.111420</t>
  </si>
  <si>
    <t>VANCOUVER GENERAL HOSPITAL - WILLOW PAVILION (WP4)</t>
  </si>
  <si>
    <t>SUMAC TRANSITION HOUSE</t>
  </si>
  <si>
    <t>GIBSONS</t>
  </si>
  <si>
    <t>49.39625593</t>
  </si>
  <si>
    <t>-123.506183</t>
  </si>
  <si>
    <t>Tertiary Substance Use Concurrent Services</t>
  </si>
  <si>
    <t>RED FISH HEALING CENTRE FOR MENTAL HEALTH AND ADDICTION</t>
  </si>
  <si>
    <t>BC WOMEN'S HOSPITAL</t>
  </si>
  <si>
    <t>HOUSTON HOUSE 1</t>
  </si>
  <si>
    <t>49.48153540</t>
  </si>
  <si>
    <t>-117.298138</t>
  </si>
  <si>
    <t>NANAIMO HOUSE</t>
  </si>
  <si>
    <t>49.49859501</t>
  </si>
  <si>
    <t>-119.594465</t>
  </si>
  <si>
    <t>24TH AVENUE</t>
  </si>
  <si>
    <t>50.25919866</t>
  </si>
  <si>
    <t>-119.285048</t>
  </si>
  <si>
    <t>CORAL HOUSE</t>
  </si>
  <si>
    <t>49.88617675</t>
  </si>
  <si>
    <t>-119.469227</t>
  </si>
  <si>
    <t>CARDINGTON APARTMENTS</t>
  </si>
  <si>
    <t>49.88704209</t>
  </si>
  <si>
    <t>-119.491943</t>
  </si>
  <si>
    <t>BEDFORD HOUSE</t>
  </si>
  <si>
    <t>49.89927943</t>
  </si>
  <si>
    <t>-119.382587</t>
  </si>
  <si>
    <t>HENDERSON FCH</t>
  </si>
  <si>
    <t>49.83674649</t>
  </si>
  <si>
    <t>-119.410378</t>
  </si>
  <si>
    <t>CRESST FRASER EAST</t>
  </si>
  <si>
    <t>49.04547687</t>
  </si>
  <si>
    <t>-122.291379</t>
  </si>
  <si>
    <t>KINGHAVEN TREATMENT CENTRE</t>
  </si>
  <si>
    <t>49.03119400</t>
  </si>
  <si>
    <t>-122.357715</t>
  </si>
  <si>
    <t>FOXRIDGE</t>
  </si>
  <si>
    <t>50.69431503</t>
  </si>
  <si>
    <t>-119.282660</t>
  </si>
  <si>
    <t>A NEW TOMORROW ADULT RECOVERY CENTRE</t>
  </si>
  <si>
    <t>50.70386890</t>
  </si>
  <si>
    <t>-120.383413</t>
  </si>
  <si>
    <t>MCMAHON FCH</t>
  </si>
  <si>
    <t>BARRIERE</t>
  </si>
  <si>
    <t>51.183071</t>
  </si>
  <si>
    <t>-120.122648</t>
  </si>
  <si>
    <t>BURNETT, HEATHER</t>
  </si>
  <si>
    <t>52.14798118</t>
  </si>
  <si>
    <t>-122.160306</t>
  </si>
  <si>
    <t>FORNWALD FCH</t>
  </si>
  <si>
    <t>52.14600894</t>
  </si>
  <si>
    <t>-122.146958</t>
  </si>
  <si>
    <t>Acute Care Inpatient Treatment Beds Geriatrics</t>
  </si>
  <si>
    <t>RIDGE MEADOWS HOSPITAL</t>
  </si>
  <si>
    <t>49.2175811</t>
  </si>
  <si>
    <t>-122.645419</t>
  </si>
  <si>
    <t>LANGLEY MEMORIAL HOSPITAL</t>
  </si>
  <si>
    <t>49.09311864</t>
  </si>
  <si>
    <t>-122.613370</t>
  </si>
  <si>
    <t>414 Southern Gulf Islands</t>
  </si>
  <si>
    <t>LADY MINTO HOSPITAL</t>
  </si>
  <si>
    <t>SALTSPRING ISLAND</t>
  </si>
  <si>
    <t>48.86179211</t>
  </si>
  <si>
    <t>-123.508558</t>
  </si>
  <si>
    <t>COWICHAN DISTRICT HOSPITAL</t>
  </si>
  <si>
    <t>48.78505142</t>
  </si>
  <si>
    <t>-123.723598</t>
  </si>
  <si>
    <t>NORTH ISLAND HOSPITAL COMOX VALLEY</t>
  </si>
  <si>
    <t>49.71304024</t>
  </si>
  <si>
    <t>-124.969088</t>
  </si>
  <si>
    <t>54.509686</t>
  </si>
  <si>
    <t>-128.594781</t>
  </si>
  <si>
    <t>FORT ST. JOHN GENERAL HOSPITAL</t>
  </si>
  <si>
    <t>56.24760337</t>
  </si>
  <si>
    <t>-120.815979</t>
  </si>
  <si>
    <t>AXIS FAMILY RESOURCES</t>
  </si>
  <si>
    <t>49.51668193</t>
  </si>
  <si>
    <t>-115.760270</t>
  </si>
  <si>
    <t>GAUVIN AND BEAN FCH</t>
  </si>
  <si>
    <t>HANNA HOUSE</t>
  </si>
  <si>
    <t>49.22037717</t>
  </si>
  <si>
    <t>-122.631707</t>
  </si>
  <si>
    <t>FOURPLEX</t>
  </si>
  <si>
    <t>49.09949184</t>
  </si>
  <si>
    <t>-122.668948</t>
  </si>
  <si>
    <t>DELTA HOUSE</t>
  </si>
  <si>
    <t>49.15582946</t>
  </si>
  <si>
    <t>-122.898576</t>
  </si>
  <si>
    <t>VENTURA HOUSE</t>
  </si>
  <si>
    <t>49.15873388</t>
  </si>
  <si>
    <t>-122.896231</t>
  </si>
  <si>
    <t>CRESST FRASER SOUTH</t>
  </si>
  <si>
    <t>49.18062912</t>
  </si>
  <si>
    <t>-122.849149</t>
  </si>
  <si>
    <t>SANDELL HOUSE</t>
  </si>
  <si>
    <t>FRANCIS HOUSE</t>
  </si>
  <si>
    <t>49.15002642</t>
  </si>
  <si>
    <t>-123.147468</t>
  </si>
  <si>
    <t>METSON SHELTER</t>
  </si>
  <si>
    <t>49.27957059</t>
  </si>
  <si>
    <t>-123.124314</t>
  </si>
  <si>
    <t>DOUG STOREY APARTMENTS</t>
  </si>
  <si>
    <t>49.28035867</t>
  </si>
  <si>
    <t>-123.117279</t>
  </si>
  <si>
    <t>WATSON HOUSE</t>
  </si>
  <si>
    <t>49.28179285</t>
  </si>
  <si>
    <t>-123.131017</t>
  </si>
  <si>
    <t>HAZELTON RESIDENCE</t>
  </si>
  <si>
    <t>CRESST FRASER NORTH</t>
  </si>
  <si>
    <t>ELIZABETH BARNETT TERRACE</t>
  </si>
  <si>
    <t>DOMINION HOUSE</t>
  </si>
  <si>
    <t>49.25605856</t>
  </si>
  <si>
    <t>-122.991309</t>
  </si>
  <si>
    <t>RUMBLE HOUSE</t>
  </si>
  <si>
    <t>49.21474966</t>
  </si>
  <si>
    <t>-122.984577</t>
  </si>
  <si>
    <t>TRANSITIONS TO NEW BEGINNINGS</t>
  </si>
  <si>
    <t>49.24471238</t>
  </si>
  <si>
    <t>-123.017232</t>
  </si>
  <si>
    <t>HOLLY HOUSE</t>
  </si>
  <si>
    <t>49.22261417</t>
  </si>
  <si>
    <t>-122.947428</t>
  </si>
  <si>
    <t>CHAMPLAIN HOUSE</t>
  </si>
  <si>
    <t>49.22275353</t>
  </si>
  <si>
    <t>-123.048518</t>
  </si>
  <si>
    <t>DOVERCOURT</t>
  </si>
  <si>
    <t>49.34352113</t>
  </si>
  <si>
    <t>-123.026361</t>
  </si>
  <si>
    <t>CHAPMAN HOUSE</t>
  </si>
  <si>
    <t>49.47111949</t>
  </si>
  <si>
    <t>-123.759432</t>
  </si>
  <si>
    <t>DESMOND HOUSE</t>
  </si>
  <si>
    <t>MIKE GIDORA APTS</t>
  </si>
  <si>
    <t>THE GROVE</t>
  </si>
  <si>
    <t>48.42635459</t>
  </si>
  <si>
    <t>-123.331453</t>
  </si>
  <si>
    <t>STABILIZATION UNIT HOUSE 2</t>
  </si>
  <si>
    <t>48.42069695</t>
  </si>
  <si>
    <t>-123.358618</t>
  </si>
  <si>
    <t>EMP MEDICAL DETOX</t>
  </si>
  <si>
    <t>PORTLAND HOTEL</t>
  </si>
  <si>
    <t>49.28171817</t>
  </si>
  <si>
    <t>-123.106153</t>
  </si>
  <si>
    <t>KIDDER PLACE</t>
  </si>
  <si>
    <t>49.28382623</t>
  </si>
  <si>
    <t>-123.060551</t>
  </si>
  <si>
    <t>JOURNEYS</t>
  </si>
  <si>
    <t>49.26837212</t>
  </si>
  <si>
    <t>-123.032405</t>
  </si>
  <si>
    <t>TAMARACK HOUSE</t>
  </si>
  <si>
    <t>49.23660335</t>
  </si>
  <si>
    <t>-123.041856</t>
  </si>
  <si>
    <t>THE RANCH / CECIL HOUSE</t>
  </si>
  <si>
    <t>49.24536605</t>
  </si>
  <si>
    <t>-123.050473</t>
  </si>
  <si>
    <t>HER WAY HOME 4</t>
  </si>
  <si>
    <t>WICKS HOME GROUP HOME</t>
  </si>
  <si>
    <t>48.79857029</t>
  </si>
  <si>
    <t>-123.685155</t>
  </si>
  <si>
    <t>BOB CURRIE PLACE</t>
  </si>
  <si>
    <t>49.19804401</t>
  </si>
  <si>
    <t>-124.000284</t>
  </si>
  <si>
    <t>SMITH FCH</t>
  </si>
  <si>
    <t>KACKAAMIN FAMILY DEVELOPMENT CENTRE ASSOCIATION</t>
  </si>
  <si>
    <t>49.1523252</t>
  </si>
  <si>
    <t>-125.908448</t>
  </si>
  <si>
    <t>PARKER  FCH</t>
  </si>
  <si>
    <t>NEW BEGINNINGS</t>
  </si>
  <si>
    <t>SU Adult Withdrawal Management (detox) Supportive Bed Based</t>
  </si>
  <si>
    <t>HAIDA GWAII SOCIETY FOR COMMUNITY PEACE</t>
  </si>
  <si>
    <t>54.022776</t>
  </si>
  <si>
    <t>-132.09902</t>
  </si>
  <si>
    <t>KSAN HOUSE</t>
  </si>
  <si>
    <t>54.51793126</t>
  </si>
  <si>
    <t>-128.601932</t>
  </si>
  <si>
    <t>BIRCHWOOD</t>
  </si>
  <si>
    <t>54.51750840</t>
  </si>
  <si>
    <t>-128.543514</t>
  </si>
  <si>
    <t>HAZELTON STREET RESIDENCE</t>
  </si>
  <si>
    <t>53.89761697</t>
  </si>
  <si>
    <t>-122.738054</t>
  </si>
  <si>
    <t>URQUHART HOUSE</t>
  </si>
  <si>
    <t>53.91995195</t>
  </si>
  <si>
    <t>-122.812048</t>
  </si>
  <si>
    <t>BALDY HUGHES</t>
  </si>
  <si>
    <t>53.79359347</t>
  </si>
  <si>
    <t>-122.871660</t>
  </si>
  <si>
    <t>VARIOUS IN EK HSDA</t>
  </si>
  <si>
    <t>UCLUELET</t>
  </si>
  <si>
    <t>PORT ALICE</t>
  </si>
  <si>
    <t>POLSON SPECIAL CARE</t>
  </si>
  <si>
    <t>CARA CENTRE</t>
  </si>
  <si>
    <t>49.89017269</t>
  </si>
  <si>
    <t>-119.412717</t>
  </si>
  <si>
    <t>CEDAR RIDGE</t>
  </si>
  <si>
    <t>49.16719863</t>
  </si>
  <si>
    <t>-121.965957</t>
  </si>
  <si>
    <t>Tertiary Refractory Psychosis Services</t>
  </si>
  <si>
    <t>BC PSYCHOSIS UNIT, DETWILLER PAVILION</t>
  </si>
  <si>
    <t>49.26446560</t>
  </si>
  <si>
    <t>-123.247771</t>
  </si>
  <si>
    <t>GLENGARRY HOSPITAL</t>
  </si>
  <si>
    <t>48.41537643</t>
  </si>
  <si>
    <t>-123.331171</t>
  </si>
  <si>
    <t>MAPLE HOLLOW</t>
  </si>
  <si>
    <t>49.50568808</t>
  </si>
  <si>
    <t>-115.745766</t>
  </si>
  <si>
    <t>SPRUCE PLACE</t>
  </si>
  <si>
    <t>49.50654437</t>
  </si>
  <si>
    <t>-115.748688</t>
  </si>
  <si>
    <t>SCOTTY'S RECOVERY HOUSE</t>
  </si>
  <si>
    <t>49.50758466</t>
  </si>
  <si>
    <t>-115.763345</t>
  </si>
  <si>
    <t>HOUSTON HOUSE 2</t>
  </si>
  <si>
    <t>SKAHA SUNRISE</t>
  </si>
  <si>
    <t>49.46766677</t>
  </si>
  <si>
    <t>-119.585092</t>
  </si>
  <si>
    <t>ETHEL STREET ADULT TREATMENT</t>
  </si>
  <si>
    <t>49.88027857</t>
  </si>
  <si>
    <t>-119.482614</t>
  </si>
  <si>
    <t>FLORIN HOUSE</t>
  </si>
  <si>
    <t>49.90125646</t>
  </si>
  <si>
    <t>-119.391113</t>
  </si>
  <si>
    <t>138 Summerland</t>
  </si>
  <si>
    <t>LOWE FCH</t>
  </si>
  <si>
    <t>SUMMERLAND</t>
  </si>
  <si>
    <t>49.60124530</t>
  </si>
  <si>
    <t>-119.678694</t>
  </si>
  <si>
    <t>MAPLES APARTMENTS</t>
  </si>
  <si>
    <t>50.69996356</t>
  </si>
  <si>
    <t>-119.280734</t>
  </si>
  <si>
    <t>GLACIERVIEW APARTMENTS</t>
  </si>
  <si>
    <t>ORIOLE LODGE</t>
  </si>
  <si>
    <t>49.05708783</t>
  </si>
  <si>
    <t>-122.323192</t>
  </si>
  <si>
    <t>FIRTH STELLAR</t>
  </si>
  <si>
    <t>49.04723827</t>
  </si>
  <si>
    <t>-122.354836</t>
  </si>
  <si>
    <t>VALLEY HOUSE</t>
  </si>
  <si>
    <t>CALMAR PROJECT</t>
  </si>
  <si>
    <t>50.70662391</t>
  </si>
  <si>
    <t>-120.400284</t>
  </si>
  <si>
    <t>GARDEN MANOR</t>
  </si>
  <si>
    <t>50.67287413</t>
  </si>
  <si>
    <t>-120.340259</t>
  </si>
  <si>
    <t>BATTLE STREET HOUSE</t>
  </si>
  <si>
    <t>50.67325288</t>
  </si>
  <si>
    <t>-120.322859</t>
  </si>
  <si>
    <t>EMERALD CENTRE</t>
  </si>
  <si>
    <t>50.67812421</t>
  </si>
  <si>
    <t>-120.347003</t>
  </si>
  <si>
    <t>PHOENIX CENTRE</t>
  </si>
  <si>
    <t>50.66966061</t>
  </si>
  <si>
    <t>-120.336223</t>
  </si>
  <si>
    <t>LETWILC REN SEMEC</t>
  </si>
  <si>
    <t>LEWIS FCH</t>
  </si>
  <si>
    <t>FOREST GROVE</t>
  </si>
  <si>
    <t>51.7663163</t>
  </si>
  <si>
    <t>-121.098024</t>
  </si>
  <si>
    <t>PEACE ARCH DISTRICT HOSPITAL</t>
  </si>
  <si>
    <t>49.02934091</t>
  </si>
  <si>
    <t>-122.792914</t>
  </si>
  <si>
    <t>LIONS GATE HOSPITAL / MHIU HOPE CENTRE</t>
  </si>
  <si>
    <t>Other Priority population</t>
  </si>
  <si>
    <t>49.32193540</t>
  </si>
  <si>
    <t>-123.067957</t>
  </si>
  <si>
    <t>HAIDA GWAII HOSPITAL AND HEALTH CENTRE - XAAYDA GWAAY NGAAYSDLL NAAY</t>
  </si>
  <si>
    <t>53.2608</t>
  </si>
  <si>
    <t>-132.148</t>
  </si>
  <si>
    <t>GR BAKER MEMORIAL</t>
  </si>
  <si>
    <t>52.98144388</t>
  </si>
  <si>
    <t>-122.498887</t>
  </si>
  <si>
    <t>NICOLA LODGE</t>
  </si>
  <si>
    <t>49.25615040</t>
  </si>
  <si>
    <t>-122.738085</t>
  </si>
  <si>
    <t>RINDALL HOUSE</t>
  </si>
  <si>
    <t>49.25512274</t>
  </si>
  <si>
    <t>-122.776878</t>
  </si>
  <si>
    <t>CASA DELTA</t>
  </si>
  <si>
    <t>49.15966479</t>
  </si>
  <si>
    <t>-122.892413</t>
  </si>
  <si>
    <t>CHRYSALIS</t>
  </si>
  <si>
    <t>49.20753526</t>
  </si>
  <si>
    <t>-122.830981</t>
  </si>
  <si>
    <t>TULSY CRES</t>
  </si>
  <si>
    <t>49.15954065</t>
  </si>
  <si>
    <t>-122.851878</t>
  </si>
  <si>
    <t>MAPLE HOUSE</t>
  </si>
  <si>
    <t>49.02640850</t>
  </si>
  <si>
    <t>-122.788601</t>
  </si>
  <si>
    <t>RAILWAY HOUSE</t>
  </si>
  <si>
    <t>49.14846314</t>
  </si>
  <si>
    <t>-123.174595</t>
  </si>
  <si>
    <t>TURNING POINT WOMEN'S HOUSE (RICHMOND)</t>
  </si>
  <si>
    <t>49.13983769</t>
  </si>
  <si>
    <t>-123.159088</t>
  </si>
  <si>
    <t>HIGHLAND MANOR</t>
  </si>
  <si>
    <t>49.25778654</t>
  </si>
  <si>
    <t>-123.131108</t>
  </si>
  <si>
    <t>VIRGINIA HOUSE</t>
  </si>
  <si>
    <t>49.26172779</t>
  </si>
  <si>
    <t>-123.145175</t>
  </si>
  <si>
    <t>SANTIAGO / CECILIA LODGE</t>
  </si>
  <si>
    <t>49.28322621</t>
  </si>
  <si>
    <t>-123.096354</t>
  </si>
  <si>
    <t>BRIDGE HOUSING FOR WOMEN</t>
  </si>
  <si>
    <t>49.28219187</t>
  </si>
  <si>
    <t>-123.100523</t>
  </si>
  <si>
    <t>CORDOVA HOUSE</t>
  </si>
  <si>
    <t>PLEASANT VIEW PLACE</t>
  </si>
  <si>
    <t>49.14100419</t>
  </si>
  <si>
    <t>-122.321372</t>
  </si>
  <si>
    <t>LINA'S PLACE</t>
  </si>
  <si>
    <t>49.20649911</t>
  </si>
  <si>
    <t>-122.932882</t>
  </si>
  <si>
    <t>LAST DOOR RECOVERY CENTRE</t>
  </si>
  <si>
    <t>49.20728917</t>
  </si>
  <si>
    <t>-122.918925</t>
  </si>
  <si>
    <t>RAINBOW LODGE</t>
  </si>
  <si>
    <t>49.22362879</t>
  </si>
  <si>
    <t>-122.933301</t>
  </si>
  <si>
    <t>TOGETHER WE CAN</t>
  </si>
  <si>
    <t>49.23688698</t>
  </si>
  <si>
    <t>-123.046899</t>
  </si>
  <si>
    <t>CROSSROADS</t>
  </si>
  <si>
    <t>49.26810872</t>
  </si>
  <si>
    <t>-123.183519</t>
  </si>
  <si>
    <t>IRVINE APARTMENTS</t>
  </si>
  <si>
    <t>49.26268162</t>
  </si>
  <si>
    <t>-123.147123</t>
  </si>
  <si>
    <t>DUKE HOUSE</t>
  </si>
  <si>
    <t>49.26311540</t>
  </si>
  <si>
    <t>-123.167184</t>
  </si>
  <si>
    <t>YOUNG BEAR'S LODGE</t>
  </si>
  <si>
    <t>YAFFA HOUSE</t>
  </si>
  <si>
    <t>49.21740491</t>
  </si>
  <si>
    <t>-123.084312</t>
  </si>
  <si>
    <t>MCISAAC FCH</t>
  </si>
  <si>
    <t>49.86621829</t>
  </si>
  <si>
    <t>-124.547730</t>
  </si>
  <si>
    <t>ROCKLAND 1471 SUITES</t>
  </si>
  <si>
    <t>MOUNT ST. ANGELA'S</t>
  </si>
  <si>
    <t>48.41973739</t>
  </si>
  <si>
    <t>-123.348441</t>
  </si>
  <si>
    <t>STABILIZATION UNIT HOUSE 1</t>
  </si>
  <si>
    <t>CARIBBEAN APTS</t>
  </si>
  <si>
    <t>48.43167657</t>
  </si>
  <si>
    <t>-123.325271</t>
  </si>
  <si>
    <t>LARWILL PLACE</t>
  </si>
  <si>
    <t>49.26329351</t>
  </si>
  <si>
    <t>-123.113984</t>
  </si>
  <si>
    <t>BRITANNIA LODGE</t>
  </si>
  <si>
    <t>49.27519799</t>
  </si>
  <si>
    <t>-123.065510</t>
  </si>
  <si>
    <t>FIRST AVE SHELTER</t>
  </si>
  <si>
    <t>49.26952588</t>
  </si>
  <si>
    <t>-123.070830</t>
  </si>
  <si>
    <t>FRIENDSHIP COURT</t>
  </si>
  <si>
    <t>49.26318363</t>
  </si>
  <si>
    <t>-123.072324</t>
  </si>
  <si>
    <t>BRIDGE HOUSE</t>
  </si>
  <si>
    <t>49.25356880</t>
  </si>
  <si>
    <t>-123.075128</t>
  </si>
  <si>
    <t>BANYAN HOUSE</t>
  </si>
  <si>
    <t>49.24760717</t>
  </si>
  <si>
    <t>-123.033629</t>
  </si>
  <si>
    <t>STACEY FCH</t>
  </si>
  <si>
    <t>COTTAGE GROVE</t>
  </si>
  <si>
    <t>48.45062833</t>
  </si>
  <si>
    <t>-123.361173</t>
  </si>
  <si>
    <t>WASCANA HOUSE</t>
  </si>
  <si>
    <t>48.45318701</t>
  </si>
  <si>
    <t>-123.385732</t>
  </si>
  <si>
    <t>SAANICH HOUSE</t>
  </si>
  <si>
    <t>48.49882971</t>
  </si>
  <si>
    <t>-123.378857</t>
  </si>
  <si>
    <t>WARMLANDS</t>
  </si>
  <si>
    <t>48.78419570</t>
  </si>
  <si>
    <t>-123.695869</t>
  </si>
  <si>
    <t>DOGWOOD APARTMENTS</t>
  </si>
  <si>
    <t>48.77962491</t>
  </si>
  <si>
    <t>-123.697101</t>
  </si>
  <si>
    <t>SAFE HARBOUR</t>
  </si>
  <si>
    <t>55.26722856</t>
  </si>
  <si>
    <t>-127.623162</t>
  </si>
  <si>
    <t>FIREWEED SAFE HAVEN</t>
  </si>
  <si>
    <t>FORT ST. JAMES</t>
  </si>
  <si>
    <t>54.442905</t>
  </si>
  <si>
    <t>-124.250777</t>
  </si>
  <si>
    <t>MANCHESTER HOUSE</t>
  </si>
  <si>
    <t>48.44224316</t>
  </si>
  <si>
    <t>-123.374296</t>
  </si>
  <si>
    <t>JOHNSON MANOR</t>
  </si>
  <si>
    <t>48.42563488</t>
  </si>
  <si>
    <t>-123.351395</t>
  </si>
  <si>
    <t>124 Arrow Lakes</t>
  </si>
  <si>
    <t>NEW DENVER</t>
  </si>
  <si>
    <t>141 Revelstoke</t>
  </si>
  <si>
    <t>REVELSTOKE</t>
  </si>
  <si>
    <t>PORT COQUITLAM / COQUITLAM</t>
  </si>
  <si>
    <t>SOUTH HILLS TERTIARY PSYCHIATRIC REHABILITATION</t>
  </si>
  <si>
    <t>50.70337933</t>
  </si>
  <si>
    <t>-120.397534</t>
  </si>
  <si>
    <t>LIONS GATE HOSPITAL / HOPE CENTRE - CARLILE UNIT</t>
  </si>
  <si>
    <t>49.32035571</t>
  </si>
  <si>
    <t>-123.066030</t>
  </si>
  <si>
    <t>423 Cowichan Valley North</t>
  </si>
  <si>
    <t>OYSTER HARBOUR</t>
  </si>
  <si>
    <t>LADYSMITH</t>
  </si>
  <si>
    <t>48.993873</t>
  </si>
  <si>
    <t>-123.818855</t>
  </si>
  <si>
    <t>BC WOMEN'S HOSPITAL - HEARTWOOD CENTRE</t>
  </si>
  <si>
    <t>THE RECOVERY RANCH (WITHDRAWAL MANAGEMENT)</t>
  </si>
  <si>
    <t>MCDONNELL AND BANNICK</t>
  </si>
  <si>
    <t>MOYIE</t>
  </si>
  <si>
    <t>49.288053</t>
  </si>
  <si>
    <t>-115.833511</t>
  </si>
  <si>
    <t>WHITTEG FCH</t>
  </si>
  <si>
    <t>WYNNDEL</t>
  </si>
  <si>
    <t>49.17998297</t>
  </si>
  <si>
    <t>-116.552773</t>
  </si>
  <si>
    <t>MCKIM COTTAGE</t>
  </si>
  <si>
    <t>49.50841850</t>
  </si>
  <si>
    <t>-117.266958</t>
  </si>
  <si>
    <t>CMHA HOUSE</t>
  </si>
  <si>
    <t>50.25744038</t>
  </si>
  <si>
    <t>-119.282661</t>
  </si>
  <si>
    <t>OKANAGAN HOUSE</t>
  </si>
  <si>
    <t>50.25834541</t>
  </si>
  <si>
    <t>-119.293233</t>
  </si>
  <si>
    <t>WHITE HEATHER MANOR</t>
  </si>
  <si>
    <t>49.85111395</t>
  </si>
  <si>
    <t>-119.477063</t>
  </si>
  <si>
    <t>AXIS HOUSE WILLIAMS LAKE</t>
  </si>
  <si>
    <t>52.10994639</t>
  </si>
  <si>
    <t>-122.094829</t>
  </si>
  <si>
    <t>VANCOUVER GENERAL HOSPITAL</t>
  </si>
  <si>
    <t>49.26033527</t>
  </si>
  <si>
    <t>-123.116539</t>
  </si>
  <si>
    <t>SECHELT-SHISHALH HOSPITAL</t>
  </si>
  <si>
    <t>SECHELT</t>
  </si>
  <si>
    <t>LAKES DISTRICT HOSPITAL AND HEALTH CENTRE</t>
  </si>
  <si>
    <t>54.02305094</t>
  </si>
  <si>
    <t>-125.764804</t>
  </si>
  <si>
    <t>CHELSEY HOUSE</t>
  </si>
  <si>
    <t>CRESTLENE LODGE</t>
  </si>
  <si>
    <t>49.15946157</t>
  </si>
  <si>
    <t>-122.898893</t>
  </si>
  <si>
    <t>BLAIR HOUSE</t>
  </si>
  <si>
    <t>49.14632099</t>
  </si>
  <si>
    <t>-122.836088</t>
  </si>
  <si>
    <t>TURNING POINT MEN'S HOUSE (RICHMOND)</t>
  </si>
  <si>
    <t>49.18186501</t>
  </si>
  <si>
    <t>-123.108267</t>
  </si>
  <si>
    <t>RICHMOND BRIDGE HOUSE</t>
  </si>
  <si>
    <t>49.16273707</t>
  </si>
  <si>
    <t>-123.105911</t>
  </si>
  <si>
    <t>SEYMOUR APARTMENTS</t>
  </si>
  <si>
    <t>49.27629841</t>
  </si>
  <si>
    <t>-123.125718</t>
  </si>
  <si>
    <t>HOOPER APARTMENTS</t>
  </si>
  <si>
    <t>49.28222514</t>
  </si>
  <si>
    <t>-123.132070</t>
  </si>
  <si>
    <t>PHOENIX APARTMENTS</t>
  </si>
  <si>
    <t>49.26515438</t>
  </si>
  <si>
    <t>-123.120903</t>
  </si>
  <si>
    <t>TRIAGE SHELTER</t>
  </si>
  <si>
    <t>RICE BLOCK</t>
  </si>
  <si>
    <t>49.28073667</t>
  </si>
  <si>
    <t>-123.087040</t>
  </si>
  <si>
    <t>ONSITE DETOX</t>
  </si>
  <si>
    <t>AGAPE HOUSE</t>
  </si>
  <si>
    <t>49.21514203</t>
  </si>
  <si>
    <t>-122.933630</t>
  </si>
  <si>
    <t>ADRIAN HOUSE</t>
  </si>
  <si>
    <t>49.27596868</t>
  </si>
  <si>
    <t>-122.983587</t>
  </si>
  <si>
    <t>CHARLFORD HOUSE</t>
  </si>
  <si>
    <t>49.27166945</t>
  </si>
  <si>
    <t>-122.961828</t>
  </si>
  <si>
    <t>IRMIN TOWNHOUSE</t>
  </si>
  <si>
    <t>49.21551609</t>
  </si>
  <si>
    <t>-122.980646</t>
  </si>
  <si>
    <t>BATTEN HOUSE</t>
  </si>
  <si>
    <t>49.21406505</t>
  </si>
  <si>
    <t>-122.580019</t>
  </si>
  <si>
    <t>COAST WEST</t>
  </si>
  <si>
    <t>49.26936054</t>
  </si>
  <si>
    <t>-123.180906</t>
  </si>
  <si>
    <t>ANANDA HOUSE</t>
  </si>
  <si>
    <t>49.26342531</t>
  </si>
  <si>
    <t>-123.078315</t>
  </si>
  <si>
    <t>YUKON RESIDENCE</t>
  </si>
  <si>
    <t>49.26689401</t>
  </si>
  <si>
    <t>-123.112598</t>
  </si>
  <si>
    <t>SILKEN LAUMANN HOUSE</t>
  </si>
  <si>
    <t>49.24448469</t>
  </si>
  <si>
    <t>-123.091792</t>
  </si>
  <si>
    <t>NEW DAWN</t>
  </si>
  <si>
    <t>49.25521418</t>
  </si>
  <si>
    <t>-123.090065</t>
  </si>
  <si>
    <t>UNITY HOUSING - THE PALACE</t>
  </si>
  <si>
    <t>49.22776419</t>
  </si>
  <si>
    <t>-123.030390</t>
  </si>
  <si>
    <t>PEGGY'S PLACE</t>
  </si>
  <si>
    <t>CLOVERLY HOUSE</t>
  </si>
  <si>
    <t>49.31279306</t>
  </si>
  <si>
    <t>-123.047246</t>
  </si>
  <si>
    <t>PARKVIEW</t>
  </si>
  <si>
    <t>49.31346256</t>
  </si>
  <si>
    <t>-123.046706</t>
  </si>
  <si>
    <t>TURNING POINT MEN'S HOUSE (NORTH VANCOUVER)</t>
  </si>
  <si>
    <t>49.31244752</t>
  </si>
  <si>
    <t>-123.004868</t>
  </si>
  <si>
    <t>WESTVIEW HOUSE</t>
  </si>
  <si>
    <t>49.31420754</t>
  </si>
  <si>
    <t>-123.061494</t>
  </si>
  <si>
    <t>STYLES STREET</t>
  </si>
  <si>
    <t>48.43862970</t>
  </si>
  <si>
    <t>-123.389159</t>
  </si>
  <si>
    <t>BLACKWOOD APTS</t>
  </si>
  <si>
    <t>48.43948933</t>
  </si>
  <si>
    <t>-123.353911</t>
  </si>
  <si>
    <t>LILAC PLACE</t>
  </si>
  <si>
    <t>48.43290692</t>
  </si>
  <si>
    <t>-123.354006</t>
  </si>
  <si>
    <t>CEDAR GROVE</t>
  </si>
  <si>
    <t>48.44330566</t>
  </si>
  <si>
    <t>-123.383616</t>
  </si>
  <si>
    <t>COOK STREET APARTMENTS</t>
  </si>
  <si>
    <t>48.43300214</t>
  </si>
  <si>
    <t>-123.352655</t>
  </si>
  <si>
    <t>SPECIALIZED YOUTH DETOX</t>
  </si>
  <si>
    <t>48.42670700</t>
  </si>
  <si>
    <t>-123.369526</t>
  </si>
  <si>
    <t>PRINCESS ROOMS</t>
  </si>
  <si>
    <t>49.28277437</t>
  </si>
  <si>
    <t>-123.091547</t>
  </si>
  <si>
    <t>SAKURA SO</t>
  </si>
  <si>
    <t>SEREENA'S PLACE</t>
  </si>
  <si>
    <t>49.28336066</t>
  </si>
  <si>
    <t>-123.095457</t>
  </si>
  <si>
    <t>THE VIVIAN</t>
  </si>
  <si>
    <t>49.28207392</t>
  </si>
  <si>
    <t>-123.092795</t>
  </si>
  <si>
    <t>FRANCES COURT</t>
  </si>
  <si>
    <t>49.27948812</t>
  </si>
  <si>
    <t>-123.071849</t>
  </si>
  <si>
    <t>MCLEAN APARTMENTS</t>
  </si>
  <si>
    <t>49.26808983</t>
  </si>
  <si>
    <t>-123.075598</t>
  </si>
  <si>
    <t>COASTVIEW APARTMENTS</t>
  </si>
  <si>
    <t>49.26772315</t>
  </si>
  <si>
    <t>-123.072456</t>
  </si>
  <si>
    <t>HYDRECS APARTMENTS</t>
  </si>
  <si>
    <t>49.25982285</t>
  </si>
  <si>
    <t>-123.065807</t>
  </si>
  <si>
    <t>48.43178530</t>
  </si>
  <si>
    <t>-123.351864</t>
  </si>
  <si>
    <t>EAGLE ROCK HEIGHTS</t>
  </si>
  <si>
    <t>TILLICUM APARTMENTS</t>
  </si>
  <si>
    <t>48.45606672</t>
  </si>
  <si>
    <t>-123.389748</t>
  </si>
  <si>
    <t>FAIRWAY WOODS</t>
  </si>
  <si>
    <t>48.44626456</t>
  </si>
  <si>
    <t>-123.488448</t>
  </si>
  <si>
    <t>CMHA SOBERING AND ASSESSMENT</t>
  </si>
  <si>
    <t>LEVEL UP AT THE STATION</t>
  </si>
  <si>
    <t>49.68533117</t>
  </si>
  <si>
    <t>-125.005601</t>
  </si>
  <si>
    <t>50.02036226</t>
  </si>
  <si>
    <t>-125.243109</t>
  </si>
  <si>
    <t>SU Supported Housing Dedicated Sites</t>
  </si>
  <si>
    <t>EAGLE MANOR</t>
  </si>
  <si>
    <t>50.01575710</t>
  </si>
  <si>
    <t>-125.247334</t>
  </si>
  <si>
    <t>QUEEN CHARLOTTE CITY</t>
  </si>
  <si>
    <t>NORTHERN HAIDA GWAII HOSPITAL AND HEALTH CENTRE</t>
  </si>
  <si>
    <t>GYA'WA'TLAAB HEALING CENTRE</t>
  </si>
  <si>
    <t>HAISLA</t>
  </si>
  <si>
    <t>53.980374</t>
  </si>
  <si>
    <t>-128.648857</t>
  </si>
  <si>
    <t>LEGION WING</t>
  </si>
  <si>
    <t>53.91630210</t>
  </si>
  <si>
    <t>-122.789085</t>
  </si>
  <si>
    <t>ST. PATRICKS HOUSE</t>
  </si>
  <si>
    <t>53.90700870</t>
  </si>
  <si>
    <t>-122.764621</t>
  </si>
  <si>
    <t>148 South Cariboo</t>
  </si>
  <si>
    <t>ASHCROFT</t>
  </si>
  <si>
    <t>MACKENZIE</t>
  </si>
  <si>
    <t>APPLE LANE TERTIARY MENTAL HEALTH GERIATRIC UNIT</t>
  </si>
  <si>
    <t>CONNOLLY LODGE</t>
  </si>
  <si>
    <t>COTTONWOOD LODGE</t>
  </si>
  <si>
    <t>MEMORIAL COTTAGE</t>
  </si>
  <si>
    <t>OCEANSIDE</t>
  </si>
  <si>
    <t>VANCOUVER GENERAL HOSPITAL - WILLOW PAVILION (WP5)</t>
  </si>
  <si>
    <t>SUMAC PLACE</t>
  </si>
  <si>
    <t>49.40522090</t>
  </si>
  <si>
    <t>-123.504812</t>
  </si>
  <si>
    <t>Row Labels</t>
  </si>
  <si>
    <t>Grand Total</t>
  </si>
  <si>
    <t>Count of POPULATION</t>
  </si>
  <si>
    <t>Min of POPULATION2</t>
  </si>
  <si>
    <t>Sum of BEDS</t>
  </si>
  <si>
    <t>Min of LOCAL_HEALTH_AREA_CODE2</t>
  </si>
  <si>
    <t>BEDS / 100000 HB</t>
  </si>
  <si>
    <t>Pop</t>
  </si>
  <si>
    <t>Beds</t>
  </si>
  <si>
    <t>Beds/100hb</t>
  </si>
  <si>
    <t>total</t>
  </si>
  <si>
    <t>only considering the population with beds allocated</t>
  </si>
  <si>
    <t>REGION</t>
  </si>
  <si>
    <t>Region</t>
  </si>
  <si>
    <t>Interior, CA</t>
  </si>
  <si>
    <t>Fraser, CA</t>
  </si>
  <si>
    <t>Vancouver Coastal, CA</t>
  </si>
  <si>
    <t>Vancouver Island, CA</t>
  </si>
  <si>
    <t>Northern, CA</t>
  </si>
  <si>
    <t>bedspercapita</t>
  </si>
  <si>
    <t>BEDS_FACILITY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</si>
</sst>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 applyAlignment="1"/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Beds per 100K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208420822397199"/>
          <c:y val="0.17168999708369789"/>
          <c:w val="0.67691579177602801"/>
          <c:h val="0.6150681685622631"/>
        </c:manualLayout>
      </c:layout>
      <c:barChart>
        <c:barDir val="col"/>
        <c:grouping val="clustered"/>
        <c:varyColors val="0"/>
        <c:ser>
          <c:idx val="2"/>
          <c:order val="0"/>
          <c:tx>
            <c:v>Beds per 100k people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Sheet3!$M$5:$M$9</c:f>
              <c:strCache>
                <c:ptCount val="5"/>
                <c:pt idx="0">
                  <c:v>1 Interior</c:v>
                </c:pt>
                <c:pt idx="1">
                  <c:v>2 Fraser</c:v>
                </c:pt>
                <c:pt idx="2">
                  <c:v>3 Vancouver Coastal</c:v>
                </c:pt>
                <c:pt idx="3">
                  <c:v>4 Vancouver Island</c:v>
                </c:pt>
                <c:pt idx="4">
                  <c:v>5 Northern</c:v>
                </c:pt>
              </c:strCache>
            </c:strRef>
          </c:cat>
          <c:val>
            <c:numRef>
              <c:f>Sheet3!$P$5:$P$9</c:f>
              <c:numCache>
                <c:formatCode>0.00</c:formatCode>
                <c:ptCount val="5"/>
                <c:pt idx="0">
                  <c:v>183.63499488472948</c:v>
                </c:pt>
                <c:pt idx="1">
                  <c:v>171.29879318961125</c:v>
                </c:pt>
                <c:pt idx="2">
                  <c:v>321.7507500861164</c:v>
                </c:pt>
                <c:pt idx="3">
                  <c:v>209.99723807980351</c:v>
                </c:pt>
                <c:pt idx="4">
                  <c:v>147.86298030491744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3-8F40-9925-415DE71514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4262095"/>
        <c:axId val="734389551"/>
      </c:barChart>
      <c:catAx>
        <c:axId val="7342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89551"/>
        <c:crosses val="autoZero"/>
        <c:auto val="1"/>
        <c:lblAlgn val="ctr"/>
        <c:lblOffset val="100"/>
        <c:noMultiLvlLbl val="0"/>
      </c:catAx>
      <c:valAx>
        <c:axId val="7343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6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_xlchart.v5.12</cx:f>
        <cx:nf>_xlchart.v5.16</cx:nf>
      </cx:numDim>
    </cx:data>
  </cx:chartData>
  <cx:chart>
    <cx:title pos="t" align="ctr" overlay="0"/>
    <cx:plotArea>
      <cx:plotAreaRegion>
        <cx:series layoutId="regionMap" uniqueId="{C7069770-27B4-D845-8B8E-A76B12CB768E}">
          <cx:tx>
            <cx:txData>
              <cx:f>_xlchart.v5.13</cx:f>
              <cx:v>Region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12</xdr:row>
      <xdr:rowOff>31750</xdr:rowOff>
    </xdr:from>
    <xdr:to>
      <xdr:col>19</xdr:col>
      <xdr:colOff>279400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9F024-3E62-3AF7-E61A-E78ECB75C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774700</xdr:colOff>
      <xdr:row>35</xdr:row>
      <xdr:rowOff>135466</xdr:rowOff>
    </xdr:from>
    <xdr:to>
      <xdr:col>18</xdr:col>
      <xdr:colOff>309033</xdr:colOff>
      <xdr:row>49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CD18476-53DA-175C-7AA3-4012640B99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56833" y="69511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Lopez Contreras" refreshedDate="44975.037614120367" createdVersion="8" refreshedVersion="8" minRefreshableVersion="3" recordCount="767" xr:uid="{E4FBB264-58B2-D146-8EA2-F88C04E945DC}">
  <cacheSource type="worksheet">
    <worksheetSource ref="A1:S768" sheet="Beds Data"/>
  </cacheSource>
  <cacheFields count="19">
    <cacheField name="SURV_CATEGORY" numFmtId="49">
      <sharedItems/>
    </cacheField>
    <cacheField name="HEALTH_AUTHORITY" numFmtId="49">
      <sharedItems count="5">
        <s v="1 Interior"/>
        <s v="2 Fraser"/>
        <s v="3 Vancouver Coastal"/>
        <s v="4 Vancouver Island"/>
        <s v="5 Northern"/>
      </sharedItems>
    </cacheField>
    <cacheField name="LOCAL_HEALTH_AREA" numFmtId="49">
      <sharedItems count="73">
        <s v="112 Cranbrook"/>
        <s v="115 Creston"/>
        <s v="123 Castlegar"/>
        <s v="136 Vernon"/>
        <s v="137 Central Okanagan"/>
        <s v="213 Abbotsford"/>
        <s v="143 Kamloops"/>
        <s v="146 Cariboo/Chilcotin"/>
        <s v="321 Vancouver - City Centre"/>
        <s v="411 Greater Victoria"/>
        <s v="512 Prince Rupert"/>
        <s v="513 Upper Skeena"/>
        <s v="224 Tri-Cities"/>
        <s v="233 Surrey"/>
        <s v="234 South Surrey/White Rock"/>
        <s v="311 Richmond"/>
        <s v="322 Vancouver - Centre North"/>
        <s v="221 New Westminster"/>
        <s v="222 Burnaby"/>
        <s v="324 Vancouver - Westside"/>
        <s v="326 Vancouver - South"/>
        <s v="331 North Vancouver"/>
        <s v="334 Powell River"/>
        <s v="323 Vancouver - Northeast"/>
        <s v="421 Cowichan Valley South"/>
        <s v="424 Greater Nanaimo"/>
        <s v="432 Greater Campbell River"/>
        <s v="522 Burns Lake"/>
        <s v="524 Prince George"/>
        <s v="142 Salmon Arm"/>
        <s v="211 Hope"/>
        <s v="212 Chilliwack"/>
        <s v="215 Agassiz/Harrison"/>
        <s v="231 Langley"/>
        <s v="999 Unknown LHA"/>
        <s v="335 Howe Sound"/>
        <s v="510 Haida Gwaii"/>
        <s v="521 Quesnel"/>
        <s v="325 Vancouver - Midtown"/>
        <s v="517 Terrace"/>
        <s v="122 Nelson"/>
        <s v="135 Armstrong/Spallumcheen"/>
        <s v="149 Merritt"/>
        <s v="434 Vancouver Island North"/>
        <s v="223 Maple Ridge/Pitt Meadows"/>
        <s v="232 Delta"/>
        <s v="333 Sunshine Coast"/>
        <s v="425 Oceanside"/>
        <s v="426 Alberni/Clayoquot"/>
        <s v="431 Comox Valley"/>
        <s v="132 Penticton"/>
        <s v="131 Southern Okanagan"/>
        <s v="134 Princeton"/>
        <s v="144 100 Mile House"/>
        <s v="523 Nechako"/>
        <s v="514 Smithers"/>
        <s v="532 Peace River North"/>
        <s v="214 Mission"/>
        <s v="515 Kitimat"/>
        <s v="531 Peace River South"/>
        <s v="125 Trail"/>
        <s v="126 Grand Forks"/>
        <s v="147 Lillooet"/>
        <s v="412 Western Communities"/>
        <s v="533 Fort Nelson"/>
        <s v="413 Saanich Peninsula"/>
        <s v="133 Keremeos"/>
        <s v="414 Southern Gulf Islands"/>
        <s v="138 Summerland"/>
        <s v="124 Arrow Lakes"/>
        <s v="141 Revelstoke"/>
        <s v="423 Cowichan Valley North"/>
        <s v="148 South Cariboo"/>
      </sharedItems>
    </cacheField>
    <cacheField name="FACILITY_TYPE" numFmtId="49">
      <sharedItems/>
    </cacheField>
    <cacheField name="FACILITY_NAME" numFmtId="49">
      <sharedItems/>
    </cacheField>
    <cacheField name="FACILITY_CITY" numFmtId="49">
      <sharedItems/>
    </cacheField>
    <cacheField name="MIN_AGE" numFmtId="0">
      <sharedItems containsString="0" containsBlank="1" containsNumber="1" containsInteger="1" minValue="0" maxValue="75" count="16">
        <n v="19"/>
        <n v="18"/>
        <n v="0"/>
        <n v="16"/>
        <n v="12"/>
        <m/>
        <n v="65"/>
        <n v="13"/>
        <n v="6"/>
        <n v="4"/>
        <n v="17"/>
        <n v="14"/>
        <n v="75"/>
        <n v="45"/>
        <n v="55"/>
        <n v="60"/>
      </sharedItems>
    </cacheField>
    <cacheField name="MAX_AGE" numFmtId="0">
      <sharedItems containsString="0" containsBlank="1" containsNumber="1" containsInteger="1" minValue="11" maxValue="110"/>
    </cacheField>
    <cacheField name="FACILITY_CLIENT_TYPE" numFmtId="49">
      <sharedItems/>
    </cacheField>
    <cacheField name="PRIORITY_POPULATION" numFmtId="49">
      <sharedItems/>
    </cacheField>
    <cacheField name="BEDS" numFmtId="0">
      <sharedItems containsSemiMixedTypes="0" containsString="0" containsNumber="1" containsInteger="1" minValue="0" maxValue="5354" count="80">
        <n v="10"/>
        <n v="2"/>
        <n v="8"/>
        <n v="7"/>
        <n v="23"/>
        <n v="1"/>
        <n v="6"/>
        <n v="5"/>
        <n v="12"/>
        <n v="4"/>
        <n v="45"/>
        <n v="0"/>
        <n v="11"/>
        <n v="19"/>
        <n v="47"/>
        <n v="46"/>
        <n v="3"/>
        <n v="30"/>
        <n v="13"/>
        <n v="21"/>
        <n v="40"/>
        <n v="9"/>
        <n v="84"/>
        <n v="20"/>
        <n v="15"/>
        <n v="48"/>
        <n v="33"/>
        <n v="42"/>
        <n v="25"/>
        <n v="14"/>
        <n v="28"/>
        <n v="26"/>
        <n v="151"/>
        <n v="126"/>
        <n v="60"/>
        <n v="24"/>
        <n v="32"/>
        <n v="36"/>
        <n v="52"/>
        <n v="18"/>
        <n v="29"/>
        <n v="92"/>
        <n v="37"/>
        <n v="41"/>
        <n v="53"/>
        <n v="34"/>
        <n v="22"/>
        <n v="16"/>
        <n v="17"/>
        <n v="318"/>
        <n v="93"/>
        <n v="38"/>
        <n v="73"/>
        <n v="55"/>
        <n v="51"/>
        <n v="75"/>
        <n v="125"/>
        <n v="39"/>
        <n v="1030"/>
        <n v="1890"/>
        <n v="95"/>
        <n v="190"/>
        <n v="27"/>
        <n v="61"/>
        <n v="66"/>
        <n v="35"/>
        <n v="31"/>
        <n v="5354"/>
        <n v="104"/>
        <n v="118"/>
        <n v="105"/>
        <n v="56"/>
        <n v="86"/>
        <n v="65"/>
        <n v="2261"/>
        <n v="43"/>
        <n v="62"/>
        <n v="98"/>
        <n v="114"/>
        <n v="59"/>
      </sharedItems>
    </cacheField>
    <cacheField name="BEDS_OCCUPANCY_PERCENT" numFmtId="0">
      <sharedItems containsString="0" containsBlank="1" containsNumber="1" containsInteger="1" minValue="0" maxValue="452"/>
    </cacheField>
    <cacheField name="SURVEY_YEAR" numFmtId="49">
      <sharedItems/>
    </cacheField>
    <cacheField name="SURVEY_MONTH" numFmtId="49">
      <sharedItems/>
    </cacheField>
    <cacheField name="LATITUDE" numFmtId="49">
      <sharedItems/>
    </cacheField>
    <cacheField name="LONGITUDE" numFmtId="49">
      <sharedItems/>
    </cacheField>
    <cacheField name="LOCAL_HEALTH_AREA_CODE" numFmtId="0">
      <sharedItems containsSemiMixedTypes="0" containsString="0" containsNumber="1" containsInteger="1" minValue="112" maxValue="999" count="73">
        <n v="112"/>
        <n v="115"/>
        <n v="123"/>
        <n v="136"/>
        <n v="137"/>
        <n v="213"/>
        <n v="143"/>
        <n v="146"/>
        <n v="321"/>
        <n v="411"/>
        <n v="512"/>
        <n v="513"/>
        <n v="224"/>
        <n v="233"/>
        <n v="234"/>
        <n v="311"/>
        <n v="322"/>
        <n v="221"/>
        <n v="222"/>
        <n v="324"/>
        <n v="326"/>
        <n v="331"/>
        <n v="334"/>
        <n v="323"/>
        <n v="421"/>
        <n v="424"/>
        <n v="432"/>
        <n v="522"/>
        <n v="524"/>
        <n v="142"/>
        <n v="211"/>
        <n v="212"/>
        <n v="215"/>
        <n v="231"/>
        <n v="999"/>
        <n v="335"/>
        <n v="510"/>
        <n v="521"/>
        <n v="325"/>
        <n v="517"/>
        <n v="122"/>
        <n v="135"/>
        <n v="149"/>
        <n v="434"/>
        <n v="223"/>
        <n v="232"/>
        <n v="333"/>
        <n v="425"/>
        <n v="426"/>
        <n v="431"/>
        <n v="132"/>
        <n v="131"/>
        <n v="134"/>
        <n v="144"/>
        <n v="523"/>
        <n v="514"/>
        <n v="532"/>
        <n v="214"/>
        <n v="515"/>
        <n v="531"/>
        <n v="125"/>
        <n v="126"/>
        <n v="147"/>
        <n v="412"/>
        <n v="533"/>
        <n v="413"/>
        <n v="133"/>
        <n v="414"/>
        <n v="138"/>
        <n v="124"/>
        <n v="141"/>
        <n v="423"/>
        <n v="148"/>
      </sharedItems>
    </cacheField>
    <cacheField name="CALYR" numFmtId="0">
      <sharedItems containsMixedTypes="1" containsNumber="1" containsInteger="1" minValue="2022" maxValue="2022"/>
    </cacheField>
    <cacheField name="POPULATION" numFmtId="0">
      <sharedItems containsMixedTypes="1" containsNumber="1" containsInteger="1" minValue="4018" maxValue="538362" count="73">
        <n v="28736"/>
        <n v="13391"/>
        <n v="15040"/>
        <n v="75670"/>
        <n v="234885"/>
        <n v="168993"/>
        <n v="130096"/>
        <n v="26352"/>
        <n v="133972"/>
        <n v="250926"/>
        <n v="14677"/>
        <n v="4630"/>
        <n v="263080"/>
        <n v="538362"/>
        <n v="116113"/>
        <n v="220656"/>
        <n v="67754"/>
        <n v="84787"/>
        <n v="265941"/>
        <n v="150578"/>
        <n v="150390"/>
        <n v="157110"/>
        <n v="21242"/>
        <n v="115837"/>
        <n v="64912"/>
        <n v="125312"/>
        <n v="48654"/>
        <n v="6479"/>
        <n v="106275"/>
        <n v="38219"/>
        <n v="9104"/>
        <n v="109231"/>
        <n v="11001"/>
        <n v="170681"/>
        <s v=""/>
        <n v="45467"/>
        <n v="4553"/>
        <n v="24258"/>
        <n v="106033"/>
        <n v="22621"/>
        <n v="28244"/>
        <n v="11166"/>
        <n v="11877"/>
        <n v="11998"/>
        <n v="118087"/>
        <n v="116386"/>
        <n v="32823"/>
        <n v="52440"/>
        <n v="34624"/>
        <n v="76192"/>
        <n v="45895"/>
        <n v="21869"/>
        <n v="5422"/>
        <n v="15713"/>
        <n v="16684"/>
        <n v="17638"/>
        <n v="38889"/>
        <n v="49264"/>
        <n v="9610"/>
        <n v="28887"/>
        <n v="20975"/>
        <n v="9325"/>
        <n v="4018"/>
        <n v="99675"/>
        <n v="5077"/>
        <n v="72028"/>
        <n v="5785"/>
        <n v="17827"/>
        <n v="13580"/>
        <n v="4960"/>
        <n v="9127"/>
        <n v="21614"/>
        <n v="67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s v="Acute"/>
    <x v="0"/>
    <x v="0"/>
    <s v="Acute Care Inpatient Treatment Beds Adults"/>
    <s v="EAST KOOTENAY REGIONAL HOSPITAL"/>
    <s v="CRANBROOK"/>
    <x v="0"/>
    <n v="64"/>
    <s v=""/>
    <s v=""/>
    <x v="0"/>
    <n v="102"/>
    <s v="2022"/>
    <s v="09 - SEP"/>
    <s v="49.51251655"/>
    <s v="-115.748911"/>
    <x v="0"/>
    <n v="2022"/>
    <x v="0"/>
  </r>
  <r>
    <s v="Community"/>
    <x v="0"/>
    <x v="1"/>
    <s v="MH Family Care Homes"/>
    <s v="FANNING FCH"/>
    <s v="CRESTON"/>
    <x v="0"/>
    <n v="90"/>
    <s v="Male and Female"/>
    <s v=""/>
    <x v="1"/>
    <n v="100"/>
    <s v="2022"/>
    <s v="09 - SEP"/>
    <s v="49.09521066"/>
    <s v="-116.519924"/>
    <x v="1"/>
    <n v="2022"/>
    <x v="1"/>
  </r>
  <r>
    <s v="Community"/>
    <x v="0"/>
    <x v="2"/>
    <s v="SU Adult Withdrawal Management (detox) Facility Based"/>
    <s v="AXIS HOUSE CASTLEGAR"/>
    <s v="CASTLEGAR"/>
    <x v="0"/>
    <n v="90"/>
    <s v="Male and Female"/>
    <s v="Other priority population"/>
    <x v="2"/>
    <n v="26"/>
    <s v="2022"/>
    <s v="09 - SEP"/>
    <s v="49.28450412"/>
    <s v="-117.650933"/>
    <x v="2"/>
    <n v="2022"/>
    <x v="2"/>
  </r>
  <r>
    <s v="Community"/>
    <x v="0"/>
    <x v="3"/>
    <s v="MH Community Crisis Stabilization Units"/>
    <s v="WILLOWVIEW MENTAL HEALTH AND ADDICTIONS"/>
    <s v="VERNON"/>
    <x v="0"/>
    <n v="90"/>
    <s v="Male and Female"/>
    <s v=""/>
    <x v="3"/>
    <n v="89"/>
    <s v="2022"/>
    <s v="09 - SEP"/>
    <s v="50.25447586"/>
    <s v="-119.270228"/>
    <x v="3"/>
    <n v="2022"/>
    <x v="3"/>
  </r>
  <r>
    <s v="Community"/>
    <x v="0"/>
    <x v="3"/>
    <s v="MH Community Long Term Care"/>
    <s v="DOWN'S RESIDENCE"/>
    <s v="VERNON"/>
    <x v="0"/>
    <n v="90"/>
    <s v="Male and Female"/>
    <s v=""/>
    <x v="4"/>
    <n v="96"/>
    <s v="2022"/>
    <s v="09 - SEP"/>
    <s v="50.27465344"/>
    <s v="-119.249182"/>
    <x v="3"/>
    <n v="2022"/>
    <x v="3"/>
  </r>
  <r>
    <s v="Community"/>
    <x v="0"/>
    <x v="4"/>
    <s v="MH Family Care Homes"/>
    <s v="KARIS FCH"/>
    <s v="KELOWNA"/>
    <x v="0"/>
    <n v="90"/>
    <s v="Male and Female"/>
    <s v=""/>
    <x v="5"/>
    <n v="0"/>
    <s v="2022"/>
    <s v="09 - SEP"/>
    <s v="49.88101682"/>
    <s v="-119.491852"/>
    <x v="4"/>
    <n v="2022"/>
    <x v="4"/>
  </r>
  <r>
    <s v="Community"/>
    <x v="0"/>
    <x v="4"/>
    <s v="MH Community Assisted Living"/>
    <s v="EILER HOUSE"/>
    <s v="KELOWNA"/>
    <x v="0"/>
    <n v="90"/>
    <s v="Male and Female"/>
    <s v=""/>
    <x v="3"/>
    <n v="100"/>
    <s v="2022"/>
    <s v="09 - SEP"/>
    <s v="49.89673020"/>
    <s v="-119.393649"/>
    <x v="4"/>
    <n v="2022"/>
    <x v="4"/>
  </r>
  <r>
    <s v="Community"/>
    <x v="0"/>
    <x v="4"/>
    <s v="SU Adult Transitional Services"/>
    <s v="ADULT WITHDRAWAL MANAGEMENT"/>
    <s v="KELOWNA"/>
    <x v="0"/>
    <n v="90"/>
    <s v="Male and Female"/>
    <s v="Other priority population"/>
    <x v="6"/>
    <n v="0"/>
    <s v="2022"/>
    <s v="09 - SEP"/>
    <s v="49.88910776"/>
    <s v="-119.400224"/>
    <x v="4"/>
    <n v="2022"/>
    <x v="4"/>
  </r>
  <r>
    <s v="Community"/>
    <x v="1"/>
    <x v="5"/>
    <s v="MH Supported Housing Group Homes"/>
    <s v="ORIOLE LODGE - BRIDGING &quot;THANKAMMA'S&quot; HOME"/>
    <s v="ABBOTSFORD"/>
    <x v="0"/>
    <n v="24"/>
    <s v="Male and Female"/>
    <s v="Other priority population"/>
    <x v="7"/>
    <n v="100"/>
    <s v="2022"/>
    <s v="09 - SEP"/>
    <s v="49.04805652"/>
    <s v="-122.349898"/>
    <x v="5"/>
    <n v="2022"/>
    <x v="5"/>
  </r>
  <r>
    <s v="Community"/>
    <x v="0"/>
    <x v="6"/>
    <s v="MH Family Care Homes"/>
    <s v="ORAM FCH"/>
    <s v="KAMLOOPS"/>
    <x v="0"/>
    <n v="64"/>
    <s v="Male and Female"/>
    <s v=""/>
    <x v="1"/>
    <n v="100"/>
    <s v="2022"/>
    <s v="09 - SEP"/>
    <s v="50.65682026"/>
    <s v="-120.184107"/>
    <x v="6"/>
    <n v="2022"/>
    <x v="6"/>
  </r>
  <r>
    <s v="Community"/>
    <x v="0"/>
    <x v="6"/>
    <s v="MH Supported Housing Group Homes"/>
    <s v="MHASH (MENTAL HEALTH AND ADDICTIONS SUPPORTED HOUSING)"/>
    <s v="KAMLOOPS"/>
    <x v="0"/>
    <n v="64"/>
    <s v="Male and Female"/>
    <s v=""/>
    <x v="8"/>
    <n v="100"/>
    <s v="2022"/>
    <s v="09 - SEP"/>
    <s v=""/>
    <s v=""/>
    <x v="6"/>
    <n v="2022"/>
    <x v="6"/>
  </r>
  <r>
    <s v="Community"/>
    <x v="0"/>
    <x v="7"/>
    <s v="SU Adult Supportive Bed Based Services (Supportive Recovery)"/>
    <s v="ESK'ETEMC RECOVERY HOUSE"/>
    <s v="ALKALI LAKE"/>
    <x v="0"/>
    <n v="64"/>
    <s v="Male and Female"/>
    <s v="Indigenous"/>
    <x v="9"/>
    <n v="0"/>
    <s v="2022"/>
    <s v="09 - SEP"/>
    <s v="51.788563"/>
    <s v="-122.228337"/>
    <x v="7"/>
    <n v="2022"/>
    <x v="7"/>
  </r>
  <r>
    <s v="Acute"/>
    <x v="2"/>
    <x v="8"/>
    <s v="Acute Behavioral Stabilization Unit (ABSU)"/>
    <s v="ST. PAUL'S HOSPITAL"/>
    <s v="VANCOUVER"/>
    <x v="0"/>
    <n v="99"/>
    <s v=""/>
    <s v=""/>
    <x v="7"/>
    <n v="95"/>
    <s v="2022"/>
    <s v="09 - SEP"/>
    <s v="49.27997568"/>
    <s v="-123.128028"/>
    <x v="8"/>
    <n v="2022"/>
    <x v="8"/>
  </r>
  <r>
    <s v="Acute"/>
    <x v="3"/>
    <x v="9"/>
    <s v="Acute Care Inpatient Treatment Beds Adults"/>
    <s v="ROYAL JUBILEE HOSPITAL"/>
    <s v="VICTORIA"/>
    <x v="1"/>
    <n v="75"/>
    <s v=""/>
    <s v=""/>
    <x v="10"/>
    <n v="107"/>
    <s v="2022"/>
    <s v="09 - SEP"/>
    <s v="48.43355776"/>
    <s v="-123.328993"/>
    <x v="9"/>
    <n v="2022"/>
    <x v="9"/>
  </r>
  <r>
    <s v="Acute"/>
    <x v="3"/>
    <x v="9"/>
    <s v="Acute Care Psychiatric Intensive Care Unit (PICU)"/>
    <s v="ROYAL JUBILEE HOSPITAL"/>
    <s v="VICTORIA"/>
    <x v="1"/>
    <n v="75"/>
    <s v=""/>
    <s v=""/>
    <x v="0"/>
    <n v="98"/>
    <s v="2022"/>
    <s v="09 - SEP"/>
    <s v="48.43355776"/>
    <s v="-123.328993"/>
    <x v="9"/>
    <n v="2022"/>
    <x v="9"/>
  </r>
  <r>
    <s v="Acute"/>
    <x v="3"/>
    <x v="9"/>
    <s v="Adult or Youth Withdrawal Management (detox) Hospital-Based"/>
    <s v="VICTORIA GENERAL HOSPITAL"/>
    <s v="VICTORIA"/>
    <x v="2"/>
    <n v="16"/>
    <s v=""/>
    <s v=""/>
    <x v="9"/>
    <n v="100"/>
    <s v="2022"/>
    <s v="09 - SEP"/>
    <s v="48.46730156"/>
    <s v="-123.436488"/>
    <x v="9"/>
    <n v="2022"/>
    <x v="9"/>
  </r>
  <r>
    <s v="Acute"/>
    <x v="4"/>
    <x v="10"/>
    <s v="Acute Care Inpatient Treatment Beds Adults"/>
    <s v="PRINCE RUPERT REGIONAL HOSPITAL"/>
    <s v="PRINCE RUPERT"/>
    <x v="0"/>
    <n v="99"/>
    <s v=""/>
    <s v=""/>
    <x v="11"/>
    <m/>
    <s v="2022"/>
    <s v="09 - SEP"/>
    <s v="54.30462631"/>
    <s v="-130.332175"/>
    <x v="10"/>
    <n v="2022"/>
    <x v="10"/>
  </r>
  <r>
    <s v="Acute"/>
    <x v="4"/>
    <x v="11"/>
    <s v="Hospital designated as Observation Unit-MH Act 3(2) Schedule C"/>
    <s v="WRINCH MEMORIAL HOSPITAL"/>
    <s v="HAZELTON"/>
    <x v="0"/>
    <n v="99"/>
    <s v=""/>
    <s v=""/>
    <x v="11"/>
    <m/>
    <s v="2022"/>
    <s v="09 - SEP"/>
    <s v="55.259888"/>
    <s v="-127.645505"/>
    <x v="11"/>
    <n v="2022"/>
    <x v="11"/>
  </r>
  <r>
    <s v="Community"/>
    <x v="1"/>
    <x v="12"/>
    <s v="MH Supported Housing Group Homes"/>
    <s v="MCRAE HOUSE"/>
    <s v="PORT COQUITLAM"/>
    <x v="0"/>
    <n v="99"/>
    <s v="Male and Female"/>
    <s v="Other priority population"/>
    <x v="6"/>
    <n v="100"/>
    <s v="2022"/>
    <s v="09 - SEP"/>
    <s v="49.27760877"/>
    <s v="-122.783429"/>
    <x v="12"/>
    <n v="2022"/>
    <x v="12"/>
  </r>
  <r>
    <s v="Community"/>
    <x v="1"/>
    <x v="13"/>
    <s v="MH Community Long Term Care"/>
    <s v="NEW GREENWOOD LODGE"/>
    <s v="SURREY"/>
    <x v="0"/>
    <n v="99"/>
    <s v="Male only"/>
    <s v="Other priority population"/>
    <x v="12"/>
    <n v="100"/>
    <s v="2022"/>
    <s v="09 - SEP"/>
    <s v="49.17721669"/>
    <s v="-122.863565"/>
    <x v="13"/>
    <n v="2022"/>
    <x v="13"/>
  </r>
  <r>
    <s v="Community"/>
    <x v="1"/>
    <x v="13"/>
    <s v="MH Supported Housing Clustered/Block Apartments"/>
    <s v="SUTTON PLACE"/>
    <s v="SURREY"/>
    <x v="0"/>
    <n v="99"/>
    <s v="Male and Female"/>
    <s v="Other priority population"/>
    <x v="13"/>
    <n v="63"/>
    <s v="2022"/>
    <s v="09 - SEP"/>
    <s v="49.18768922"/>
    <s v="-122.839114"/>
    <x v="13"/>
    <n v="2022"/>
    <x v="13"/>
  </r>
  <r>
    <s v="Community"/>
    <x v="1"/>
    <x v="13"/>
    <s v="MH Community Assisted Living"/>
    <s v="GARDEN LODGE HOME"/>
    <s v="SURREY"/>
    <x v="0"/>
    <n v="99"/>
    <s v="Male only"/>
    <s v="Other priority population"/>
    <x v="6"/>
    <n v="83"/>
    <s v="2022"/>
    <s v="09 - SEP"/>
    <s v="49.15909956"/>
    <s v="-122.801920"/>
    <x v="13"/>
    <n v="2022"/>
    <x v="13"/>
  </r>
  <r>
    <s v="Community"/>
    <x v="1"/>
    <x v="14"/>
    <s v="MH Community Long Term Care"/>
    <s v="BUENA VISTA LODGE"/>
    <s v="WHITE ROCK"/>
    <x v="0"/>
    <n v="99"/>
    <s v="Male and Female"/>
    <s v="Other priority population"/>
    <x v="8"/>
    <n v="100"/>
    <s v="2022"/>
    <s v="09 - SEP"/>
    <s v="49.02397229"/>
    <s v="-122.802261"/>
    <x v="14"/>
    <n v="2022"/>
    <x v="14"/>
  </r>
  <r>
    <s v="Community"/>
    <x v="2"/>
    <x v="15"/>
    <s v="MH Community Long Term Care"/>
    <s v="HORIZON HOUSE"/>
    <s v="RICHMOND"/>
    <x v="0"/>
    <n v="99"/>
    <s v="Male and Female"/>
    <s v="Homeless"/>
    <x v="2"/>
    <n v="100"/>
    <s v="2022"/>
    <s v="09 - SEP"/>
    <s v="49.19359322"/>
    <s v="-123.109384"/>
    <x v="15"/>
    <n v="2022"/>
    <x v="15"/>
  </r>
  <r>
    <s v="Community"/>
    <x v="2"/>
    <x v="15"/>
    <s v="MH Community Long Term Care"/>
    <s v="WESTMINSTER HOUSE"/>
    <s v="RICHMOND"/>
    <x v="0"/>
    <n v="99"/>
    <s v="Male and Female"/>
    <s v="Homeless"/>
    <x v="0"/>
    <n v="100"/>
    <s v="2022"/>
    <s v="09 - SEP"/>
    <s v="49.18964899"/>
    <s v="-123.099312"/>
    <x v="15"/>
    <n v="2022"/>
    <x v="15"/>
  </r>
  <r>
    <s v="Community"/>
    <x v="2"/>
    <x v="16"/>
    <s v="MH Community Long Term Care"/>
    <s v="VICTORY HOUSE"/>
    <s v="VANCOUVER"/>
    <x v="0"/>
    <n v="64"/>
    <s v="Male and Female"/>
    <s v="Other priority population"/>
    <x v="14"/>
    <n v="100"/>
    <s v="2022"/>
    <s v="09 - SEP"/>
    <s v="49.28230917"/>
    <s v="-123.096595"/>
    <x v="16"/>
    <n v="2022"/>
    <x v="16"/>
  </r>
  <r>
    <s v="Community"/>
    <x v="2"/>
    <x v="16"/>
    <s v="MH Supported Housing Supported Hotels"/>
    <s v="HAMPTON HOTEL"/>
    <s v="VANCOUVER"/>
    <x v="0"/>
    <n v="64"/>
    <s v="Male and Female"/>
    <s v="Other priority population"/>
    <x v="15"/>
    <n v="100"/>
    <s v="2022"/>
    <s v="09 - SEP"/>
    <s v="49.28212910"/>
    <s v="-123.096579"/>
    <x v="16"/>
    <n v="2022"/>
    <x v="16"/>
  </r>
  <r>
    <s v="Community"/>
    <x v="1"/>
    <x v="17"/>
    <s v="MH Supported Housing Group Homes"/>
    <s v="BARNABAS HOUSE"/>
    <s v="NEW WESTMINSTER"/>
    <x v="0"/>
    <n v="99"/>
    <s v="Male and Female"/>
    <s v="Other priority population"/>
    <x v="7"/>
    <n v="100"/>
    <s v="2022"/>
    <s v="09 - SEP"/>
    <s v="49.20689188"/>
    <s v="-122.927185"/>
    <x v="17"/>
    <n v="2022"/>
    <x v="17"/>
  </r>
  <r>
    <s v="Community"/>
    <x v="1"/>
    <x v="17"/>
    <s v="MH Supported Housing Group Homes"/>
    <s v="ST. GEORGES APARTMENT"/>
    <s v="NEW WESTMINSTER"/>
    <x v="0"/>
    <n v="99"/>
    <s v="Male and Female"/>
    <s v="Other priority population"/>
    <x v="1"/>
    <n v="2"/>
    <s v="2022"/>
    <s v="09 - SEP"/>
    <s v="49.20881676"/>
    <s v="-122.912293"/>
    <x v="17"/>
    <n v="2022"/>
    <x v="17"/>
  </r>
  <r>
    <s v="Community"/>
    <x v="1"/>
    <x v="17"/>
    <s v="SU Adult Supportive Bed Based Services (Supportive Recovery)"/>
    <s v="PATHWAYS"/>
    <s v="NEW WESTMINSTER"/>
    <x v="0"/>
    <n v="99"/>
    <s v="Female only"/>
    <s v="Other priority population"/>
    <x v="16"/>
    <n v="0"/>
    <s v="2022"/>
    <s v="09 - SEP"/>
    <s v="49.22806531"/>
    <s v="-122.892697"/>
    <x v="17"/>
    <n v="2022"/>
    <x v="17"/>
  </r>
  <r>
    <s v="Community"/>
    <x v="1"/>
    <x v="18"/>
    <s v="MH Community Long Term Care"/>
    <s v="FORGLEN HOUSE"/>
    <s v="BURNABY"/>
    <x v="0"/>
    <n v="99"/>
    <s v="Male and Female"/>
    <s v="Other priority population"/>
    <x v="0"/>
    <n v="100"/>
    <s v="2022"/>
    <s v="09 - SEP"/>
    <s v="49.23489341"/>
    <s v="-122.992475"/>
    <x v="18"/>
    <n v="2022"/>
    <x v="18"/>
  </r>
  <r>
    <s v="Community"/>
    <x v="2"/>
    <x v="19"/>
    <s v="MH Community Long Term Care"/>
    <s v="BIRCHWOOD HOUSE"/>
    <s v="VANCOUVER"/>
    <x v="0"/>
    <n v="64"/>
    <s v="Female only"/>
    <s v="Other priority population"/>
    <x v="0"/>
    <n v="100"/>
    <s v="2022"/>
    <s v="09 - SEP"/>
    <s v="49.24934274"/>
    <s v="-123.151081"/>
    <x v="19"/>
    <n v="2022"/>
    <x v="19"/>
  </r>
  <r>
    <s v="Community"/>
    <x v="2"/>
    <x v="19"/>
    <s v="MH Supported Housing Congregate Housing"/>
    <s v="DUNBAR APARTMENTS"/>
    <s v="VANCOUVER"/>
    <x v="0"/>
    <n v="64"/>
    <s v="Male and Female"/>
    <s v="Other priority population"/>
    <x v="17"/>
    <n v="100"/>
    <s v="2022"/>
    <s v="09 - SEP"/>
    <s v="49.25744342"/>
    <s v="-123.184699"/>
    <x v="19"/>
    <n v="2022"/>
    <x v="19"/>
  </r>
  <r>
    <s v="Community"/>
    <x v="2"/>
    <x v="20"/>
    <s v="MH Supported Housing Group Homes"/>
    <s v="UNITY HOUSING - DOMAN HOUSE"/>
    <s v="VANCOUVER"/>
    <x v="0"/>
    <n v="64"/>
    <s v="Male and Female"/>
    <s v="Homeless"/>
    <x v="7"/>
    <n v="100"/>
    <s v="2022"/>
    <s v="09 - SEP"/>
    <s v="49.22745491"/>
    <s v="-123.036375"/>
    <x v="20"/>
    <n v="2022"/>
    <x v="20"/>
  </r>
  <r>
    <s v="Community"/>
    <x v="2"/>
    <x v="20"/>
    <s v="MH Community Long Term Care"/>
    <s v="SHAW PLACE"/>
    <s v="VANCOUVER"/>
    <x v="0"/>
    <n v="64"/>
    <s v="Male only"/>
    <s v="Other priority population"/>
    <x v="6"/>
    <n v="100"/>
    <s v="2022"/>
    <s v="09 - SEP"/>
    <s v="49.23285252"/>
    <s v="-123.095176"/>
    <x v="20"/>
    <n v="2022"/>
    <x v="20"/>
  </r>
  <r>
    <s v="Community"/>
    <x v="2"/>
    <x v="21"/>
    <s v="MH Family Care Homes"/>
    <s v="HARMONY HOUSE"/>
    <s v="NORTH VANCOUVER"/>
    <x v="0"/>
    <n v="64"/>
    <s v="Male only"/>
    <s v=""/>
    <x v="1"/>
    <m/>
    <s v="2022"/>
    <s v="09 - SEP"/>
    <s v="49.31204128"/>
    <s v="-123.043862"/>
    <x v="21"/>
    <n v="2022"/>
    <x v="21"/>
  </r>
  <r>
    <s v="Community"/>
    <x v="2"/>
    <x v="21"/>
    <s v="MH Family Care Homes"/>
    <s v="KIM RAI HOUSE"/>
    <s v="NORTH VANCOUVER"/>
    <x v="0"/>
    <n v="64"/>
    <s v="Male only"/>
    <s v=""/>
    <x v="1"/>
    <m/>
    <s v="2022"/>
    <s v="09 - SEP"/>
    <s v="49.32620492"/>
    <s v="-123.061728"/>
    <x v="21"/>
    <n v="2022"/>
    <x v="21"/>
  </r>
  <r>
    <s v="Community"/>
    <x v="2"/>
    <x v="21"/>
    <s v="SU Adult Transitional Services"/>
    <s v="NORTH SHORE HOUSING CENTRE &amp; SHELTER"/>
    <s v="NORTH VANCOUVER"/>
    <x v="0"/>
    <n v="64"/>
    <s v="Male and Female"/>
    <s v=""/>
    <x v="5"/>
    <m/>
    <s v="2022"/>
    <s v="09 - SEP"/>
    <s v="49.31896609"/>
    <s v="-123.092021"/>
    <x v="21"/>
    <n v="2022"/>
    <x v="21"/>
  </r>
  <r>
    <s v="Community"/>
    <x v="2"/>
    <x v="21"/>
    <s v="MH Supported Housing Group Homes"/>
    <s v="HENDECOURT HOUSE"/>
    <s v="NORTH VANCOUVER"/>
    <x v="0"/>
    <n v="64"/>
    <s v="Male only"/>
    <s v=""/>
    <x v="7"/>
    <m/>
    <s v="2022"/>
    <s v="09 - SEP"/>
    <s v="49.34083900"/>
    <s v="-123.045295"/>
    <x v="21"/>
    <n v="2022"/>
    <x v="21"/>
  </r>
  <r>
    <s v="Community"/>
    <x v="2"/>
    <x v="21"/>
    <s v="SU Adult Supportive Bed Based Services (Supportive Recovery)"/>
    <s v="TURNING POINT WOMEN'S HOUSE (NORTH VANCOUVER)"/>
    <s v="NORTH VANCOUVER"/>
    <x v="0"/>
    <n v="64"/>
    <s v="Female only"/>
    <s v="Homeless"/>
    <x v="9"/>
    <n v="100"/>
    <s v="2022"/>
    <s v="09 - SEP"/>
    <s v="49.33316199"/>
    <s v="-123.104553"/>
    <x v="21"/>
    <n v="2022"/>
    <x v="21"/>
  </r>
  <r>
    <s v="Community"/>
    <x v="2"/>
    <x v="22"/>
    <s v="MH Family Care Homes"/>
    <s v="VIZZUTTI FCH"/>
    <s v="POWELL RIVER"/>
    <x v="0"/>
    <n v="64"/>
    <s v="Male and Female"/>
    <s v=""/>
    <x v="5"/>
    <m/>
    <s v="2022"/>
    <s v="09 - SEP"/>
    <s v="49.83106574"/>
    <s v="-124.524418"/>
    <x v="22"/>
    <n v="2022"/>
    <x v="22"/>
  </r>
  <r>
    <s v="Community"/>
    <x v="2"/>
    <x v="22"/>
    <s v="MH Supported Housing Group Homes"/>
    <s v="BERG/ZROBACK SATELLITE SUPPORTED LIVING"/>
    <s v="POWELL RIVER"/>
    <x v="0"/>
    <n v="64"/>
    <s v="Male and Female"/>
    <s v=""/>
    <x v="18"/>
    <m/>
    <s v="2022"/>
    <s v="09 - SEP"/>
    <s v=""/>
    <s v=""/>
    <x v="22"/>
    <n v="2022"/>
    <x v="22"/>
  </r>
  <r>
    <s v="Community"/>
    <x v="2"/>
    <x v="22"/>
    <s v="MH Supported Housing Group Homes"/>
    <s v="JOHN KELLY"/>
    <s v="POWELL RIVER"/>
    <x v="0"/>
    <n v="64"/>
    <s v="Male and Female"/>
    <s v=""/>
    <x v="9"/>
    <m/>
    <s v="2022"/>
    <s v="09 - SEP"/>
    <s v="49.82112807"/>
    <s v="-124.502435"/>
    <x v="22"/>
    <n v="2022"/>
    <x v="22"/>
  </r>
  <r>
    <s v="Community"/>
    <x v="3"/>
    <x v="9"/>
    <s v="SU Low Barrier Housing"/>
    <s v="MEDEWIWIN  APTS"/>
    <s v="VICTORIA"/>
    <x v="0"/>
    <n v="99"/>
    <s v="Male and Female"/>
    <s v=""/>
    <x v="12"/>
    <n v="93"/>
    <s v="2022"/>
    <s v="09 - SEP"/>
    <s v="48.44223285"/>
    <s v="-123.377214"/>
    <x v="9"/>
    <n v="2022"/>
    <x v="9"/>
  </r>
  <r>
    <s v="Community"/>
    <x v="3"/>
    <x v="9"/>
    <s v="MH Community Long Term Care"/>
    <s v="SHELMARIE REST HOME"/>
    <s v="VICTORIA"/>
    <x v="0"/>
    <n v="99"/>
    <s v="Male and Female"/>
    <s v=""/>
    <x v="19"/>
    <n v="89"/>
    <s v="2022"/>
    <s v="09 - SEP"/>
    <s v="48.41878884"/>
    <s v="-123.324606"/>
    <x v="9"/>
    <n v="2022"/>
    <x v="9"/>
  </r>
  <r>
    <s v="Community"/>
    <x v="2"/>
    <x v="16"/>
    <s v="SU Low Barrier Housing"/>
    <s v="REGAL PLACE HOTEL"/>
    <s v="VANCOUVER"/>
    <x v="0"/>
    <n v="64"/>
    <s v="Male and Female"/>
    <s v="Homeless"/>
    <x v="20"/>
    <n v="100"/>
    <s v="2022"/>
    <s v="09 - SEP"/>
    <s v="49.28213797"/>
    <s v="-123.108376"/>
    <x v="16"/>
    <n v="2022"/>
    <x v="16"/>
  </r>
  <r>
    <s v="Community"/>
    <x v="2"/>
    <x v="16"/>
    <s v="SU Low Barrier Housing"/>
    <s v="THE PENNSYLVANIA"/>
    <s v="VANCOUVER"/>
    <x v="0"/>
    <n v="64"/>
    <s v="Male and Female"/>
    <s v="Homeless"/>
    <x v="21"/>
    <n v="100"/>
    <s v="2022"/>
    <s v="09 - SEP"/>
    <s v="49.28111313"/>
    <s v="-123.104227"/>
    <x v="16"/>
    <n v="2022"/>
    <x v="16"/>
  </r>
  <r>
    <s v="Community"/>
    <x v="2"/>
    <x v="16"/>
    <s v="SU Low Barrier Housing"/>
    <s v="WASHINGTON HOTEL"/>
    <s v="VANCOUVER"/>
    <x v="0"/>
    <n v="64"/>
    <s v="Male and Female"/>
    <s v="Homeless"/>
    <x v="22"/>
    <n v="100"/>
    <s v="2022"/>
    <s v="09 - SEP"/>
    <s v="49.28146291"/>
    <s v="-123.101349"/>
    <x v="16"/>
    <n v="2022"/>
    <x v="16"/>
  </r>
  <r>
    <s v="Community"/>
    <x v="2"/>
    <x v="23"/>
    <s v="MH Community Long Term Care"/>
    <s v="DISCOVERY VISTA HOUSE"/>
    <s v="VANCOUVER"/>
    <x v="0"/>
    <n v="64"/>
    <s v="Male and Female"/>
    <s v=""/>
    <x v="0"/>
    <n v="100"/>
    <s v="2022"/>
    <s v="09 - SEP"/>
    <s v="49.25527655"/>
    <s v="-123.070792"/>
    <x v="23"/>
    <n v="2022"/>
    <x v="23"/>
  </r>
  <r>
    <s v="Community"/>
    <x v="2"/>
    <x v="23"/>
    <s v="MH Supported Housing Clustered/Block Apartments"/>
    <s v="ST. MARGARET'S APARTMENTS"/>
    <s v="VANCOUVER"/>
    <x v="0"/>
    <n v="64"/>
    <s v="Male and Female"/>
    <s v="Other priority population"/>
    <x v="23"/>
    <n v="100"/>
    <s v="2022"/>
    <s v="09 - SEP"/>
    <s v="49.25028714"/>
    <s v="-123.072286"/>
    <x v="23"/>
    <n v="2022"/>
    <x v="23"/>
  </r>
  <r>
    <s v="Community"/>
    <x v="2"/>
    <x v="23"/>
    <s v="SU Youth Bed Based Treatment"/>
    <s v="YOUTH HAVEN"/>
    <s v="CONFIDENTIAL"/>
    <x v="3"/>
    <n v="19"/>
    <s v="Male and Female"/>
    <s v=""/>
    <x v="7"/>
    <n v="60"/>
    <s v="2022"/>
    <s v="09 - SEP"/>
    <s v=""/>
    <s v=""/>
    <x v="23"/>
    <n v="2022"/>
    <x v="23"/>
  </r>
  <r>
    <s v="Community"/>
    <x v="2"/>
    <x v="23"/>
    <s v="MH Community Long Term Care"/>
    <s v="EMERALD HOUSE"/>
    <s v="VANCOUVER"/>
    <x v="0"/>
    <n v="64"/>
    <s v="Male and Female"/>
    <s v="Other priority population"/>
    <x v="6"/>
    <n v="100"/>
    <s v="2022"/>
    <s v="09 - SEP"/>
    <s v="49.28424931"/>
    <s v="-123.044136"/>
    <x v="23"/>
    <n v="2022"/>
    <x v="23"/>
  </r>
  <r>
    <s v="Community"/>
    <x v="3"/>
    <x v="9"/>
    <s v="MH Community Long Term Care"/>
    <s v="GREENRIDGE"/>
    <s v="VICTORIA"/>
    <x v="0"/>
    <n v="99"/>
    <s v="Male and Female"/>
    <s v=""/>
    <x v="0"/>
    <n v="100"/>
    <s v="2022"/>
    <s v="09 - SEP"/>
    <s v="48.46617668"/>
    <s v="-123.367068"/>
    <x v="9"/>
    <n v="2022"/>
    <x v="9"/>
  </r>
  <r>
    <s v="Community"/>
    <x v="3"/>
    <x v="9"/>
    <s v="MH Supported Housing Clustered/Block Apartments"/>
    <s v="NEWBRIDGE APTS"/>
    <s v="VICTORIA"/>
    <x v="0"/>
    <n v="99"/>
    <s v="Male and Female"/>
    <s v=""/>
    <x v="24"/>
    <n v="58"/>
    <s v="2022"/>
    <s v="09 - SEP"/>
    <s v="48.45756459"/>
    <s v="-123.373261"/>
    <x v="9"/>
    <n v="2022"/>
    <x v="9"/>
  </r>
  <r>
    <s v="Community"/>
    <x v="3"/>
    <x v="9"/>
    <s v="MH Community Long Term Care"/>
    <s v="PANAMA HOUSE"/>
    <s v="VICTORIA"/>
    <x v="0"/>
    <n v="99"/>
    <s v="Male and Female"/>
    <s v=""/>
    <x v="6"/>
    <n v="96"/>
    <s v="2022"/>
    <s v="09 - SEP"/>
    <s v="48.47619131"/>
    <s v="-123.398679"/>
    <x v="9"/>
    <n v="2022"/>
    <x v="9"/>
  </r>
  <r>
    <s v="Community"/>
    <x v="3"/>
    <x v="9"/>
    <s v="SU Adult Supportive Bed Based Services (Supportive Recovery)"/>
    <s v="NEW ROADS THERAPEUTIC RECOVERY COMMUNITY"/>
    <s v="VICTORIA"/>
    <x v="0"/>
    <n v="99"/>
    <s v="Male only"/>
    <s v=""/>
    <x v="25"/>
    <n v="38"/>
    <s v="2022"/>
    <s v="09 - SEP"/>
    <s v="48.46350485"/>
    <s v="-123.440635"/>
    <x v="9"/>
    <n v="2022"/>
    <x v="9"/>
  </r>
  <r>
    <s v="Community"/>
    <x v="3"/>
    <x v="9"/>
    <s v="SU Adult Supportive Bed Based Services (Supportive Recovery)"/>
    <s v="COMERFORD APARTMENTS"/>
    <s v="VICTORIA"/>
    <x v="0"/>
    <n v="99"/>
    <s v="Male and Female"/>
    <s v=""/>
    <x v="0"/>
    <n v="75"/>
    <s v="2022"/>
    <s v="09 - SEP"/>
    <s v="48.42936384"/>
    <s v="-123.415686"/>
    <x v="9"/>
    <n v="2022"/>
    <x v="9"/>
  </r>
  <r>
    <s v="Community"/>
    <x v="3"/>
    <x v="24"/>
    <s v="MH Supported Housing Clustered/Block Apartments"/>
    <s v="CAULFIELD PLACE"/>
    <s v="DUNCAN"/>
    <x v="0"/>
    <n v="99"/>
    <s v="Male and Female"/>
    <s v="Other priority population"/>
    <x v="26"/>
    <n v="74"/>
    <s v="2022"/>
    <s v="09 - SEP"/>
    <s v="48.78118001"/>
    <s v="-123.696046"/>
    <x v="24"/>
    <n v="2022"/>
    <x v="24"/>
  </r>
  <r>
    <s v="Community"/>
    <x v="3"/>
    <x v="25"/>
    <s v="SU Youth Withdrawal Management (detox) Supportive Bed Based"/>
    <s v="TRANSITIONS"/>
    <s v="NANAIMO"/>
    <x v="4"/>
    <n v="19"/>
    <s v="Male and Female"/>
    <s v=""/>
    <x v="5"/>
    <n v="35"/>
    <s v="2022"/>
    <s v="09 - SEP"/>
    <s v="49.16797248"/>
    <s v="-123.941572"/>
    <x v="25"/>
    <n v="2022"/>
    <x v="25"/>
  </r>
  <r>
    <s v="Community"/>
    <x v="3"/>
    <x v="26"/>
    <s v="MH Crisis Bed Based Care (Short Stay Crisis Stabilization)"/>
    <s v="ANN ELMORE HOUSE"/>
    <s v="CAMPBELL RIVER"/>
    <x v="0"/>
    <n v="99"/>
    <s v="Female only"/>
    <s v="Homeless"/>
    <x v="1"/>
    <n v="70"/>
    <s v="2022"/>
    <s v="09 - SEP"/>
    <s v=""/>
    <s v=""/>
    <x v="26"/>
    <n v="2022"/>
    <x v="26"/>
  </r>
  <r>
    <s v="Community"/>
    <x v="3"/>
    <x v="26"/>
    <s v="SU Adult Supportive Bed Based Services (Supportive Recovery)"/>
    <s v="ANN ELMORE HOUSE"/>
    <s v="CAMPBELL RIVER"/>
    <x v="0"/>
    <n v="99"/>
    <s v="Female only"/>
    <s v="Homeless"/>
    <x v="1"/>
    <n v="70"/>
    <s v="2022"/>
    <s v="09 - SEP"/>
    <s v=""/>
    <s v=""/>
    <x v="26"/>
    <n v="2022"/>
    <x v="26"/>
  </r>
  <r>
    <s v="Community"/>
    <x v="4"/>
    <x v="10"/>
    <s v="SU Adult Supportive Bed Based Services (Supportive Recovery)"/>
    <s v="NORTH COAST TRANSITION SOCIETY"/>
    <s v="PRINCE RUPERT"/>
    <x v="0"/>
    <n v="64"/>
    <s v="Female with Child(ren)"/>
    <s v=""/>
    <x v="9"/>
    <m/>
    <s v="2022"/>
    <s v="09 - SEP"/>
    <s v="54.30459287"/>
    <s v="-130.336166"/>
    <x v="10"/>
    <n v="2022"/>
    <x v="10"/>
  </r>
  <r>
    <s v="Community"/>
    <x v="4"/>
    <x v="27"/>
    <s v="SU Adult Supportive Bed Based Services (Supportive Recovery)"/>
    <s v="BURNS LAKE TRANSITION HOUSE"/>
    <s v="CONFIDENTIAL"/>
    <x v="0"/>
    <n v="64"/>
    <s v="Female with Child(ren)"/>
    <s v=""/>
    <x v="1"/>
    <m/>
    <s v="2022"/>
    <s v="09 - SEP"/>
    <s v=""/>
    <s v=""/>
    <x v="27"/>
    <n v="2022"/>
    <x v="27"/>
  </r>
  <r>
    <s v="Community"/>
    <x v="4"/>
    <x v="28"/>
    <s v="SU Adult Supportive Bed Based Services (Supportive Recovery)"/>
    <s v="PHOENIX TRANSITION HOUSE - PRINCE GEORGE"/>
    <s v="PRINCE GEORGE"/>
    <x v="0"/>
    <n v="64"/>
    <s v="Female with Child(ren)"/>
    <s v=""/>
    <x v="9"/>
    <m/>
    <s v="2022"/>
    <s v="09 - SEP"/>
    <s v="53.91273320"/>
    <s v="-122.757402"/>
    <x v="28"/>
    <n v="2022"/>
    <x v="28"/>
  </r>
  <r>
    <s v="Community"/>
    <x v="1"/>
    <x v="12"/>
    <s v="MH Supported Housing Group Homes"/>
    <s v="COAST COTTAGES"/>
    <s v="COQUITLAM"/>
    <x v="0"/>
    <n v="64"/>
    <s v="Male and Female"/>
    <s v="Other priority population"/>
    <x v="27"/>
    <n v="79"/>
    <s v="2022"/>
    <s v="09 - SEP"/>
    <s v="49.24531330"/>
    <s v="-122.804746"/>
    <x v="12"/>
    <n v="2022"/>
    <x v="12"/>
  </r>
  <r>
    <s v="Community"/>
    <x v="3"/>
    <x v="24"/>
    <s v="SU Adult Bed Based Treatment"/>
    <s v="CEDARS AT COBBLE HILL"/>
    <s v="COBBLE HILL"/>
    <x v="0"/>
    <n v="64"/>
    <s v="Male and Female"/>
    <s v="Other priority population"/>
    <x v="0"/>
    <n v="63"/>
    <s v="2022"/>
    <s v="09 - SEP"/>
    <s v="48.6887113"/>
    <s v="-123.603621"/>
    <x v="24"/>
    <n v="2022"/>
    <x v="24"/>
  </r>
  <r>
    <s v="Supported"/>
    <x v="0"/>
    <x v="29"/>
    <s v="MH Supported Housing Supported Independent Living (SIL)"/>
    <s v="UNAVAILABLE"/>
    <s v="SALMON ARM"/>
    <x v="5"/>
    <m/>
    <s v=""/>
    <s v=""/>
    <x v="28"/>
    <m/>
    <s v="2022"/>
    <s v="09 - SEP"/>
    <s v=""/>
    <s v=""/>
    <x v="29"/>
    <n v="2022"/>
    <x v="29"/>
  </r>
  <r>
    <s v="Supported"/>
    <x v="1"/>
    <x v="30"/>
    <s v="MH Supported Housing Supported Independent Living (SIL)"/>
    <s v="UNAVAILABLE"/>
    <s v="HOPE"/>
    <x v="5"/>
    <m/>
    <s v=""/>
    <s v=""/>
    <x v="29"/>
    <m/>
    <s v="2022"/>
    <s v="09 - SEP"/>
    <s v=""/>
    <s v=""/>
    <x v="30"/>
    <n v="2022"/>
    <x v="30"/>
  </r>
  <r>
    <s v="Supported"/>
    <x v="1"/>
    <x v="31"/>
    <s v="MH Rental Subsidy"/>
    <s v="UNAVAILABLE"/>
    <s v="CHILLIWACK"/>
    <x v="5"/>
    <m/>
    <s v=""/>
    <s v=""/>
    <x v="6"/>
    <m/>
    <s v="2022"/>
    <s v="09 - SEP"/>
    <s v=""/>
    <s v=""/>
    <x v="31"/>
    <n v="2022"/>
    <x v="31"/>
  </r>
  <r>
    <s v="Supported"/>
    <x v="1"/>
    <x v="5"/>
    <s v="MH Supported Housing Supported Independent Living (SIL)"/>
    <s v="UNAVAILABLE"/>
    <s v="ABBOTSFORD"/>
    <x v="5"/>
    <m/>
    <s v=""/>
    <s v=""/>
    <x v="23"/>
    <m/>
    <s v="2022"/>
    <s v="09 - SEP"/>
    <s v=""/>
    <s v=""/>
    <x v="5"/>
    <n v="2022"/>
    <x v="5"/>
  </r>
  <r>
    <s v="Supported"/>
    <x v="1"/>
    <x v="32"/>
    <s v="MH Rental Subsidy"/>
    <s v="UNAVAILABLE"/>
    <s v="AGASSIZ"/>
    <x v="5"/>
    <m/>
    <s v=""/>
    <s v=""/>
    <x v="5"/>
    <m/>
    <s v="2022"/>
    <s v="09 - SEP"/>
    <s v=""/>
    <s v=""/>
    <x v="32"/>
    <n v="2022"/>
    <x v="32"/>
  </r>
  <r>
    <s v="Supported"/>
    <x v="1"/>
    <x v="33"/>
    <s v="MH Supported Housing Supported Independent Living (SIL)"/>
    <s v="UNAVAILABLE"/>
    <s v="LANGLEY"/>
    <x v="5"/>
    <m/>
    <s v=""/>
    <s v=""/>
    <x v="30"/>
    <m/>
    <s v="2022"/>
    <s v="09 - SEP"/>
    <s v=""/>
    <s v=""/>
    <x v="33"/>
    <n v="2022"/>
    <x v="33"/>
  </r>
  <r>
    <s v="Supported"/>
    <x v="1"/>
    <x v="14"/>
    <s v="MH Supported Housing Supported Independent Living (SIL)"/>
    <s v="UNAVAILABLE"/>
    <s v="WHITE ROCK"/>
    <x v="5"/>
    <m/>
    <s v=""/>
    <s v=""/>
    <x v="5"/>
    <m/>
    <s v="2022"/>
    <s v="09 - SEP"/>
    <s v=""/>
    <s v=""/>
    <x v="14"/>
    <n v="2022"/>
    <x v="14"/>
  </r>
  <r>
    <s v="Supported"/>
    <x v="2"/>
    <x v="15"/>
    <s v="SU Supported Housing Scattered Supported Apartments"/>
    <s v="UNAVAILABLE"/>
    <s v="RICHMOND"/>
    <x v="5"/>
    <m/>
    <s v=""/>
    <s v=""/>
    <x v="31"/>
    <m/>
    <s v="2022"/>
    <s v="09 - SEP"/>
    <s v=""/>
    <s v=""/>
    <x v="15"/>
    <n v="2022"/>
    <x v="15"/>
  </r>
  <r>
    <s v="Supported"/>
    <x v="2"/>
    <x v="8"/>
    <s v="SU Supported Housing Scattered Supported Apartments"/>
    <s v="UNAVAILABLE"/>
    <s v="VANCOUVER"/>
    <x v="5"/>
    <m/>
    <s v=""/>
    <s v=""/>
    <x v="21"/>
    <m/>
    <s v="2022"/>
    <s v="09 - SEP"/>
    <s v=""/>
    <s v=""/>
    <x v="8"/>
    <n v="2022"/>
    <x v="8"/>
  </r>
  <r>
    <s v="Supported"/>
    <x v="2"/>
    <x v="34"/>
    <s v="MH Supported Housing Supported Independent Living (SIL)"/>
    <s v="UNAVAILABLE"/>
    <s v="VANCOUVER"/>
    <x v="5"/>
    <m/>
    <s v=""/>
    <s v=""/>
    <x v="32"/>
    <m/>
    <s v="2022"/>
    <s v="09 - SEP"/>
    <s v=""/>
    <s v=""/>
    <x v="34"/>
    <s v=""/>
    <x v="34"/>
  </r>
  <r>
    <s v="Supported"/>
    <x v="2"/>
    <x v="34"/>
    <s v="MH Supported Housing Supported Independent Living (SIL)"/>
    <s v="UNAVAILABLE"/>
    <s v="VANCOUVER"/>
    <x v="5"/>
    <m/>
    <s v=""/>
    <s v=""/>
    <x v="33"/>
    <m/>
    <s v="2022"/>
    <s v="09 - SEP"/>
    <s v=""/>
    <s v=""/>
    <x v="34"/>
    <s v=""/>
    <x v="34"/>
  </r>
  <r>
    <s v="Supported"/>
    <x v="2"/>
    <x v="34"/>
    <s v="MH Supported Housing Supported Independent Living (SIL)"/>
    <s v="UNAVAILABLE"/>
    <s v="VANCOUVER"/>
    <x v="5"/>
    <m/>
    <s v=""/>
    <s v=""/>
    <x v="17"/>
    <m/>
    <s v="2022"/>
    <s v="09 - SEP"/>
    <s v=""/>
    <s v=""/>
    <x v="34"/>
    <s v=""/>
    <x v="34"/>
  </r>
  <r>
    <s v="Supported"/>
    <x v="2"/>
    <x v="35"/>
    <s v="MH Supported Housing Supported Independent Living (SIL)"/>
    <s v="UNAVAILABLE"/>
    <s v="SEA TO SKY (SQUAMISH/WHISTLER/PEMBERTON)"/>
    <x v="5"/>
    <m/>
    <s v=""/>
    <s v=""/>
    <x v="34"/>
    <m/>
    <s v="2022"/>
    <s v="09 - SEP"/>
    <s v=""/>
    <s v=""/>
    <x v="35"/>
    <n v="2022"/>
    <x v="35"/>
  </r>
  <r>
    <s v="Supported"/>
    <x v="3"/>
    <x v="25"/>
    <s v="MH Supported Housing Scattered Supported Apartments"/>
    <s v="UNAVAILABLE"/>
    <s v="NANAIMO"/>
    <x v="5"/>
    <m/>
    <s v=""/>
    <s v=""/>
    <x v="17"/>
    <m/>
    <s v="2022"/>
    <s v="09 - SEP"/>
    <s v=""/>
    <s v=""/>
    <x v="25"/>
    <n v="2022"/>
    <x v="25"/>
  </r>
  <r>
    <s v="Supported"/>
    <x v="3"/>
    <x v="26"/>
    <s v="MH Rental Subsidy"/>
    <s v="UNAVAILABLE"/>
    <s v="CAMPBELL RIVER"/>
    <x v="5"/>
    <m/>
    <s v=""/>
    <s v=""/>
    <x v="23"/>
    <m/>
    <s v="2022"/>
    <s v="09 - SEP"/>
    <s v=""/>
    <s v=""/>
    <x v="26"/>
    <n v="2022"/>
    <x v="26"/>
  </r>
  <r>
    <s v="Supported"/>
    <x v="4"/>
    <x v="36"/>
    <s v="MH Supported Housing Supported Independent Living (SIL)"/>
    <s v="UNAVAILABLE"/>
    <s v="QUEEN CHARLOTTE"/>
    <x v="5"/>
    <m/>
    <s v=""/>
    <s v=""/>
    <x v="1"/>
    <m/>
    <s v="2022"/>
    <s v="09 - SEP"/>
    <s v=""/>
    <s v=""/>
    <x v="36"/>
    <n v="2022"/>
    <x v="36"/>
  </r>
  <r>
    <s v="Supported"/>
    <x v="4"/>
    <x v="36"/>
    <s v="MH Supported Housing Supported Independent Living (SIL)"/>
    <s v="UNAVAILABLE"/>
    <s v="MASSET"/>
    <x v="5"/>
    <m/>
    <s v=""/>
    <s v=""/>
    <x v="1"/>
    <m/>
    <s v="2022"/>
    <s v="09 - SEP"/>
    <s v=""/>
    <s v=""/>
    <x v="36"/>
    <n v="2022"/>
    <x v="36"/>
  </r>
  <r>
    <s v="Supported"/>
    <x v="4"/>
    <x v="37"/>
    <s v="MH Supported Housing Supported Independent Living (SIL)"/>
    <s v="UNAVAILABLE"/>
    <s v="QUESNEL"/>
    <x v="5"/>
    <m/>
    <s v=""/>
    <s v=""/>
    <x v="13"/>
    <m/>
    <s v="2022"/>
    <s v="09 - SEP"/>
    <s v=""/>
    <s v=""/>
    <x v="37"/>
    <n v="2022"/>
    <x v="37"/>
  </r>
  <r>
    <s v="Supported"/>
    <x v="4"/>
    <x v="27"/>
    <s v="MH Rental Subsidy"/>
    <s v="UNAVAILABLE"/>
    <s v="BURNS LAKE"/>
    <x v="5"/>
    <m/>
    <s v=""/>
    <s v=""/>
    <x v="5"/>
    <m/>
    <s v="2022"/>
    <s v="09 - SEP"/>
    <s v=""/>
    <s v=""/>
    <x v="27"/>
    <n v="2022"/>
    <x v="27"/>
  </r>
  <r>
    <s v="Supported"/>
    <x v="4"/>
    <x v="27"/>
    <s v="MH Supported Housing Supported Independent Living (SIL)"/>
    <s v="UNAVAILABLE"/>
    <s v="BURNS LAKE"/>
    <x v="5"/>
    <m/>
    <s v=""/>
    <s v=""/>
    <x v="5"/>
    <m/>
    <s v="2022"/>
    <s v="09 - SEP"/>
    <s v=""/>
    <s v=""/>
    <x v="27"/>
    <n v="2022"/>
    <x v="27"/>
  </r>
  <r>
    <s v="Tertiary"/>
    <x v="0"/>
    <x v="6"/>
    <s v="Tertiary Inpatient (Acute)"/>
    <s v="HILLSIDE CENTRE"/>
    <s v="KAMLOOPS"/>
    <x v="0"/>
    <n v="64"/>
    <s v=""/>
    <s v=""/>
    <x v="23"/>
    <n v="83"/>
    <s v="2022"/>
    <s v="09 - SEP"/>
    <s v="50.67128219"/>
    <s v="-120.333674"/>
    <x v="6"/>
    <n v="2022"/>
    <x v="6"/>
  </r>
  <r>
    <s v="Tertiary"/>
    <x v="2"/>
    <x v="8"/>
    <s v="Tertiary Inpatient (Acute)"/>
    <s v="ST. PAUL'S HOSPITAL"/>
    <s v="VANCOUVER"/>
    <x v="0"/>
    <n v="99"/>
    <s v=""/>
    <s v=""/>
    <x v="35"/>
    <m/>
    <s v="2022"/>
    <s v="09 - SEP"/>
    <s v="49.27997568"/>
    <s v="-123.128028"/>
    <x v="8"/>
    <n v="2022"/>
    <x v="8"/>
  </r>
  <r>
    <s v="Tertiary"/>
    <x v="2"/>
    <x v="8"/>
    <s v="Tertiary Inpatient (Acute)"/>
    <s v="VANCOUVER GENERAL HOSPITAL - WILLOW PAVILION (WP3)"/>
    <s v="VANCOUVER"/>
    <x v="0"/>
    <n v="64"/>
    <s v=""/>
    <s v=""/>
    <x v="23"/>
    <n v="96"/>
    <s v="2022"/>
    <s v="09 - SEP"/>
    <s v="49.26131048"/>
    <s v="-123.120077"/>
    <x v="8"/>
    <n v="2022"/>
    <x v="8"/>
  </r>
  <r>
    <s v="Tertiary"/>
    <x v="2"/>
    <x v="38"/>
    <s v="Tertiary Inpatient (Geriatric Rehabilitative)"/>
    <s v="PARKVIEW UNIT AT YOUVILLE RESIDENCE"/>
    <s v="VANCOUVER"/>
    <x v="6"/>
    <n v="99"/>
    <s v=""/>
    <s v=""/>
    <x v="36"/>
    <n v="86"/>
    <s v="2022"/>
    <s v="09 - SEP"/>
    <s v="49.24045914"/>
    <s v="-123.120525"/>
    <x v="38"/>
    <n v="2022"/>
    <x v="38"/>
  </r>
  <r>
    <s v="Tertiary"/>
    <x v="3"/>
    <x v="9"/>
    <s v="Tertiary Long Term Rehab"/>
    <s v="SANDRINGHAM"/>
    <s v="VICTORIA"/>
    <x v="6"/>
    <n v="99"/>
    <s v=""/>
    <s v="Other priority population"/>
    <x v="19"/>
    <n v="98"/>
    <s v="2022"/>
    <s v="09 - SEP"/>
    <s v="48.42674796"/>
    <s v="-123.336642"/>
    <x v="9"/>
    <n v="2022"/>
    <x v="9"/>
  </r>
  <r>
    <s v="Tertiary"/>
    <x v="3"/>
    <x v="26"/>
    <s v="Tertiary Long Term Rehab"/>
    <s v="DISCOVERY HARBOUR"/>
    <s v="CAMPBELL RIVER"/>
    <x v="6"/>
    <n v="99"/>
    <s v=""/>
    <s v=""/>
    <x v="6"/>
    <n v="0"/>
    <s v="2022"/>
    <s v="09 - SEP"/>
    <s v="50.02911558"/>
    <s v="-125.253123"/>
    <x v="26"/>
    <n v="2022"/>
    <x v="26"/>
  </r>
  <r>
    <s v="Tertiary"/>
    <x v="0"/>
    <x v="6"/>
    <s v="Tertiary Inpatient (Acute)"/>
    <s v="HILLSIDE CENTRE"/>
    <s v="KAMLOOPS"/>
    <x v="0"/>
    <n v="99"/>
    <s v=""/>
    <s v=""/>
    <x v="16"/>
    <m/>
    <s v="2022"/>
    <s v="09 - SEP"/>
    <s v="50.67128219"/>
    <s v="-120.333674"/>
    <x v="6"/>
    <n v="2022"/>
    <x v="6"/>
  </r>
  <r>
    <s v="Tertiary"/>
    <x v="4"/>
    <x v="39"/>
    <s v="Tertiary Inpatient (Rehabilitative)"/>
    <s v="SEVEN SISTERS"/>
    <s v="TERRACE"/>
    <x v="0"/>
    <n v="64"/>
    <s v=""/>
    <s v=""/>
    <x v="6"/>
    <m/>
    <s v="2022"/>
    <s v="09 - SEP"/>
    <s v="54.51157852"/>
    <s v="-128.594391"/>
    <x v="39"/>
    <n v="2022"/>
    <x v="39"/>
  </r>
  <r>
    <s v="Tertiary"/>
    <x v="2"/>
    <x v="38"/>
    <s v="Tertiary Child and Youth Services"/>
    <s v="BC CHILDREN'S HOSPITAL"/>
    <s v="VANCOUVER"/>
    <x v="2"/>
    <n v="17"/>
    <s v=""/>
    <s v=""/>
    <x v="6"/>
    <n v="32"/>
    <s v="2022"/>
    <s v="09 - SEP"/>
    <s v="49.24457184"/>
    <s v="-123.127521"/>
    <x v="38"/>
    <n v="2022"/>
    <x v="38"/>
  </r>
  <r>
    <s v="Acute"/>
    <x v="0"/>
    <x v="7"/>
    <s v="Hospital designated as Observation Unit-MH Act 3(2) Schedule C"/>
    <s v="CARIBOO MEMORIAL HOSPITAL"/>
    <s v="WILLIAMS LAKE"/>
    <x v="0"/>
    <n v="99"/>
    <s v=""/>
    <s v=""/>
    <x v="11"/>
    <n v="0"/>
    <s v="2022"/>
    <s v="09 - SEP"/>
    <s v="52.13760252"/>
    <s v="-122.142229"/>
    <x v="7"/>
    <n v="2022"/>
    <x v="7"/>
  </r>
  <r>
    <s v="Community"/>
    <x v="0"/>
    <x v="40"/>
    <s v="SU Adult Supportive Bed Based Services (Supportive Recovery)"/>
    <s v="VERNON HOUSE"/>
    <s v="NELSON"/>
    <x v="0"/>
    <n v="90"/>
    <s v="Male and Female"/>
    <s v="Other priority population"/>
    <x v="16"/>
    <n v="67"/>
    <s v="2022"/>
    <s v="09 - SEP"/>
    <s v="49.49146168"/>
    <s v="-117.293349"/>
    <x v="40"/>
    <n v="2022"/>
    <x v="40"/>
  </r>
  <r>
    <s v="Community"/>
    <x v="0"/>
    <x v="41"/>
    <s v="SU Adult Bed Based Treatment"/>
    <s v="ROUND LAKE TREATMENT CENTRE"/>
    <s v="ARMSTRONG"/>
    <x v="0"/>
    <n v="64"/>
    <s v="Male and Female"/>
    <s v="Indigenous"/>
    <x v="37"/>
    <n v="0"/>
    <s v="2022"/>
    <s v="09 - SEP"/>
    <s v="50.42930291"/>
    <s v="-119.341103"/>
    <x v="41"/>
    <n v="2022"/>
    <x v="41"/>
  </r>
  <r>
    <s v="Community"/>
    <x v="0"/>
    <x v="41"/>
    <s v="SU Adult Supportive Bed Based Services (Supportive Recovery)"/>
    <s v="PAINTED TURTLE LODGE"/>
    <s v="ARMSTRONG"/>
    <x v="0"/>
    <n v="64"/>
    <s v="Male and Female"/>
    <s v="Indigenous"/>
    <x v="6"/>
    <n v="90"/>
    <s v="2022"/>
    <s v="09 - SEP"/>
    <s v="50.42930291"/>
    <s v="-119.341103"/>
    <x v="41"/>
    <n v="2022"/>
    <x v="41"/>
  </r>
  <r>
    <s v="Community"/>
    <x v="0"/>
    <x v="3"/>
    <s v="MH Community Long Term Care"/>
    <s v="ABERDEEN HOUSE"/>
    <s v="COLDSTREAM"/>
    <x v="0"/>
    <n v="64"/>
    <s v="Male and Female"/>
    <s v=""/>
    <x v="3"/>
    <n v="96"/>
    <s v="2022"/>
    <s v="09 - SEP"/>
    <s v="50.22986650"/>
    <s v="-119.225744"/>
    <x v="3"/>
    <n v="2022"/>
    <x v="3"/>
  </r>
  <r>
    <s v="Community"/>
    <x v="0"/>
    <x v="3"/>
    <s v="SU Adult Supportive Bed Based Services (Supportive Recovery)"/>
    <s v="BILL'S PLACE"/>
    <s v="VERNON"/>
    <x v="0"/>
    <n v="64"/>
    <s v="Male and Female"/>
    <s v=""/>
    <x v="2"/>
    <n v="0"/>
    <s v="2022"/>
    <s v="09 - SEP"/>
    <s v="50.27464952"/>
    <s v="-119.264723"/>
    <x v="3"/>
    <n v="2022"/>
    <x v="3"/>
  </r>
  <r>
    <s v="Community"/>
    <x v="0"/>
    <x v="4"/>
    <s v="SU Youth Withdrawal Management (detox) Facility Based"/>
    <s v="YD33"/>
    <s v="KELOWNA"/>
    <x v="7"/>
    <n v="18"/>
    <s v="Male and Female"/>
    <s v="Other priority population"/>
    <x v="9"/>
    <n v="12"/>
    <s v="2022"/>
    <s v="09 - SEP"/>
    <s v="49.88207157"/>
    <s v="-119.479182"/>
    <x v="4"/>
    <n v="2022"/>
    <x v="4"/>
  </r>
  <r>
    <s v="Community"/>
    <x v="0"/>
    <x v="4"/>
    <s v="MH Community Assisted Living"/>
    <s v="WALKER HOUSE"/>
    <s v="KELOWNA"/>
    <x v="0"/>
    <n v="90"/>
    <s v="Male and Female"/>
    <s v=""/>
    <x v="6"/>
    <n v="100"/>
    <s v="2022"/>
    <s v="09 - SEP"/>
    <s v="49.88076789"/>
    <s v="-119.404789"/>
    <x v="4"/>
    <n v="2022"/>
    <x v="4"/>
  </r>
  <r>
    <s v="Community"/>
    <x v="0"/>
    <x v="4"/>
    <s v="SU Adult Bed Based Treatment"/>
    <s v="BRIDGEWAY"/>
    <s v="KELOWNA"/>
    <x v="0"/>
    <n v="90"/>
    <s v="Male and Female"/>
    <s v="Other priority population"/>
    <x v="23"/>
    <n v="74"/>
    <s v="2022"/>
    <s v="09 - SEP"/>
    <s v="49.88797326"/>
    <s v="-119.390363"/>
    <x v="4"/>
    <n v="2022"/>
    <x v="4"/>
  </r>
  <r>
    <s v="Community"/>
    <x v="0"/>
    <x v="42"/>
    <s v="SU Adult Supportive Bed Based Services (Supportive Recovery)"/>
    <s v="ADDICTIONS AND SUPPORTED HOUSING (AASH)"/>
    <s v="MERRITT"/>
    <x v="0"/>
    <n v="64"/>
    <s v="Male and Female"/>
    <s v="Rural or Remote (living in a rural or remote area)"/>
    <x v="6"/>
    <n v="56"/>
    <s v="2022"/>
    <s v="09 - SEP"/>
    <s v="49.87954658"/>
    <s v="-119.498186"/>
    <x v="42"/>
    <n v="2022"/>
    <x v="42"/>
  </r>
  <r>
    <s v="Community"/>
    <x v="1"/>
    <x v="31"/>
    <s v="SU Youth Bed Based Treatment"/>
    <s v="TRAVERSE"/>
    <s v="CHILLIWACK"/>
    <x v="7"/>
    <n v="18"/>
    <s v="Male and Female"/>
    <s v="Other priority population"/>
    <x v="23"/>
    <n v="40"/>
    <s v="2022"/>
    <s v="09 - SEP"/>
    <s v="49.14752172"/>
    <s v="-121.965306"/>
    <x v="31"/>
    <n v="2022"/>
    <x v="31"/>
  </r>
  <r>
    <s v="Community"/>
    <x v="0"/>
    <x v="6"/>
    <s v="MH Family Care Homes"/>
    <s v="MCCANN FCH"/>
    <s v="KAMLOOPS"/>
    <x v="0"/>
    <n v="64"/>
    <s v="Male and Female"/>
    <s v=""/>
    <x v="1"/>
    <n v="100"/>
    <s v="2022"/>
    <s v="09 - SEP"/>
    <s v="50.70571008"/>
    <s v="-120.390412"/>
    <x v="6"/>
    <n v="2022"/>
    <x v="6"/>
  </r>
  <r>
    <s v="Acute"/>
    <x v="1"/>
    <x v="13"/>
    <s v="Acute Care Inpatient Treatment Beds Youth/Adolescents"/>
    <s v="SURREY MEMORIAL HOSPITAL"/>
    <s v="SURREY"/>
    <x v="8"/>
    <n v="18"/>
    <s v=""/>
    <s v=""/>
    <x v="0"/>
    <n v="100"/>
    <s v="2022"/>
    <s v="09 - SEP"/>
    <s v="49.17695055"/>
    <s v="-122.842437"/>
    <x v="13"/>
    <n v="2022"/>
    <x v="13"/>
  </r>
  <r>
    <s v="Acute"/>
    <x v="2"/>
    <x v="8"/>
    <s v="Acute Care Inpatient Treatment Beds Adults"/>
    <s v="ST. PAUL'S HOSPITAL"/>
    <s v="VANCOUVER"/>
    <x v="0"/>
    <n v="99"/>
    <s v=""/>
    <s v=""/>
    <x v="34"/>
    <n v="100"/>
    <s v="2022"/>
    <s v="09 - SEP"/>
    <s v="49.27997568"/>
    <s v="-123.128028"/>
    <x v="8"/>
    <n v="2022"/>
    <x v="8"/>
  </r>
  <r>
    <s v="Acute"/>
    <x v="3"/>
    <x v="26"/>
    <s v="Hospital designated as Observation Unit-MH Act 3(2) Schedule C"/>
    <s v="NORTH ISLAND HOSPITAL CAMPBELL RIVER AND DISTRICT"/>
    <s v="CAMPBELL RIVER"/>
    <x v="0"/>
    <n v="99"/>
    <s v=""/>
    <s v=""/>
    <x v="11"/>
    <m/>
    <s v="2022"/>
    <s v="09 - SEP"/>
    <s v="50.01105358"/>
    <s v="-125.245309"/>
    <x v="26"/>
    <n v="2022"/>
    <x v="26"/>
  </r>
  <r>
    <s v="Acute"/>
    <x v="3"/>
    <x v="43"/>
    <s v="Hospital designated as Observation Unit-MH Act 3(2) Schedule C"/>
    <s v="PORT MCNEILL HOSPITAL"/>
    <s v="PORT MCNEILL"/>
    <x v="0"/>
    <n v="99"/>
    <s v=""/>
    <s v=""/>
    <x v="11"/>
    <m/>
    <s v="2022"/>
    <s v="09 - SEP"/>
    <s v="50.58153997"/>
    <s v="-127.014709"/>
    <x v="43"/>
    <n v="2022"/>
    <x v="43"/>
  </r>
  <r>
    <s v="Community"/>
    <x v="1"/>
    <x v="44"/>
    <s v="SU Adult Bed Based Treatment"/>
    <s v="MAPLE RIDGE TREATMENT CENTRE"/>
    <s v="MAPLE RIDGE"/>
    <x v="0"/>
    <n v="99"/>
    <s v="Male only"/>
    <s v="Other priority population"/>
    <x v="38"/>
    <n v="35"/>
    <s v="2022"/>
    <s v="09 - SEP"/>
    <s v="49.21337559"/>
    <s v="-122.604177"/>
    <x v="44"/>
    <n v="2022"/>
    <x v="44"/>
  </r>
  <r>
    <s v="Community"/>
    <x v="1"/>
    <x v="44"/>
    <s v="SU Adult Transitional Services"/>
    <s v="MAPLE RIDGE TREATMENT CENTRE"/>
    <s v="MAPLE RIDGE"/>
    <x v="1"/>
    <n v="99"/>
    <s v="Male only"/>
    <s v="Other priority population"/>
    <x v="9"/>
    <n v="50"/>
    <s v="2022"/>
    <s v="09 - SEP"/>
    <s v="49.21337559"/>
    <s v="-122.604177"/>
    <x v="44"/>
    <n v="2022"/>
    <x v="44"/>
  </r>
  <r>
    <s v="Community"/>
    <x v="1"/>
    <x v="44"/>
    <s v="MH Supported Housing Group Homes"/>
    <s v="BECKMAN BRIDGING"/>
    <s v="MAPLE RIDGE"/>
    <x v="0"/>
    <n v="99"/>
    <s v="Male and Female"/>
    <s v="Other priority population"/>
    <x v="2"/>
    <n v="75"/>
    <s v="2022"/>
    <s v="09 - SEP"/>
    <s v="49.22141348"/>
    <s v="-122.622866"/>
    <x v="44"/>
    <n v="2022"/>
    <x v="44"/>
  </r>
  <r>
    <s v="Community"/>
    <x v="1"/>
    <x v="12"/>
    <s v="MH Supported Housing Group Homes"/>
    <s v="IRIS HOUSE"/>
    <s v="PORT COQUITLAM"/>
    <x v="0"/>
    <n v="24"/>
    <s v="Male and Female"/>
    <s v="Other priority population"/>
    <x v="0"/>
    <n v="40"/>
    <s v="2022"/>
    <s v="09 - SEP"/>
    <s v="49.25319178"/>
    <s v="-122.778763"/>
    <x v="12"/>
    <n v="2022"/>
    <x v="12"/>
  </r>
  <r>
    <s v="Community"/>
    <x v="1"/>
    <x v="33"/>
    <s v="MH Supported Housing Group Homes"/>
    <s v="HOLLYBRIDGE"/>
    <s v="LANGLEY"/>
    <x v="0"/>
    <n v="99"/>
    <s v="Male and Female"/>
    <s v="Other priority population"/>
    <x v="6"/>
    <n v="83"/>
    <s v="2022"/>
    <s v="09 - SEP"/>
    <s v="49.08573766"/>
    <s v="-122.621748"/>
    <x v="33"/>
    <n v="2022"/>
    <x v="33"/>
  </r>
  <r>
    <s v="Community"/>
    <x v="1"/>
    <x v="45"/>
    <s v="MH Community Long Term Care"/>
    <s v="DELTA LODGE"/>
    <s v="DELTA"/>
    <x v="0"/>
    <n v="99"/>
    <s v="Male and Female"/>
    <s v="Other priority population"/>
    <x v="39"/>
    <n v="100"/>
    <s v="2022"/>
    <s v="09 - SEP"/>
    <s v="49.16854269"/>
    <s v="-122.915177"/>
    <x v="45"/>
    <n v="2022"/>
    <x v="45"/>
  </r>
  <r>
    <s v="Community"/>
    <x v="1"/>
    <x v="45"/>
    <s v="MH Supported Housing Group Homes"/>
    <s v="SOUTH DELTA CONGREGATE"/>
    <s v="DELTA"/>
    <x v="0"/>
    <n v="99"/>
    <s v="Male and Female"/>
    <s v="Other priority population"/>
    <x v="16"/>
    <n v="100"/>
    <s v="2022"/>
    <s v="09 - SEP"/>
    <s v="49.01901425"/>
    <s v="-123.067769"/>
    <x v="45"/>
    <n v="2022"/>
    <x v="45"/>
  </r>
  <r>
    <s v="Community"/>
    <x v="1"/>
    <x v="13"/>
    <s v="SU Sobering and Assessment Beds"/>
    <s v="QUIBBLE CREEK SOBERING AND ASSESSMENT CENTRE"/>
    <s v="SURREY"/>
    <x v="0"/>
    <n v="99"/>
    <s v="Male and Female"/>
    <s v="Other priority population"/>
    <x v="28"/>
    <n v="64"/>
    <s v="2022"/>
    <s v="09 - SEP"/>
    <s v="49.23059674"/>
    <s v="-122.922494"/>
    <x v="13"/>
    <n v="2022"/>
    <x v="13"/>
  </r>
  <r>
    <s v="Community"/>
    <x v="1"/>
    <x v="13"/>
    <s v="MH Community Assisted Living"/>
    <s v="CARR'S PLACE"/>
    <s v="SURREY"/>
    <x v="0"/>
    <n v="99"/>
    <s v="Male only"/>
    <s v="Other priority population"/>
    <x v="0"/>
    <n v="60"/>
    <s v="2022"/>
    <s v="09 - SEP"/>
    <s v="49.20197524"/>
    <s v="-122.839717"/>
    <x v="13"/>
    <n v="2022"/>
    <x v="13"/>
  </r>
  <r>
    <s v="Community"/>
    <x v="1"/>
    <x v="13"/>
    <s v="MH Community Long Term Care"/>
    <s v="ARGYLL LODGE"/>
    <s v="SURREY"/>
    <x v="0"/>
    <n v="99"/>
    <s v="Male and Female"/>
    <s v="Other priority population"/>
    <x v="28"/>
    <n v="100"/>
    <s v="2022"/>
    <s v="09 - SEP"/>
    <s v="49.19597768"/>
    <s v="-122.820336"/>
    <x v="13"/>
    <n v="2022"/>
    <x v="13"/>
  </r>
  <r>
    <s v="Community"/>
    <x v="1"/>
    <x v="13"/>
    <s v="SU Adult Supportive Bed Based Services (Supportive Recovery)"/>
    <s v="PHOENIX DRUG AND ALCOHOL CENTRE"/>
    <s v="SURREY"/>
    <x v="0"/>
    <n v="99"/>
    <s v="Male only"/>
    <s v="Other priority population"/>
    <x v="30"/>
    <n v="71"/>
    <s v="2022"/>
    <s v="09 - SEP"/>
    <s v="49.17456967"/>
    <s v="-122.842586"/>
    <x v="13"/>
    <n v="2022"/>
    <x v="13"/>
  </r>
  <r>
    <s v="Community"/>
    <x v="1"/>
    <x v="14"/>
    <s v="MH Community Long Term Care"/>
    <s v="HAZELMERE LODGE"/>
    <s v="WHITE ROCK"/>
    <x v="0"/>
    <n v="99"/>
    <s v="Male and Female"/>
    <s v="Other priority population"/>
    <x v="17"/>
    <n v="87"/>
    <s v="2022"/>
    <s v="09 - SEP"/>
    <s v="49.03672983"/>
    <s v="-122.713524"/>
    <x v="14"/>
    <n v="2022"/>
    <x v="14"/>
  </r>
  <r>
    <s v="Community"/>
    <x v="2"/>
    <x v="15"/>
    <s v="MH Community Long Term Care"/>
    <s v="GRANVILLE HOUSE"/>
    <s v="RICHMOND"/>
    <x v="0"/>
    <n v="99"/>
    <s v="Male and Female"/>
    <s v="Homeless"/>
    <x v="0"/>
    <n v="100"/>
    <s v="2022"/>
    <s v="09 - SEP"/>
    <s v="49.15868131"/>
    <s v="-123.114219"/>
    <x v="15"/>
    <n v="2022"/>
    <x v="15"/>
  </r>
  <r>
    <s v="Community"/>
    <x v="2"/>
    <x v="8"/>
    <s v="SU Low Barrier Housing"/>
    <s v="GRANVILLE RESIDENCE"/>
    <s v="VANCOUVER"/>
    <x v="0"/>
    <n v="64"/>
    <s v="Male and Female"/>
    <s v="Other priority population"/>
    <x v="24"/>
    <n v="100"/>
    <s v="2022"/>
    <s v="09 - SEP"/>
    <s v="49.27656487"/>
    <s v="-123.127267"/>
    <x v="8"/>
    <n v="2022"/>
    <x v="8"/>
  </r>
  <r>
    <s v="Community"/>
    <x v="2"/>
    <x v="16"/>
    <s v="MH Emergency Shelters"/>
    <s v="AL MITCHELL SHELTER"/>
    <s v="VANCOUVER"/>
    <x v="0"/>
    <n v="64"/>
    <s v="Male and Female"/>
    <s v="Homeless"/>
    <x v="15"/>
    <n v="100"/>
    <s v="2022"/>
    <s v="09 - SEP"/>
    <s v="49.28394172"/>
    <s v="-123.096003"/>
    <x v="16"/>
    <n v="2022"/>
    <x v="16"/>
  </r>
  <r>
    <s v="Community"/>
    <x v="2"/>
    <x v="16"/>
    <s v="SU Low Barrier Housing"/>
    <s v="CORDOVA RESIDENCE"/>
    <s v="VANCOUVER"/>
    <x v="0"/>
    <n v="64"/>
    <s v="Male and Female"/>
    <s v=""/>
    <x v="17"/>
    <n v="100"/>
    <s v="2022"/>
    <s v="09 - SEP"/>
    <s v="49.28227069"/>
    <s v="-123.103251"/>
    <x v="16"/>
    <n v="2022"/>
    <x v="16"/>
  </r>
  <r>
    <s v="Community"/>
    <x v="1"/>
    <x v="32"/>
    <s v="SU Supported Housing Group Homes"/>
    <s v="A:YELEXW MEN'S HOUSE"/>
    <s v="AGASSIZ"/>
    <x v="0"/>
    <n v="99"/>
    <s v="Male only"/>
    <s v="Indigenous"/>
    <x v="18"/>
    <n v="54"/>
    <s v="2022"/>
    <s v="09 - SEP"/>
    <s v="49.23428326"/>
    <s v="-121.751759"/>
    <x v="32"/>
    <n v="2022"/>
    <x v="32"/>
  </r>
  <r>
    <s v="Community"/>
    <x v="1"/>
    <x v="17"/>
    <s v="MH Supported Housing Supported Hotels"/>
    <s v="CLIFF BLOCK"/>
    <s v="NEW WESTMINSTER"/>
    <x v="0"/>
    <n v="99"/>
    <s v="Male and Female"/>
    <s v="Other priority population"/>
    <x v="8"/>
    <n v="100"/>
    <s v="2022"/>
    <s v="09 - SEP"/>
    <s v="49.20341465"/>
    <s v="-122.908546"/>
    <x v="17"/>
    <n v="2022"/>
    <x v="17"/>
  </r>
  <r>
    <s v="Community"/>
    <x v="1"/>
    <x v="18"/>
    <s v="MH Crisis Bed Based Care (Short Stay Crisis Stabilization)"/>
    <s v="FRASERDALE"/>
    <s v="BURNABY"/>
    <x v="0"/>
    <n v="99"/>
    <s v="Male and Female"/>
    <s v="Other priority population"/>
    <x v="16"/>
    <n v="100"/>
    <s v="2022"/>
    <s v="09 - SEP"/>
    <s v="49.24987780"/>
    <s v="-122.976711"/>
    <x v="18"/>
    <n v="2022"/>
    <x v="18"/>
  </r>
  <r>
    <s v="Community"/>
    <x v="1"/>
    <x v="18"/>
    <s v="MH Community Long Term Care"/>
    <s v="MILLER'S WAY"/>
    <s v="BURNABY"/>
    <x v="0"/>
    <n v="99"/>
    <s v="Male and Female"/>
    <s v="Other priority population"/>
    <x v="0"/>
    <n v="100"/>
    <s v="2022"/>
    <s v="09 - SEP"/>
    <s v="49.22082871"/>
    <s v="-122.935009"/>
    <x v="18"/>
    <n v="2022"/>
    <x v="18"/>
  </r>
  <r>
    <s v="Community"/>
    <x v="2"/>
    <x v="19"/>
    <s v="MH Community Long Term Care"/>
    <s v="MELODY HOUSE"/>
    <s v="VANCOUVER"/>
    <x v="0"/>
    <n v="64"/>
    <s v="Male only"/>
    <s v="Other priority population"/>
    <x v="21"/>
    <n v="100"/>
    <s v="2022"/>
    <s v="09 - SEP"/>
    <s v="49.27053060"/>
    <s v="-123.168068"/>
    <x v="19"/>
    <n v="2022"/>
    <x v="19"/>
  </r>
  <r>
    <s v="Community"/>
    <x v="2"/>
    <x v="38"/>
    <s v="MH Supported Housing Clustered/Block Apartments"/>
    <s v="FRASER STREET APARTMENTS"/>
    <s v="VANCOUVER"/>
    <x v="0"/>
    <n v="64"/>
    <s v="Male and Female"/>
    <s v="Other priority population"/>
    <x v="17"/>
    <n v="100"/>
    <s v="2022"/>
    <s v="09 - SEP"/>
    <s v="49.23313347"/>
    <s v="-123.090407"/>
    <x v="38"/>
    <n v="2022"/>
    <x v="38"/>
  </r>
  <r>
    <s v="Community"/>
    <x v="2"/>
    <x v="38"/>
    <s v="SU Adult Withdrawal Management (detox) Facility Based"/>
    <s v="ADULT WITHDRAWAL MANAGEMENT SERVICES (DETOX)"/>
    <s v="VANCOUVER"/>
    <x v="0"/>
    <n v="64"/>
    <s v="Male and Female"/>
    <s v="Pregnant"/>
    <x v="23"/>
    <n v="89"/>
    <s v="2022"/>
    <s v="09 - SEP"/>
    <s v="49.26749806"/>
    <s v="-123.097532"/>
    <x v="38"/>
    <n v="2022"/>
    <x v="38"/>
  </r>
  <r>
    <s v="Community"/>
    <x v="2"/>
    <x v="20"/>
    <s v="MH Supported Housing Congregate Housing"/>
    <s v="KILLARNEY APARTMENTS"/>
    <s v="VANCOUVER"/>
    <x v="0"/>
    <n v="64"/>
    <s v="Male and Female"/>
    <s v="Other priority population"/>
    <x v="40"/>
    <n v="93"/>
    <s v="2022"/>
    <s v="09 - SEP"/>
    <s v="49.22309746"/>
    <s v="-123.054648"/>
    <x v="20"/>
    <n v="2022"/>
    <x v="20"/>
  </r>
  <r>
    <s v="Community"/>
    <x v="2"/>
    <x v="21"/>
    <s v="MH Community Long Term Care"/>
    <s v="C AND E"/>
    <s v="NORTH VANCOUVER"/>
    <x v="0"/>
    <n v="99"/>
    <s v="Male and Female"/>
    <s v=""/>
    <x v="6"/>
    <m/>
    <s v="2022"/>
    <s v="09 - SEP"/>
    <s v="49.32584299"/>
    <s v="-123.089342"/>
    <x v="21"/>
    <n v="2022"/>
    <x v="21"/>
  </r>
  <r>
    <s v="Community"/>
    <x v="2"/>
    <x v="21"/>
    <s v="MH Supported Housing Group Homes"/>
    <s v="LILLIAN PLACE"/>
    <s v="NORTH VANCOUVER"/>
    <x v="0"/>
    <n v="99"/>
    <s v="Male only"/>
    <s v=""/>
    <x v="3"/>
    <m/>
    <s v="2022"/>
    <s v="09 - SEP"/>
    <s v="49.33401117"/>
    <s v="-123.069723"/>
    <x v="21"/>
    <n v="2022"/>
    <x v="21"/>
  </r>
  <r>
    <s v="Community"/>
    <x v="2"/>
    <x v="21"/>
    <s v="MH Supported Housing Group Homes"/>
    <s v="QUEENS HOUSE"/>
    <s v="NORTH VANCOUVER"/>
    <x v="0"/>
    <n v="99"/>
    <s v="Female only"/>
    <s v=""/>
    <x v="7"/>
    <m/>
    <s v="2022"/>
    <s v="09 - SEP"/>
    <s v="49.33545451"/>
    <s v="-123.051941"/>
    <x v="21"/>
    <n v="2022"/>
    <x v="21"/>
  </r>
  <r>
    <s v="Community"/>
    <x v="2"/>
    <x v="46"/>
    <s v="MH Family Care Homes"/>
    <s v="LACHUCZEWSKA FCH"/>
    <s v="ROBERTS CREEK"/>
    <x v="0"/>
    <n v="64"/>
    <s v="Male and Female"/>
    <s v=""/>
    <x v="1"/>
    <m/>
    <s v="2022"/>
    <s v="09 - SEP"/>
    <s v="49.42021717"/>
    <s v="-123.596287"/>
    <x v="46"/>
    <n v="2022"/>
    <x v="46"/>
  </r>
  <r>
    <s v="Community"/>
    <x v="3"/>
    <x v="9"/>
    <s v="MH Supported Housing Group Homes"/>
    <s v="GARDEN HOUSE"/>
    <s v="VICTORIA"/>
    <x v="0"/>
    <n v="99"/>
    <s v="Male and Female"/>
    <s v=""/>
    <x v="6"/>
    <n v="100"/>
    <s v="2022"/>
    <s v="09 - SEP"/>
    <s v="48.43551524"/>
    <s v="-123.346131"/>
    <x v="9"/>
    <n v="2022"/>
    <x v="9"/>
  </r>
  <r>
    <s v="Community"/>
    <x v="2"/>
    <x v="16"/>
    <s v="SU Low Barrier Housing"/>
    <s v="THE LUX"/>
    <s v="VANCOUVER"/>
    <x v="0"/>
    <n v="64"/>
    <s v="Male and Female"/>
    <s v="Homeless"/>
    <x v="41"/>
    <n v="100"/>
    <s v="2022"/>
    <s v="09 - SEP"/>
    <s v="49.28148576"/>
    <s v="-123.102910"/>
    <x v="16"/>
    <n v="2022"/>
    <x v="16"/>
  </r>
  <r>
    <s v="Community"/>
    <x v="2"/>
    <x v="16"/>
    <s v="MH Community Long Term Care"/>
    <s v="BERMAN HOUSE"/>
    <s v="VANCOUVER"/>
    <x v="0"/>
    <n v="64"/>
    <s v="Male and Female"/>
    <s v="Rural or Remote (living in a rural or remote area)"/>
    <x v="6"/>
    <n v="100"/>
    <s v="2022"/>
    <s v="09 - SEP"/>
    <s v="49.27177025"/>
    <s v="-123.061718"/>
    <x v="16"/>
    <n v="2022"/>
    <x v="16"/>
  </r>
  <r>
    <s v="Community"/>
    <x v="3"/>
    <x v="24"/>
    <s v="MH Family Care Homes"/>
    <s v="PETER FCH"/>
    <s v="DUNCAN"/>
    <x v="0"/>
    <n v="99"/>
    <s v="Male and Female"/>
    <s v="Indigenous"/>
    <x v="5"/>
    <n v="100"/>
    <s v="2022"/>
    <s v="09 - SEP"/>
    <s v=""/>
    <s v=""/>
    <x v="24"/>
    <n v="2022"/>
    <x v="24"/>
  </r>
  <r>
    <s v="Community"/>
    <x v="3"/>
    <x v="24"/>
    <s v="MH Family Care Homes"/>
    <s v="STUBBS FCH"/>
    <s v="DUNCAN"/>
    <x v="0"/>
    <n v="99"/>
    <s v="Male and Female"/>
    <s v="Other priority population"/>
    <x v="5"/>
    <n v="100"/>
    <s v="2022"/>
    <s v="09 - SEP"/>
    <s v=""/>
    <s v=""/>
    <x v="24"/>
    <n v="2022"/>
    <x v="24"/>
  </r>
  <r>
    <s v="Community"/>
    <x v="3"/>
    <x v="25"/>
    <s v="SU Adult Supportive Bed Based Services (Supportive Recovery)"/>
    <s v="BRIDGE"/>
    <s v="NANAIMO"/>
    <x v="0"/>
    <n v="64"/>
    <s v="Male and Female"/>
    <s v=""/>
    <x v="9"/>
    <n v="85"/>
    <s v="2022"/>
    <s v="09 - SEP"/>
    <s v="49.14867161"/>
    <s v="-123.937260"/>
    <x v="25"/>
    <n v="2022"/>
    <x v="25"/>
  </r>
  <r>
    <s v="Community"/>
    <x v="3"/>
    <x v="25"/>
    <s v="SU Adult Withdrawal Management (detox) Facility Based"/>
    <s v="CLEARVIEW"/>
    <s v="NANAIMO"/>
    <x v="0"/>
    <n v="99"/>
    <s v="Male and Female"/>
    <s v=""/>
    <x v="8"/>
    <n v="54"/>
    <s v="2022"/>
    <s v="09 - SEP"/>
    <s v="49.14374823"/>
    <s v="-123.928099"/>
    <x v="25"/>
    <n v="2022"/>
    <x v="25"/>
  </r>
  <r>
    <s v="Community"/>
    <x v="3"/>
    <x v="47"/>
    <s v="MH Supported Housing Group Homes"/>
    <s v="HIRST HOUSE"/>
    <s v="PARKSVILLE"/>
    <x v="0"/>
    <n v="99"/>
    <s v="Male and Female"/>
    <s v="Other priority population"/>
    <x v="6"/>
    <n v="92"/>
    <s v="2022"/>
    <s v="09 - SEP"/>
    <s v="49.320075"/>
    <s v="-124.306903"/>
    <x v="47"/>
    <n v="2022"/>
    <x v="47"/>
  </r>
  <r>
    <s v="Community"/>
    <x v="3"/>
    <x v="48"/>
    <s v="MH Supported Housing Group Homes"/>
    <s v="PORT HOUSE"/>
    <s v="PORT ALBERNI"/>
    <x v="0"/>
    <n v="99"/>
    <s v="Male and Female"/>
    <s v=""/>
    <x v="9"/>
    <n v="61"/>
    <s v="2022"/>
    <s v="09 - SEP"/>
    <s v="49.25427188"/>
    <s v="-124.803771"/>
    <x v="48"/>
    <n v="2022"/>
    <x v="48"/>
  </r>
  <r>
    <s v="Community"/>
    <x v="3"/>
    <x v="49"/>
    <s v="SU Adult Supportive Bed Based Services (Supportive Recovery)"/>
    <s v="COMOX VALLEY RECOVERY CENTRE"/>
    <s v="COURTENAY"/>
    <x v="0"/>
    <n v="99"/>
    <s v="Male only"/>
    <s v=""/>
    <x v="12"/>
    <n v="100"/>
    <s v="2022"/>
    <s v="09 - SEP"/>
    <s v="49.68649738"/>
    <s v="-125.006797"/>
    <x v="49"/>
    <n v="2022"/>
    <x v="49"/>
  </r>
  <r>
    <s v="Community"/>
    <x v="4"/>
    <x v="28"/>
    <s v="SU Adult Supportive Bed Based Services (Supportive Recovery)"/>
    <s v="ASSOCIATION ADVOCATE FOR WOMEN &amp; CHILDREN"/>
    <s v="PRINCE GEORGE"/>
    <x v="0"/>
    <n v="64"/>
    <s v="Female with Child(ren)"/>
    <s v=""/>
    <x v="21"/>
    <m/>
    <s v="2022"/>
    <s v="09 - SEP"/>
    <s v="53.91767209"/>
    <s v="-122.741252"/>
    <x v="28"/>
    <n v="2022"/>
    <x v="28"/>
  </r>
  <r>
    <s v="Community"/>
    <x v="4"/>
    <x v="28"/>
    <s v="SU Youth Bed Based Treatment"/>
    <s v="PRINCE GEORGE YOUTH DETOX CENTRE"/>
    <s v="PRINCE GEORGE"/>
    <x v="7"/>
    <n v="18"/>
    <s v="Male and Female"/>
    <s v=""/>
    <x v="3"/>
    <m/>
    <s v="2022"/>
    <s v="09 - SEP"/>
    <s v="53.91222997"/>
    <s v="-122.766270"/>
    <x v="28"/>
    <n v="2022"/>
    <x v="28"/>
  </r>
  <r>
    <s v="Community"/>
    <x v="4"/>
    <x v="28"/>
    <s v="MH Community Long Term Care"/>
    <s v="DAVIS HOUSE"/>
    <s v="PRINCE GEORGE"/>
    <x v="0"/>
    <n v="64"/>
    <s v="Male and Female"/>
    <s v=""/>
    <x v="7"/>
    <m/>
    <s v="2022"/>
    <s v="09 - SEP"/>
    <s v="53.91320616"/>
    <s v="-122.763733"/>
    <x v="28"/>
    <n v="2022"/>
    <x v="28"/>
  </r>
  <r>
    <s v="Community"/>
    <x v="0"/>
    <x v="50"/>
    <s v="SU Adult Supportive Bed Based Services (Supportive Recovery)"/>
    <s v="DISCOVERY HOUSE"/>
    <s v="PENTICTON"/>
    <x v="0"/>
    <n v="64"/>
    <s v="Male only"/>
    <s v="Other priority population"/>
    <x v="16"/>
    <n v="88"/>
    <s v="2022"/>
    <s v="09 - SEP"/>
    <s v="49.49320153"/>
    <s v="-119.592872"/>
    <x v="50"/>
    <n v="2022"/>
    <x v="50"/>
  </r>
  <r>
    <s v="Community"/>
    <x v="1"/>
    <x v="12"/>
    <s v="SU Adult Bed Based Treatment"/>
    <s v="COAST MENTAL HEALTH REHABILITATION &amp; RECOVERY"/>
    <s v="COQUITLAM"/>
    <x v="0"/>
    <n v="64"/>
    <s v="Male and Female"/>
    <s v="Other priority population"/>
    <x v="20"/>
    <n v="82"/>
    <s v="2022"/>
    <s v="09 - SEP"/>
    <s v="49.24531330"/>
    <s v="-122.804746"/>
    <x v="12"/>
    <n v="2022"/>
    <x v="12"/>
  </r>
  <r>
    <s v="Supported"/>
    <x v="0"/>
    <x v="51"/>
    <s v="MH Supported Housing Supported Independent Living (SIL)"/>
    <s v="UNAVAILABLE"/>
    <s v="OLIVER/OSOYOOS"/>
    <x v="5"/>
    <m/>
    <s v=""/>
    <s v=""/>
    <x v="16"/>
    <m/>
    <s v="2022"/>
    <s v="09 - SEP"/>
    <s v=""/>
    <s v=""/>
    <x v="51"/>
    <n v="2022"/>
    <x v="51"/>
  </r>
  <r>
    <s v="Supported"/>
    <x v="0"/>
    <x v="50"/>
    <s v="MH Supported Housing Supported Independent Living (SIL)"/>
    <s v="UNAVAILABLE"/>
    <s v="PENTICTON"/>
    <x v="5"/>
    <m/>
    <s v=""/>
    <s v=""/>
    <x v="42"/>
    <m/>
    <s v="2022"/>
    <s v="09 - SEP"/>
    <s v=""/>
    <s v=""/>
    <x v="50"/>
    <n v="2022"/>
    <x v="50"/>
  </r>
  <r>
    <s v="Supported"/>
    <x v="0"/>
    <x v="52"/>
    <s v="MH Supported Housing Supported Independent Living (SIL)"/>
    <s v="UNAVAILABLE"/>
    <s v="PRINCETON"/>
    <x v="5"/>
    <m/>
    <s v=""/>
    <s v=""/>
    <x v="7"/>
    <m/>
    <s v="2022"/>
    <s v="09 - SEP"/>
    <s v=""/>
    <s v=""/>
    <x v="52"/>
    <n v="2022"/>
    <x v="52"/>
  </r>
  <r>
    <s v="Supported"/>
    <x v="0"/>
    <x v="53"/>
    <s v="MH Supported Housing Supported Independent Living (SIL)"/>
    <s v="UNAVAILABLE"/>
    <s v="100 MILE HOUSE"/>
    <x v="5"/>
    <m/>
    <s v=""/>
    <s v=""/>
    <x v="23"/>
    <m/>
    <s v="2022"/>
    <s v="09 - SEP"/>
    <s v=""/>
    <s v=""/>
    <x v="53"/>
    <n v="2022"/>
    <x v="53"/>
  </r>
  <r>
    <s v="Supported"/>
    <x v="1"/>
    <x v="31"/>
    <s v="MH Supported Housing Scattered Supported Apartments"/>
    <s v="UNAVAILABLE"/>
    <s v="CHILLIWACK"/>
    <x v="5"/>
    <m/>
    <s v=""/>
    <s v=""/>
    <x v="8"/>
    <m/>
    <s v="2022"/>
    <s v="09 - SEP"/>
    <s v=""/>
    <s v=""/>
    <x v="31"/>
    <n v="2022"/>
    <x v="31"/>
  </r>
  <r>
    <s v="Supported"/>
    <x v="1"/>
    <x v="31"/>
    <s v="MH Supported Housing Scattered Supported Apartments"/>
    <s v="UNAVAILABLE"/>
    <s v="CHILLIWACK"/>
    <x v="5"/>
    <m/>
    <s v=""/>
    <s v=""/>
    <x v="0"/>
    <m/>
    <s v="2022"/>
    <s v="09 - SEP"/>
    <s v=""/>
    <s v=""/>
    <x v="31"/>
    <n v="2022"/>
    <x v="31"/>
  </r>
  <r>
    <s v="Supported"/>
    <x v="1"/>
    <x v="5"/>
    <s v="MH ACT/ICM Rental Subsidy"/>
    <s v="UNAVAILABLE"/>
    <s v="ABBOTSFORD"/>
    <x v="5"/>
    <m/>
    <s v=""/>
    <s v=""/>
    <x v="43"/>
    <m/>
    <s v="2022"/>
    <s v="09 - SEP"/>
    <s v=""/>
    <s v=""/>
    <x v="5"/>
    <n v="2022"/>
    <x v="5"/>
  </r>
  <r>
    <s v="Supported"/>
    <x v="1"/>
    <x v="17"/>
    <s v="MH ACT/ICM Rental Subsidy"/>
    <s v="UNAVAILABLE"/>
    <s v="NEW WESTMINSTER"/>
    <x v="5"/>
    <m/>
    <s v=""/>
    <s v=""/>
    <x v="17"/>
    <m/>
    <s v="2022"/>
    <s v="09 - SEP"/>
    <s v=""/>
    <s v=""/>
    <x v="17"/>
    <n v="2022"/>
    <x v="17"/>
  </r>
  <r>
    <s v="Supported"/>
    <x v="1"/>
    <x v="45"/>
    <s v="MH Rental Subsidy"/>
    <s v="UNAVAILABLE"/>
    <s v="DELTA"/>
    <x v="5"/>
    <m/>
    <s v=""/>
    <s v=""/>
    <x v="7"/>
    <m/>
    <s v="2022"/>
    <s v="09 - SEP"/>
    <s v=""/>
    <s v=""/>
    <x v="45"/>
    <n v="2022"/>
    <x v="45"/>
  </r>
  <r>
    <s v="Supported"/>
    <x v="1"/>
    <x v="14"/>
    <s v="MH Supported Housing Supported Independent Living (SIL)"/>
    <s v="UNAVAILABLE"/>
    <s v="WHITE ROCK"/>
    <x v="5"/>
    <m/>
    <s v=""/>
    <s v=""/>
    <x v="44"/>
    <m/>
    <s v="2022"/>
    <s v="09 - SEP"/>
    <s v=""/>
    <s v=""/>
    <x v="14"/>
    <n v="2022"/>
    <x v="14"/>
  </r>
  <r>
    <s v="Supported"/>
    <x v="2"/>
    <x v="21"/>
    <s v="MH Supported Housing Supported Independent Living (SIL)"/>
    <s v="UNAVAILABLE"/>
    <s v="NORTH VANCOUVER"/>
    <x v="5"/>
    <m/>
    <s v=""/>
    <s v=""/>
    <x v="23"/>
    <m/>
    <s v="2022"/>
    <s v="09 - SEP"/>
    <s v=""/>
    <s v=""/>
    <x v="21"/>
    <n v="2022"/>
    <x v="21"/>
  </r>
  <r>
    <s v="Supported"/>
    <x v="4"/>
    <x v="10"/>
    <s v="MH Supported Housing Scattered Supported Apartments"/>
    <s v="UNAVAILABLE"/>
    <s v="PRINCE RUPERT"/>
    <x v="5"/>
    <m/>
    <s v=""/>
    <s v=""/>
    <x v="1"/>
    <m/>
    <s v="2022"/>
    <s v="09 - SEP"/>
    <s v=""/>
    <s v=""/>
    <x v="10"/>
    <n v="2022"/>
    <x v="10"/>
  </r>
  <r>
    <s v="Supported"/>
    <x v="4"/>
    <x v="39"/>
    <s v="MH Supported Housing Scattered Supported Apartments"/>
    <s v="UNAVAILABLE"/>
    <s v="TERRACE"/>
    <x v="5"/>
    <m/>
    <s v=""/>
    <s v=""/>
    <x v="1"/>
    <m/>
    <s v="2022"/>
    <s v="09 - SEP"/>
    <s v=""/>
    <s v=""/>
    <x v="39"/>
    <n v="2022"/>
    <x v="39"/>
  </r>
  <r>
    <s v="Supported"/>
    <x v="4"/>
    <x v="54"/>
    <s v="MH Supported Housing Supported Independent Living (SIL)"/>
    <s v="UNAVAILABLE"/>
    <s v="VANDERHOOF"/>
    <x v="5"/>
    <m/>
    <s v=""/>
    <s v=""/>
    <x v="9"/>
    <m/>
    <s v="2022"/>
    <s v="09 - SEP"/>
    <s v=""/>
    <s v=""/>
    <x v="54"/>
    <n v="2022"/>
    <x v="54"/>
  </r>
  <r>
    <s v="Supported"/>
    <x v="4"/>
    <x v="28"/>
    <s v="MH Rental Subsidy"/>
    <s v="UNAVAILABLE"/>
    <s v="PRINCE GEORGE"/>
    <x v="5"/>
    <m/>
    <s v=""/>
    <s v=""/>
    <x v="2"/>
    <m/>
    <s v="2022"/>
    <s v="09 - SEP"/>
    <s v=""/>
    <s v=""/>
    <x v="28"/>
    <n v="2022"/>
    <x v="28"/>
  </r>
  <r>
    <s v="Supported"/>
    <x v="4"/>
    <x v="28"/>
    <s v="MH Supported Housing Supported Independent Living (SIL)"/>
    <s v="UNAVAILABLE"/>
    <s v="PRINCE GEORGE"/>
    <x v="5"/>
    <m/>
    <s v=""/>
    <s v=""/>
    <x v="34"/>
    <m/>
    <s v="2022"/>
    <s v="09 - SEP"/>
    <s v=""/>
    <s v=""/>
    <x v="28"/>
    <n v="2022"/>
    <x v="28"/>
  </r>
  <r>
    <s v="Supported"/>
    <x v="1"/>
    <x v="18"/>
    <s v="MH Supported Housing Scattered Supported Apartments"/>
    <s v="UNAVAILABLE"/>
    <s v="BURNABY"/>
    <x v="5"/>
    <m/>
    <s v=""/>
    <s v=""/>
    <x v="1"/>
    <m/>
    <s v="2022"/>
    <s v="09 - SEP"/>
    <s v=""/>
    <s v=""/>
    <x v="18"/>
    <n v="2022"/>
    <x v="18"/>
  </r>
  <r>
    <s v="Tertiary"/>
    <x v="0"/>
    <x v="0"/>
    <s v="Tertiary Inpatient (Geriatric)"/>
    <s v="DR. F.W. GREEN MEMORIAL HOME"/>
    <s v="CRANBROOK"/>
    <x v="6"/>
    <n v="99"/>
    <s v=""/>
    <s v="Rural or Remote (living in a rural or remote area)"/>
    <x v="1"/>
    <n v="70"/>
    <s v="2022"/>
    <s v="09 - SEP"/>
    <s v="49.50491406"/>
    <s v="-115.757375"/>
    <x v="0"/>
    <n v="2022"/>
    <x v="0"/>
  </r>
  <r>
    <s v="Tertiary"/>
    <x v="0"/>
    <x v="51"/>
    <s v="Tertiary Long Term Rehab"/>
    <s v="COUNTRY SQUIRE RETIREMENT VILLA"/>
    <s v="OSOYOOS"/>
    <x v="0"/>
    <n v="64"/>
    <s v=""/>
    <s v=""/>
    <x v="2"/>
    <n v="98"/>
    <s v="2022"/>
    <s v="09 - SEP"/>
    <s v="49.03743871"/>
    <s v="-119.470485"/>
    <x v="51"/>
    <n v="2022"/>
    <x v="51"/>
  </r>
  <r>
    <s v="Tertiary"/>
    <x v="0"/>
    <x v="50"/>
    <s v="Tertiary Long Term Rehab"/>
    <s v="RENE HOUSE"/>
    <s v="PENTICTON"/>
    <x v="0"/>
    <n v="64"/>
    <s v=""/>
    <s v=""/>
    <x v="6"/>
    <n v="83"/>
    <s v="2022"/>
    <s v="09 - SEP"/>
    <s v="49.49774133"/>
    <s v="-119.601032"/>
    <x v="50"/>
    <n v="2022"/>
    <x v="50"/>
  </r>
  <r>
    <s v="Tertiary"/>
    <x v="2"/>
    <x v="8"/>
    <s v="Tertiary Eating Disorder Services"/>
    <s v="ST. PAUL'S HOSPITAL"/>
    <s v="VANCOUVER"/>
    <x v="0"/>
    <n v="64"/>
    <s v=""/>
    <s v=""/>
    <x v="3"/>
    <m/>
    <s v="2022"/>
    <s v="09 - SEP"/>
    <s v="49.27997568"/>
    <s v="-123.128028"/>
    <x v="8"/>
    <n v="2022"/>
    <x v="8"/>
  </r>
  <r>
    <s v="Tertiary"/>
    <x v="3"/>
    <x v="24"/>
    <s v="Tertiary Inpatient (Geriatric Rehabilitative)"/>
    <s v="COWICHAN LODGE"/>
    <s v="DUNCAN"/>
    <x v="6"/>
    <n v="99"/>
    <s v=""/>
    <s v="Other priority population"/>
    <x v="35"/>
    <n v="65"/>
    <s v="2022"/>
    <s v="09 - SEP"/>
    <s v="48.78539453"/>
    <s v="-123.711150"/>
    <x v="24"/>
    <n v="2022"/>
    <x v="24"/>
  </r>
  <r>
    <s v="Tertiary"/>
    <x v="4"/>
    <x v="55"/>
    <s v="Tertiary Inpatient (Geriatric Rehabilitative)"/>
    <s v="BULKLEY LODGE"/>
    <s v="SMITHERS"/>
    <x v="6"/>
    <n v="99"/>
    <s v=""/>
    <s v=""/>
    <x v="0"/>
    <m/>
    <s v="2022"/>
    <s v="09 - SEP"/>
    <s v="54.779846"/>
    <s v="-127.167989"/>
    <x v="55"/>
    <n v="2022"/>
    <x v="55"/>
  </r>
  <r>
    <s v="Tertiary"/>
    <x v="4"/>
    <x v="39"/>
    <s v="Tertiary Long Term Rehab"/>
    <s v="SEVEN SISTERS"/>
    <s v="TERRACE"/>
    <x v="0"/>
    <n v="64"/>
    <s v=""/>
    <s v=""/>
    <x v="29"/>
    <m/>
    <s v="2022"/>
    <s v="09 - SEP"/>
    <s v="54.51157852"/>
    <s v="-128.594391"/>
    <x v="39"/>
    <n v="2022"/>
    <x v="39"/>
  </r>
  <r>
    <s v="Tertiary"/>
    <x v="4"/>
    <x v="28"/>
    <s v="Tertiary Inpatient (Rehabilitative)"/>
    <s v="IRIS HOUSE"/>
    <s v="PRINCE GEORGE"/>
    <x v="0"/>
    <n v="64"/>
    <s v=""/>
    <s v=""/>
    <x v="0"/>
    <m/>
    <s v="2022"/>
    <s v="09 - SEP"/>
    <s v="53.91320616"/>
    <s v="-122.763733"/>
    <x v="28"/>
    <n v="2022"/>
    <x v="28"/>
  </r>
  <r>
    <s v="Tertiary"/>
    <x v="4"/>
    <x v="56"/>
    <s v="Tertiary Inpatient (Geriatric Rehabilitative)"/>
    <s v="PEACE VILLA"/>
    <s v="FORT ST. JOHN"/>
    <x v="6"/>
    <n v="99"/>
    <s v=""/>
    <s v=""/>
    <x v="9"/>
    <m/>
    <s v="2022"/>
    <s v="09 - SEP"/>
    <s v="56.25735224"/>
    <s v="-120.818254"/>
    <x v="56"/>
    <n v="2022"/>
    <x v="56"/>
  </r>
  <r>
    <s v="Tertiary"/>
    <x v="2"/>
    <x v="38"/>
    <s v="Tertiary Child and Youth Services"/>
    <s v="BC CHILDREN'S HOSPITAL"/>
    <s v="VANCOUVER"/>
    <x v="2"/>
    <n v="11"/>
    <s v=""/>
    <s v=""/>
    <x v="0"/>
    <n v="32"/>
    <s v="2022"/>
    <s v="09 - SEP"/>
    <s v="49.24457184"/>
    <s v="-123.127521"/>
    <x v="38"/>
    <n v="2022"/>
    <x v="38"/>
  </r>
  <r>
    <s v="Acute"/>
    <x v="0"/>
    <x v="40"/>
    <s v="Hospital designated as Observation Unit-MH Act 3(2) Schedule C"/>
    <s v="KOOTENAY LAKE HOSPITAL"/>
    <s v="NELSON"/>
    <x v="0"/>
    <n v="99"/>
    <s v=""/>
    <s v=""/>
    <x v="11"/>
    <n v="0"/>
    <s v="2022"/>
    <s v="09 - SEP"/>
    <s v="49.49453660"/>
    <s v="-117.285162"/>
    <x v="40"/>
    <n v="2022"/>
    <x v="40"/>
  </r>
  <r>
    <s v="Acute"/>
    <x v="0"/>
    <x v="4"/>
    <s v="Acute Care Inpatient Treatment Beds Adults"/>
    <s v="KELOWNA GENERAL HOSPITAL"/>
    <s v="KELOWNA"/>
    <x v="0"/>
    <n v="64"/>
    <s v=""/>
    <s v=""/>
    <x v="45"/>
    <n v="90"/>
    <s v="2022"/>
    <s v="09 - SEP"/>
    <s v="49.87405724"/>
    <s v="-119.491369"/>
    <x v="4"/>
    <n v="2022"/>
    <x v="4"/>
  </r>
  <r>
    <s v="Acute"/>
    <x v="0"/>
    <x v="6"/>
    <s v="Acute Care Inpatient Treatment Beds Youth/Adolescents"/>
    <s v="ROYAL INLAND HOSPITAL"/>
    <s v="KAMLOOPS"/>
    <x v="9"/>
    <n v="17"/>
    <s v=""/>
    <s v="Other priority population"/>
    <x v="1"/>
    <n v="16"/>
    <s v="2022"/>
    <s v="09 - SEP"/>
    <s v="50.67128219"/>
    <s v="-120.333674"/>
    <x v="6"/>
    <n v="2022"/>
    <x v="6"/>
  </r>
  <r>
    <s v="Community"/>
    <x v="0"/>
    <x v="0"/>
    <s v="SU Youth Bed Based Treatment"/>
    <s v="THE RECOVERY RANCH (YOUNG ADULT TREATMENT)"/>
    <s v="FORT STEELE"/>
    <x v="0"/>
    <n v="24"/>
    <s v="Male and Female"/>
    <s v="Rural or Remote (living in a rural or remote area)"/>
    <x v="7"/>
    <n v="0"/>
    <s v="2022"/>
    <s v="09 - SEP"/>
    <s v="49.61503730"/>
    <s v="-115.632633"/>
    <x v="0"/>
    <n v="2022"/>
    <x v="0"/>
  </r>
  <r>
    <s v="Community"/>
    <x v="0"/>
    <x v="51"/>
    <s v="MH Community Long Term Care"/>
    <s v="COUNTRY SQUIRE RETIREMENT VILLA"/>
    <s v="OSOYOOS"/>
    <x v="0"/>
    <n v="64"/>
    <s v="Male and Female"/>
    <s v=""/>
    <x v="46"/>
    <n v="98"/>
    <s v="2022"/>
    <s v="09 - SEP"/>
    <s v="49.03743871"/>
    <s v="-119.470485"/>
    <x v="51"/>
    <n v="2022"/>
    <x v="51"/>
  </r>
  <r>
    <s v="Community"/>
    <x v="0"/>
    <x v="50"/>
    <s v="MH Community Long Term Care"/>
    <s v="BRAEMORE LODGE"/>
    <s v="PENTICTON"/>
    <x v="0"/>
    <n v="64"/>
    <s v="Male or Female"/>
    <s v=""/>
    <x v="8"/>
    <n v="83"/>
    <s v="2022"/>
    <s v="09 - SEP"/>
    <s v="49.47169893"/>
    <s v="-119.581700"/>
    <x v="50"/>
    <n v="2022"/>
    <x v="50"/>
  </r>
  <r>
    <s v="Community"/>
    <x v="0"/>
    <x v="50"/>
    <s v="MH Supported Housing Congregate Housing"/>
    <s v="ARGYLE HOUSE"/>
    <s v="PENTICTON"/>
    <x v="0"/>
    <n v="64"/>
    <s v="Male and Female"/>
    <s v=""/>
    <x v="9"/>
    <n v="0"/>
    <s v="2022"/>
    <s v="09 - SEP"/>
    <s v="49.49153239"/>
    <s v="-119.593376"/>
    <x v="50"/>
    <n v="2022"/>
    <x v="50"/>
  </r>
  <r>
    <s v="Community"/>
    <x v="0"/>
    <x v="4"/>
    <s v="MH Family Care Homes"/>
    <s v="FLANAGAN FCH"/>
    <s v="WEST KELOWNA"/>
    <x v="0"/>
    <n v="90"/>
    <s v="Male or Female"/>
    <s v=""/>
    <x v="5"/>
    <n v="100"/>
    <s v="2022"/>
    <s v="09 - SEP"/>
    <s v="49.86467184"/>
    <s v="-119.588097"/>
    <x v="4"/>
    <n v="2022"/>
    <x v="4"/>
  </r>
  <r>
    <s v="Community"/>
    <x v="0"/>
    <x v="4"/>
    <s v="MH Family Care Homes"/>
    <s v="GREIG FCH"/>
    <s v="KELOWNA"/>
    <x v="0"/>
    <n v="90"/>
    <s v="Male and Female"/>
    <s v=""/>
    <x v="5"/>
    <n v="100"/>
    <s v="2022"/>
    <s v="09 - SEP"/>
    <s v="49.86737751"/>
    <s v="-119.485985"/>
    <x v="4"/>
    <n v="2022"/>
    <x v="4"/>
  </r>
  <r>
    <s v="Community"/>
    <x v="1"/>
    <x v="31"/>
    <s v="MH Community Long Term Care"/>
    <s v="TOPAZ PLACE"/>
    <s v="CHILLIWACK"/>
    <x v="0"/>
    <n v="99"/>
    <s v="Male and Female"/>
    <s v="Other priority population"/>
    <x v="8"/>
    <n v="92"/>
    <s v="2022"/>
    <s v="09 - SEP"/>
    <s v="49.13985478"/>
    <s v="-121.967898"/>
    <x v="31"/>
    <n v="2022"/>
    <x v="31"/>
  </r>
  <r>
    <s v="Community"/>
    <x v="1"/>
    <x v="5"/>
    <s v="MH Community Long Term Care"/>
    <s v="MOUNTAIN VIEW"/>
    <s v="ABBOTSFORD"/>
    <x v="0"/>
    <n v="99"/>
    <s v="Male and Female"/>
    <s v="Other priority population"/>
    <x v="28"/>
    <n v="100"/>
    <s v="2022"/>
    <s v="09 - SEP"/>
    <s v="49.09864083"/>
    <s v="-122.080507"/>
    <x v="5"/>
    <n v="2022"/>
    <x v="5"/>
  </r>
  <r>
    <s v="Community"/>
    <x v="1"/>
    <x v="57"/>
    <s v="MH Community Assisted Living"/>
    <s v="PLEASANT VIEW"/>
    <s v="MISSION"/>
    <x v="0"/>
    <n v="99"/>
    <s v="Male and Female"/>
    <s v="Other priority population"/>
    <x v="46"/>
    <n v="95"/>
    <s v="2022"/>
    <s v="09 - SEP"/>
    <s v="49.22775078"/>
    <s v="-122.888175"/>
    <x v="57"/>
    <n v="2022"/>
    <x v="57"/>
  </r>
  <r>
    <s v="Community"/>
    <x v="1"/>
    <x v="57"/>
    <s v="MH Supported Housing Clustered/Block Apartments"/>
    <s v="PLEASANT VIEW"/>
    <s v="MISSION"/>
    <x v="0"/>
    <n v="99"/>
    <s v="Male and Female"/>
    <s v="Other priority population"/>
    <x v="18"/>
    <n v="100"/>
    <s v="2022"/>
    <s v="09 - SEP"/>
    <s v="49.22775078"/>
    <s v="-122.888175"/>
    <x v="57"/>
    <n v="2022"/>
    <x v="57"/>
  </r>
  <r>
    <s v="Community"/>
    <x v="0"/>
    <x v="29"/>
    <s v="MH Supported Housing Congregate Housing"/>
    <s v="4TH AVENUE"/>
    <s v="SALMON ARM"/>
    <x v="0"/>
    <n v="64"/>
    <s v="Male and Female"/>
    <s v=""/>
    <x v="2"/>
    <n v="0"/>
    <s v="2022"/>
    <s v="09 - SEP"/>
    <s v="50.69611838"/>
    <s v="-119.280311"/>
    <x v="29"/>
    <n v="2022"/>
    <x v="29"/>
  </r>
  <r>
    <s v="Community"/>
    <x v="0"/>
    <x v="6"/>
    <s v="MH Family Care Homes"/>
    <s v="MARTIN FCH"/>
    <s v="KAMLOOPS"/>
    <x v="0"/>
    <n v="64"/>
    <s v="Male or Female"/>
    <s v=""/>
    <x v="1"/>
    <n v="100"/>
    <s v="2022"/>
    <s v="09 - SEP"/>
    <s v="50.706998"/>
    <s v="-120.393032"/>
    <x v="6"/>
    <n v="2022"/>
    <x v="6"/>
  </r>
  <r>
    <s v="Community"/>
    <x v="0"/>
    <x v="6"/>
    <s v="MH Emergency Shelters"/>
    <s v="BRIDGEWAY MANOR"/>
    <s v="KAMLOOPS"/>
    <x v="0"/>
    <n v="64"/>
    <s v="Male and Female"/>
    <s v="Homeless"/>
    <x v="9"/>
    <n v="85"/>
    <s v="2022"/>
    <s v="09 - SEP"/>
    <s v="50.67152378"/>
    <s v="-120.328710"/>
    <x v="6"/>
    <n v="2022"/>
    <x v="6"/>
  </r>
  <r>
    <s v="Community"/>
    <x v="0"/>
    <x v="6"/>
    <s v="SU Adult Supportive Bed Based Services (Supportive Recovery)"/>
    <s v="THE MAVERICK MANOR-ADDICTIONS AND SUPPORTIVE HOUSING (AASH)"/>
    <s v="KAMLOOPS"/>
    <x v="0"/>
    <n v="64"/>
    <s v="Male and Female"/>
    <s v="Rural or Remote (living in a rural or remote area)"/>
    <x v="24"/>
    <n v="100"/>
    <s v="2022"/>
    <s v="09 - SEP"/>
    <s v="50.65419281"/>
    <s v="-120.367594"/>
    <x v="6"/>
    <n v="2022"/>
    <x v="6"/>
  </r>
  <r>
    <s v="Community"/>
    <x v="0"/>
    <x v="6"/>
    <s v="SU Adult Transitional Services"/>
    <s v="BRIDGEWAY MANOR"/>
    <s v="KAMLOOPS"/>
    <x v="0"/>
    <n v="64"/>
    <s v="Male and Female"/>
    <s v="Other priority population"/>
    <x v="6"/>
    <n v="85"/>
    <s v="2022"/>
    <s v="09 - SEP"/>
    <s v="50.67152378"/>
    <s v="-120.328710"/>
    <x v="6"/>
    <n v="2022"/>
    <x v="6"/>
  </r>
  <r>
    <s v="Community"/>
    <x v="0"/>
    <x v="7"/>
    <s v="MH Supported Housing Congregate Housing"/>
    <s v="CARIBOO FRIENDSHIP SOCIETY"/>
    <s v="WILLIAMS LAKE"/>
    <x v="0"/>
    <n v="64"/>
    <s v="Male and Female"/>
    <s v="Indigenous"/>
    <x v="2"/>
    <n v="0"/>
    <s v="2022"/>
    <s v="09 - SEP"/>
    <s v="52.12725381"/>
    <s v="-122.142472"/>
    <x v="7"/>
    <n v="2022"/>
    <x v="7"/>
  </r>
  <r>
    <s v="Acute"/>
    <x v="1"/>
    <x v="31"/>
    <s v="Acute Care Inpatient Treatment Beds Adults"/>
    <s v="CHILLIWACK GENERAL HOSPITAL"/>
    <s v="CHILLIWACK"/>
    <x v="0"/>
    <n v="64"/>
    <s v=""/>
    <s v=""/>
    <x v="29"/>
    <n v="100"/>
    <s v="2022"/>
    <s v="09 - SEP"/>
    <s v="49.16592192"/>
    <s v="-121.962743"/>
    <x v="31"/>
    <n v="2022"/>
    <x v="31"/>
  </r>
  <r>
    <s v="Acute"/>
    <x v="2"/>
    <x v="15"/>
    <s v="Acute Care Inpatient Treatment Beds Adults"/>
    <s v="RICHMOND HOSPITAL"/>
    <s v="RICHMOND"/>
    <x v="0"/>
    <n v="99"/>
    <s v=""/>
    <s v=""/>
    <x v="39"/>
    <n v="100"/>
    <s v="2022"/>
    <s v="09 - SEP"/>
    <s v="49.17004606"/>
    <s v="-123.146825"/>
    <x v="15"/>
    <n v="2022"/>
    <x v="15"/>
  </r>
  <r>
    <s v="Acute"/>
    <x v="2"/>
    <x v="15"/>
    <s v="Acute Care Short-term Assessment Unit"/>
    <s v="RICHMOND HOSPITAL"/>
    <s v="RICHMOND"/>
    <x v="0"/>
    <n v="99"/>
    <s v=""/>
    <s v=""/>
    <x v="9"/>
    <n v="100"/>
    <s v="2022"/>
    <s v="09 - SEP"/>
    <s v="49.17004606"/>
    <s v="-123.146825"/>
    <x v="15"/>
    <n v="2022"/>
    <x v="15"/>
  </r>
  <r>
    <s v="Acute"/>
    <x v="3"/>
    <x v="48"/>
    <s v="Acute Care Inpatient Treatment Beds Adults"/>
    <s v="WEST COAST GENERAL HOSPITAL"/>
    <s v="PORT ALBERNI"/>
    <x v="10"/>
    <n v="99"/>
    <s v=""/>
    <s v=""/>
    <x v="3"/>
    <n v="78"/>
    <s v="2022"/>
    <s v="09 - SEP"/>
    <s v="49.24996738"/>
    <s v="-124.782068"/>
    <x v="48"/>
    <n v="2022"/>
    <x v="48"/>
  </r>
  <r>
    <s v="Community"/>
    <x v="1"/>
    <x v="44"/>
    <s v="MH Supported Housing Group Homes"/>
    <s v="RIVERSIDE SATELLITE"/>
    <s v="MAPLE RIDGE"/>
    <x v="0"/>
    <n v="99"/>
    <s v="Male and Female"/>
    <s v="Other priority population"/>
    <x v="7"/>
    <n v="100"/>
    <s v="2022"/>
    <s v="09 - SEP"/>
    <s v="49.21510513"/>
    <s v="-122.631792"/>
    <x v="44"/>
    <n v="2022"/>
    <x v="44"/>
  </r>
  <r>
    <s v="Community"/>
    <x v="1"/>
    <x v="12"/>
    <s v="MH Supported Housing Group Homes"/>
    <s v="MARY HILL HOUSE"/>
    <s v="PORT COQUITLAM"/>
    <x v="0"/>
    <n v="99"/>
    <s v="Male and Female"/>
    <s v="Other priority population"/>
    <x v="7"/>
    <n v="100"/>
    <s v="2022"/>
    <s v="09 - SEP"/>
    <s v="49.25319178"/>
    <s v="-122.778763"/>
    <x v="12"/>
    <n v="2022"/>
    <x v="12"/>
  </r>
  <r>
    <s v="Community"/>
    <x v="1"/>
    <x v="33"/>
    <s v="MH Community Long Term Care"/>
    <s v="MURRAYVILLE MANOR"/>
    <s v="LANGLEY"/>
    <x v="0"/>
    <n v="99"/>
    <s v="Male and Female"/>
    <s v="Other priority population"/>
    <x v="45"/>
    <n v="100"/>
    <s v="2022"/>
    <s v="09 - SEP"/>
    <s v="49.08573766"/>
    <s v="-122.621748"/>
    <x v="33"/>
    <n v="2022"/>
    <x v="33"/>
  </r>
  <r>
    <s v="Community"/>
    <x v="1"/>
    <x v="33"/>
    <s v="MH Supported Housing Group Homes"/>
    <s v="HAZELBRIDGE"/>
    <s v="LANGLEY"/>
    <x v="0"/>
    <n v="99"/>
    <s v="Male and Female"/>
    <s v="Other priority population"/>
    <x v="16"/>
    <n v="100"/>
    <s v="2022"/>
    <s v="09 - SEP"/>
    <s v="49.08421213"/>
    <s v="-122.624818"/>
    <x v="33"/>
    <n v="2022"/>
    <x v="33"/>
  </r>
  <r>
    <s v="Community"/>
    <x v="1"/>
    <x v="45"/>
    <s v="MH Community Assisted Living"/>
    <s v="SCOTTSDALE HOUSE"/>
    <s v="DELTA"/>
    <x v="0"/>
    <n v="99"/>
    <s v="Male and Female"/>
    <s v="Other priority population"/>
    <x v="3"/>
    <n v="100"/>
    <s v="2022"/>
    <s v="09 - SEP"/>
    <s v="49.13410298"/>
    <s v="-122.897676"/>
    <x v="45"/>
    <n v="2022"/>
    <x v="45"/>
  </r>
  <r>
    <s v="Community"/>
    <x v="1"/>
    <x v="13"/>
    <s v="MH Community Assisted Living"/>
    <s v="BEAR CREEK ASSISTED LIVING"/>
    <s v="SURREY"/>
    <x v="0"/>
    <n v="99"/>
    <s v="Male and Female"/>
    <s v="Other priority population"/>
    <x v="7"/>
    <n v="100"/>
    <s v="2022"/>
    <s v="09 - SEP"/>
    <s v="49.16292565"/>
    <s v="-122.839850"/>
    <x v="13"/>
    <n v="2022"/>
    <x v="13"/>
  </r>
  <r>
    <s v="Community"/>
    <x v="1"/>
    <x v="13"/>
    <s v="SU Youth Withdrawal Management (detox) Facility Based"/>
    <s v="CREEKSIDE WITHDRAWAL MANAGEMENT CENTRE"/>
    <s v="SURREY"/>
    <x v="11"/>
    <n v="18"/>
    <s v="Male and Female"/>
    <s v="Other priority population"/>
    <x v="6"/>
    <n v="0"/>
    <s v="2022"/>
    <s v="09 - SEP"/>
    <s v="49.23059674"/>
    <s v="-122.922494"/>
    <x v="13"/>
    <n v="2022"/>
    <x v="13"/>
  </r>
  <r>
    <s v="Community"/>
    <x v="1"/>
    <x v="13"/>
    <s v="SU Adult Supportive Bed Based Services (Supportive Recovery)"/>
    <s v="PATH TO FREEDOM"/>
    <s v="SURREY"/>
    <x v="0"/>
    <n v="99"/>
    <s v="Male only"/>
    <s v="Other priority population"/>
    <x v="0"/>
    <n v="100"/>
    <s v="2022"/>
    <s v="09 - SEP"/>
    <s v="49.10227063"/>
    <s v="-122.702489"/>
    <x v="13"/>
    <n v="2022"/>
    <x v="13"/>
  </r>
  <r>
    <s v="Community"/>
    <x v="1"/>
    <x v="13"/>
    <s v="SU Adult Supportive Bed Based Services (Supportive Recovery)"/>
    <s v="ELLENDALE CRADLE"/>
    <s v="SURREY"/>
    <x v="0"/>
    <n v="99"/>
    <s v="Female with Child(ren)"/>
    <s v="Pregnant"/>
    <x v="8"/>
    <n v="75"/>
    <s v="2022"/>
    <s v="09 - SEP"/>
    <s v="49.20542194"/>
    <s v="-122.812562"/>
    <x v="13"/>
    <n v="2022"/>
    <x v="13"/>
  </r>
  <r>
    <s v="Community"/>
    <x v="1"/>
    <x v="13"/>
    <s v="SU Adult Supportive Bed Based Services (Supportive Recovery)"/>
    <s v="ELLENDALE PLACE"/>
    <s v="SURREY"/>
    <x v="0"/>
    <n v="99"/>
    <s v="Female only"/>
    <s v="Other priority population"/>
    <x v="0"/>
    <n v="30"/>
    <s v="2022"/>
    <s v="09 - SEP"/>
    <s v="49.20542194"/>
    <s v="-122.812562"/>
    <x v="13"/>
    <n v="2022"/>
    <x v="13"/>
  </r>
  <r>
    <s v="Community"/>
    <x v="2"/>
    <x v="15"/>
    <s v="MH Supported Housing Clustered/Block Apartments"/>
    <s v="ALEXANDRA COURT"/>
    <s v="RICHMOND"/>
    <x v="0"/>
    <n v="64"/>
    <s v="Male and Female"/>
    <s v="Homeless"/>
    <x v="35"/>
    <n v="100"/>
    <s v="2022"/>
    <s v="09 - SEP"/>
    <s v="49.17027343"/>
    <s v="-123.125337"/>
    <x v="15"/>
    <n v="2022"/>
    <x v="15"/>
  </r>
  <r>
    <s v="Community"/>
    <x v="2"/>
    <x v="8"/>
    <s v="SU Supported Housing Clustered/Block Apartments"/>
    <s v="KARIS PLACE"/>
    <s v="VANCOUVER"/>
    <x v="0"/>
    <n v="64"/>
    <s v="Male and Female"/>
    <s v=""/>
    <x v="17"/>
    <n v="100"/>
    <s v="2022"/>
    <s v="09 - SEP"/>
    <s v="49.27518918"/>
    <s v="-123.127018"/>
    <x v="8"/>
    <n v="2022"/>
    <x v="8"/>
  </r>
  <r>
    <s v="Community"/>
    <x v="2"/>
    <x v="8"/>
    <s v="SU Supported Housing Clustered/Block Apartments"/>
    <s v="KINDRED PLACE"/>
    <s v="VANCOUVER"/>
    <x v="0"/>
    <n v="64"/>
    <s v="Male and Female"/>
    <s v=""/>
    <x v="17"/>
    <n v="100"/>
    <s v="2022"/>
    <s v="09 - SEP"/>
    <s v="49.27456397"/>
    <s v="-123.126448"/>
    <x v="8"/>
    <n v="2022"/>
    <x v="8"/>
  </r>
  <r>
    <s v="Community"/>
    <x v="2"/>
    <x v="16"/>
    <s v="MH Supported Housing Congregate Housing"/>
    <s v="SMITH-YUEN APARTMENTS"/>
    <s v="VANCOUVER"/>
    <x v="0"/>
    <n v="64"/>
    <s v="Male and Female"/>
    <s v="Other priority population"/>
    <x v="38"/>
    <n v="100"/>
    <s v="2022"/>
    <s v="09 - SEP"/>
    <s v="49.22166687"/>
    <s v="-123.155169"/>
    <x v="16"/>
    <n v="2022"/>
    <x v="16"/>
  </r>
  <r>
    <s v="Community"/>
    <x v="2"/>
    <x v="16"/>
    <s v="SU Adult Supportive Bed Based Services (Supportive Recovery)"/>
    <s v="CENTRAL CITY LODGE"/>
    <s v="VANCOUVER"/>
    <x v="0"/>
    <n v="64"/>
    <s v="Male and Female"/>
    <s v="Homeless"/>
    <x v="46"/>
    <n v="85"/>
    <s v="2022"/>
    <s v="09 - SEP"/>
    <s v="49.28327309"/>
    <s v="-123.112494"/>
    <x v="16"/>
    <n v="2022"/>
    <x v="16"/>
  </r>
  <r>
    <s v="Community"/>
    <x v="2"/>
    <x v="16"/>
    <s v="SU Adult Supportive Bed Based Services (Supportive Recovery)"/>
    <s v="HARBOUR LIGHT DETOX"/>
    <s v="VANCOUVER"/>
    <x v="0"/>
    <n v="64"/>
    <s v="Male and Female"/>
    <s v=""/>
    <x v="5"/>
    <n v="100"/>
    <s v="2022"/>
    <s v="09 - SEP"/>
    <s v="49.28239039"/>
    <s v="-123.101210"/>
    <x v="16"/>
    <n v="2022"/>
    <x v="16"/>
  </r>
  <r>
    <s v="Community"/>
    <x v="2"/>
    <x v="16"/>
    <s v="SU Adult Supportive Bed Based Services (Supportive Recovery)"/>
    <s v="ONSITE TRANSITIONAL RECOVERY"/>
    <s v="VANCOUVER"/>
    <x v="0"/>
    <n v="64"/>
    <s v="Male and Female"/>
    <s v=""/>
    <x v="39"/>
    <n v="100"/>
    <s v="2022"/>
    <s v="09 - SEP"/>
    <s v="49.28146291"/>
    <s v="-123.101349"/>
    <x v="16"/>
    <n v="2022"/>
    <x v="16"/>
  </r>
  <r>
    <s v="Community"/>
    <x v="2"/>
    <x v="16"/>
    <s v="SU Low Barrier Housing"/>
    <s v="ALEWEM MODULAR"/>
    <s v="VANCOUVER"/>
    <x v="0"/>
    <n v="99"/>
    <s v="Male and Female"/>
    <s v="Homeless"/>
    <x v="23"/>
    <n v="100"/>
    <s v="2022"/>
    <s v="09 - SEP"/>
    <s v="49.27093828"/>
    <s v="-123.077487"/>
    <x v="16"/>
    <n v="2022"/>
    <x v="16"/>
  </r>
  <r>
    <s v="Community"/>
    <x v="2"/>
    <x v="16"/>
    <s v="SU Low Barrier Housing"/>
    <s v="JEFFREY ROSS APARTMENTS"/>
    <s v="VANCOUVER"/>
    <x v="0"/>
    <n v="64"/>
    <s v="Male and Female"/>
    <s v="Other priority population"/>
    <x v="42"/>
    <n v="100"/>
    <s v="2022"/>
    <s v="09 - SEP"/>
    <s v="49.28388329"/>
    <s v="-123.092611"/>
    <x v="16"/>
    <n v="2022"/>
    <x v="16"/>
  </r>
  <r>
    <s v="Community"/>
    <x v="1"/>
    <x v="17"/>
    <s v="MH Community Long Term Care"/>
    <s v="VICTORIA REST HOME"/>
    <s v="NEW WESTMINSTER"/>
    <x v="0"/>
    <n v="99"/>
    <s v="Male and Female"/>
    <s v="Other priority population"/>
    <x v="47"/>
    <n v="100"/>
    <s v="2022"/>
    <s v="09 - SEP"/>
    <s v="49.20554170"/>
    <s v="-122.915870"/>
    <x v="17"/>
    <n v="2022"/>
    <x v="17"/>
  </r>
  <r>
    <s v="Community"/>
    <x v="1"/>
    <x v="17"/>
    <s v="MH Supported Housing Group Homes"/>
    <s v="BLUEBIRD HOUSE"/>
    <s v="NEW WESTMINSTER"/>
    <x v="0"/>
    <n v="99"/>
    <s v="Male and Female"/>
    <s v="Other priority population"/>
    <x v="7"/>
    <n v="100"/>
    <s v="2022"/>
    <s v="09 - SEP"/>
    <s v="49.20685203"/>
    <s v="-122.920267"/>
    <x v="17"/>
    <n v="2022"/>
    <x v="17"/>
  </r>
  <r>
    <s v="Community"/>
    <x v="1"/>
    <x v="17"/>
    <s v="SU Adult Supportive Bed Based Services (Supportive Recovery)"/>
    <s v="WESTMINSTER HOUSE"/>
    <s v="NEW WESTMINSTER"/>
    <x v="0"/>
    <n v="99"/>
    <s v="Female only"/>
    <s v="Other priority population"/>
    <x v="29"/>
    <n v="93"/>
    <s v="2022"/>
    <s v="09 - SEP"/>
    <s v="49.20655823"/>
    <s v="-122.914719"/>
    <x v="17"/>
    <n v="2022"/>
    <x v="17"/>
  </r>
  <r>
    <s v="Community"/>
    <x v="1"/>
    <x v="17"/>
    <s v="SU Youth Supportive Bed Based Services (Supportive Recovery)"/>
    <s v="LAST DOOR YOUTH PROGRAM"/>
    <s v="NEW WESTMINSTER"/>
    <x v="11"/>
    <n v="19"/>
    <s v="Male only"/>
    <s v="Other priority population"/>
    <x v="9"/>
    <n v="100"/>
    <s v="2022"/>
    <s v="09 - SEP"/>
    <s v="49.20469805"/>
    <s v="-122.914628"/>
    <x v="17"/>
    <n v="2022"/>
    <x v="17"/>
  </r>
  <r>
    <s v="Community"/>
    <x v="1"/>
    <x v="18"/>
    <s v="MH Supported Housing Group Homes"/>
    <s v="GEORGIA HOUSE"/>
    <s v="BURNABY"/>
    <x v="0"/>
    <n v="99"/>
    <s v="Male and Female"/>
    <s v="Other priority population"/>
    <x v="7"/>
    <n v="80"/>
    <s v="2022"/>
    <s v="09 - SEP"/>
    <s v="49.27830516"/>
    <s v="-123.017445"/>
    <x v="18"/>
    <n v="2022"/>
    <x v="18"/>
  </r>
  <r>
    <s v="Community"/>
    <x v="1"/>
    <x v="44"/>
    <s v="MH Community Assisted Living"/>
    <s v="BECKMAN APARTMENTS"/>
    <s v="MAPLE RIDGE"/>
    <x v="0"/>
    <n v="99"/>
    <s v="Male and Female"/>
    <s v="Other priority population"/>
    <x v="23"/>
    <n v="100"/>
    <s v="2022"/>
    <s v="09 - SEP"/>
    <s v="49.22235337"/>
    <s v="-122.622573"/>
    <x v="44"/>
    <n v="2022"/>
    <x v="44"/>
  </r>
  <r>
    <s v="Community"/>
    <x v="1"/>
    <x v="44"/>
    <s v="MH Community Long Term Care"/>
    <s v="BECKMAN HOUSE"/>
    <s v="MAPLE RIDGE"/>
    <x v="0"/>
    <n v="99"/>
    <s v="Male and Female"/>
    <s v="Other priority population"/>
    <x v="19"/>
    <n v="100"/>
    <s v="2022"/>
    <s v="09 - SEP"/>
    <s v="49.22235337"/>
    <s v="-122.622573"/>
    <x v="44"/>
    <n v="2022"/>
    <x v="44"/>
  </r>
  <r>
    <s v="Community"/>
    <x v="2"/>
    <x v="19"/>
    <s v="MH Community Long Term Care"/>
    <s v="WINSTON MANOR"/>
    <s v="VANCOUVER"/>
    <x v="0"/>
    <n v="64"/>
    <s v="Male and Female"/>
    <s v="Other priority population"/>
    <x v="2"/>
    <n v="100"/>
    <s v="2022"/>
    <s v="09 - SEP"/>
    <s v="49.26590173"/>
    <s v="-123.169116"/>
    <x v="19"/>
    <n v="2022"/>
    <x v="19"/>
  </r>
  <r>
    <s v="Community"/>
    <x v="2"/>
    <x v="19"/>
    <s v="MH Supported Housing Congregate Housing"/>
    <s v="SANFORD APARTMENTS"/>
    <s v="VANCOUVER"/>
    <x v="0"/>
    <n v="64"/>
    <s v="Male and Female"/>
    <s v="Other priority population"/>
    <x v="17"/>
    <n v="100"/>
    <s v="2022"/>
    <s v="09 - SEP"/>
    <s v="49.26824918"/>
    <s v="-123.155629"/>
    <x v="19"/>
    <n v="2022"/>
    <x v="19"/>
  </r>
  <r>
    <s v="Community"/>
    <x v="2"/>
    <x v="38"/>
    <s v="MH Community Long Term Care"/>
    <s v="CHESTER HOUSE"/>
    <s v="VANCOUVER"/>
    <x v="0"/>
    <n v="64"/>
    <s v="Male and Female"/>
    <s v="Other priority population"/>
    <x v="6"/>
    <n v="100"/>
    <s v="2022"/>
    <s v="09 - SEP"/>
    <s v="49.23768866"/>
    <s v="-123.089067"/>
    <x v="38"/>
    <n v="2022"/>
    <x v="38"/>
  </r>
  <r>
    <s v="Community"/>
    <x v="2"/>
    <x v="38"/>
    <s v="MH Community Long Term Care"/>
    <s v="MAGNOLIA HOUSE"/>
    <s v="VANCOUVER"/>
    <x v="0"/>
    <n v="64"/>
    <s v="Male and Female"/>
    <s v="Other priority population"/>
    <x v="3"/>
    <n v="100"/>
    <s v="2022"/>
    <s v="09 - SEP"/>
    <s v="49.25377312"/>
    <s v="-123.088253"/>
    <x v="38"/>
    <n v="2022"/>
    <x v="38"/>
  </r>
  <r>
    <s v="Community"/>
    <x v="2"/>
    <x v="38"/>
    <s v="MH Community Long Term Care"/>
    <s v="CAMILLE HOUSE"/>
    <s v="VANCOUVER"/>
    <x v="0"/>
    <n v="64"/>
    <s v="Female only"/>
    <s v="Other priority population"/>
    <x v="0"/>
    <n v="100"/>
    <s v="2022"/>
    <s v="09 - SEP"/>
    <s v="49.25765766"/>
    <s v="-123.106428"/>
    <x v="38"/>
    <n v="2022"/>
    <x v="38"/>
  </r>
  <r>
    <s v="Community"/>
    <x v="2"/>
    <x v="38"/>
    <s v="MH Crisis Bed Based Care (Short Stay Crisis Stabilization)"/>
    <s v="VENTURE"/>
    <s v="VANCOUVER"/>
    <x v="0"/>
    <n v="64"/>
    <s v="Male and Female"/>
    <s v=""/>
    <x v="23"/>
    <n v="100"/>
    <s v="2022"/>
    <s v="09 - SEP"/>
    <s v="49.25919650"/>
    <s v="-123.099324"/>
    <x v="38"/>
    <n v="2022"/>
    <x v="38"/>
  </r>
  <r>
    <s v="Community"/>
    <x v="2"/>
    <x v="38"/>
    <s v="SU Sobering and Assessment Beds"/>
    <s v="ADULT WITHDRAWAL MANAGEMENT SERVICES (DETOX)"/>
    <s v="VANCOUVER"/>
    <x v="0"/>
    <n v="64"/>
    <s v="Male and Female"/>
    <s v=""/>
    <x v="24"/>
    <n v="100"/>
    <s v="2022"/>
    <s v="09 - SEP"/>
    <s v="49.26749806"/>
    <s v="-123.097532"/>
    <x v="38"/>
    <n v="2022"/>
    <x v="38"/>
  </r>
  <r>
    <s v="Community"/>
    <x v="2"/>
    <x v="20"/>
    <s v="MH Supported Housing Group Homes"/>
    <s v="UNITY HOUSING - THE HEIGHTS"/>
    <s v="VANCOUVER"/>
    <x v="0"/>
    <n v="64"/>
    <s v="Male and Female"/>
    <s v="Homeless"/>
    <x v="7"/>
    <n v="100"/>
    <s v="2022"/>
    <s v="09 - SEP"/>
    <s v="49.22084384"/>
    <s v="-123.036653"/>
    <x v="20"/>
    <n v="2022"/>
    <x v="20"/>
  </r>
  <r>
    <s v="Community"/>
    <x v="2"/>
    <x v="21"/>
    <s v="MH Supported Housing Group Homes"/>
    <s v="HAROLD HOUSE"/>
    <s v="NORTH VANCOUVER"/>
    <x v="0"/>
    <n v="99"/>
    <s v="Female only"/>
    <s v=""/>
    <x v="6"/>
    <m/>
    <s v="2022"/>
    <s v="09 - SEP"/>
    <s v="49.33825102"/>
    <s v="-123.041566"/>
    <x v="21"/>
    <n v="2022"/>
    <x v="21"/>
  </r>
  <r>
    <s v="Community"/>
    <x v="2"/>
    <x v="46"/>
    <s v="MH Supported Housing Group Homes"/>
    <s v="FAIRVIEW HOUSE"/>
    <s v="GIBSONS, BC"/>
    <x v="0"/>
    <n v="64"/>
    <s v="Male and Female"/>
    <s v=""/>
    <x v="7"/>
    <m/>
    <s v="2022"/>
    <s v="09 - SEP"/>
    <s v="49.38794621"/>
    <s v="-123.526091"/>
    <x v="46"/>
    <n v="2022"/>
    <x v="46"/>
  </r>
  <r>
    <s v="Community"/>
    <x v="2"/>
    <x v="35"/>
    <s v="SU Low Barrier Housing"/>
    <s v="UNDER ONE ROOF"/>
    <s v="SQUAMISH"/>
    <x v="0"/>
    <n v="99"/>
    <s v="Male and Female"/>
    <s v="Other priority population"/>
    <x v="9"/>
    <n v="100"/>
    <s v="2022"/>
    <s v="09 - SEP"/>
    <s v="49.69709834"/>
    <s v="-123.157947"/>
    <x v="35"/>
    <n v="2022"/>
    <x v="35"/>
  </r>
  <r>
    <s v="Community"/>
    <x v="3"/>
    <x v="49"/>
    <s v="SU Adult Supportive Bed Based Services (Supportive Recovery)"/>
    <s v="AMETHYST HOUSE"/>
    <s v="COURTENAY"/>
    <x v="0"/>
    <n v="64"/>
    <s v="Female only"/>
    <s v=""/>
    <x v="5"/>
    <m/>
    <s v="2022"/>
    <s v="09 - SEP"/>
    <s v="49.69344758"/>
    <s v="-124.999813"/>
    <x v="49"/>
    <n v="2022"/>
    <x v="49"/>
  </r>
  <r>
    <s v="Community"/>
    <x v="3"/>
    <x v="9"/>
    <s v="SU Low Barrier Housing"/>
    <s v="PANDORA APARTMENTS"/>
    <s v="VICTORIA"/>
    <x v="0"/>
    <n v="99"/>
    <s v="Male and Female"/>
    <s v=""/>
    <x v="36"/>
    <n v="97"/>
    <s v="2022"/>
    <s v="09 - SEP"/>
    <s v="48.42769808"/>
    <s v="-123.362222"/>
    <x v="9"/>
    <n v="2022"/>
    <x v="9"/>
  </r>
  <r>
    <s v="Community"/>
    <x v="3"/>
    <x v="9"/>
    <s v="MH Supported Housing Clustered/Block Apartments"/>
    <s v="ROCKLAND 1475 SUITES"/>
    <s v="VICTORIA"/>
    <x v="0"/>
    <n v="99"/>
    <s v="Male and Female"/>
    <s v=""/>
    <x v="21"/>
    <n v="86"/>
    <s v="2022"/>
    <s v="09 - SEP"/>
    <s v="48.42538204"/>
    <s v="-123.339667"/>
    <x v="9"/>
    <n v="2022"/>
    <x v="9"/>
  </r>
  <r>
    <s v="Community"/>
    <x v="2"/>
    <x v="23"/>
    <s v="MH Supported Housing Clustered/Block Apartments"/>
    <s v="CLARK APARTMENTS"/>
    <s v="VANCOUVER"/>
    <x v="0"/>
    <n v="64"/>
    <s v="Male and Female"/>
    <s v="Other priority population"/>
    <x v="48"/>
    <n v="100"/>
    <s v="2022"/>
    <s v="09 - SEP"/>
    <s v="49.25788994"/>
    <s v="-123.076157"/>
    <x v="23"/>
    <n v="2022"/>
    <x v="23"/>
  </r>
  <r>
    <s v="Community"/>
    <x v="2"/>
    <x v="23"/>
    <s v="MH Community Long Term Care"/>
    <s v="PENDER HOUSE"/>
    <s v="VANCOUVER"/>
    <x v="0"/>
    <n v="64"/>
    <s v="Male and Female"/>
    <s v="Other priority population"/>
    <x v="2"/>
    <n v="100"/>
    <s v="2022"/>
    <s v="09 - SEP"/>
    <s v="49.28013985"/>
    <s v="-123.052665"/>
    <x v="23"/>
    <n v="2022"/>
    <x v="23"/>
  </r>
  <r>
    <s v="Community"/>
    <x v="2"/>
    <x v="23"/>
    <s v="MH Community Long Term Care"/>
    <s v="TILLIKUM HOUSE"/>
    <s v="VANCOUVER"/>
    <x v="0"/>
    <n v="64"/>
    <s v="Male only"/>
    <s v="Other priority population"/>
    <x v="6"/>
    <n v="100"/>
    <s v="2022"/>
    <s v="09 - SEP"/>
    <s v="49.25802934"/>
    <s v="-123.037868"/>
    <x v="23"/>
    <n v="2022"/>
    <x v="23"/>
  </r>
  <r>
    <s v="Community"/>
    <x v="3"/>
    <x v="25"/>
    <s v="MH Supported Housing Group Homes"/>
    <s v="BRIDGE"/>
    <s v="NANAIMO"/>
    <x v="0"/>
    <n v="64"/>
    <s v="Male and Female"/>
    <s v=""/>
    <x v="1"/>
    <n v="85"/>
    <s v="2022"/>
    <s v="09 - SEP"/>
    <s v="49.14867161"/>
    <s v="-123.937260"/>
    <x v="25"/>
    <n v="2022"/>
    <x v="25"/>
  </r>
  <r>
    <s v="Community"/>
    <x v="3"/>
    <x v="48"/>
    <s v="SU Sobering and Assessment Beds"/>
    <s v="SOBERING AND ASSESSMENT BEDS"/>
    <s v="PORT ALBERNI"/>
    <x v="0"/>
    <n v="99"/>
    <s v="Male and Female"/>
    <s v=""/>
    <x v="9"/>
    <n v="94"/>
    <s v="2022"/>
    <s v="09 - SEP"/>
    <s v="49.24254077"/>
    <s v="-124.804865"/>
    <x v="48"/>
    <n v="2022"/>
    <x v="48"/>
  </r>
  <r>
    <s v="Community"/>
    <x v="3"/>
    <x v="49"/>
    <s v="MH Family Care Homes"/>
    <s v="KASPER  FCH"/>
    <s v="COURTENAY"/>
    <x v="0"/>
    <n v="99"/>
    <s v="Male and Female"/>
    <s v=""/>
    <x v="1"/>
    <n v="100"/>
    <s v="2022"/>
    <s v="09 - SEP"/>
    <s v=""/>
    <s v=""/>
    <x v="49"/>
    <n v="2022"/>
    <x v="49"/>
  </r>
  <r>
    <s v="Community"/>
    <x v="3"/>
    <x v="49"/>
    <s v="MH Family Care Homes"/>
    <s v="MCKELLAR FCH"/>
    <s v="COURTENAY"/>
    <x v="0"/>
    <n v="99"/>
    <s v="Male and Female"/>
    <s v=""/>
    <x v="5"/>
    <n v="100"/>
    <s v="2022"/>
    <s v="09 - SEP"/>
    <s v=""/>
    <s v=""/>
    <x v="49"/>
    <n v="2022"/>
    <x v="49"/>
  </r>
  <r>
    <s v="Community"/>
    <x v="3"/>
    <x v="49"/>
    <s v="SU Adult Withdrawal Management (detox) Facility Based"/>
    <s v="AMETHYST HOUSE"/>
    <s v="COURTENAY"/>
    <x v="0"/>
    <n v="99"/>
    <s v="Female only"/>
    <s v=""/>
    <x v="16"/>
    <n v="65"/>
    <s v="2022"/>
    <s v="09 - SEP"/>
    <s v="49.69330912"/>
    <s v="-124.999624"/>
    <x v="49"/>
    <n v="2022"/>
    <x v="49"/>
  </r>
  <r>
    <s v="Community"/>
    <x v="3"/>
    <x v="43"/>
    <s v="SU Sobering and Assessment Beds"/>
    <s v="LIGHTHOUSE"/>
    <s v="PORT HARDY"/>
    <x v="0"/>
    <n v="99"/>
    <s v="Male and Female"/>
    <s v=""/>
    <x v="47"/>
    <n v="90"/>
    <s v="2022"/>
    <s v="09 - SEP"/>
    <s v="50.722741"/>
    <s v="-127.492789"/>
    <x v="43"/>
    <n v="2022"/>
    <x v="43"/>
  </r>
  <r>
    <s v="Community"/>
    <x v="4"/>
    <x v="37"/>
    <s v="SU Adult Supportive Bed Based Services (Supportive Recovery)"/>
    <s v="SEASONS HOUSE COMMUNITY SHELTER"/>
    <s v="QUESNEL"/>
    <x v="0"/>
    <n v="99"/>
    <s v="Male and Female"/>
    <s v=""/>
    <x v="9"/>
    <m/>
    <s v="2022"/>
    <s v="09 - SEP"/>
    <s v="52.97561880"/>
    <s v="-122.497053"/>
    <x v="37"/>
    <n v="2022"/>
    <x v="37"/>
  </r>
  <r>
    <s v="Community"/>
    <x v="4"/>
    <x v="28"/>
    <s v="SU Adult Transitional Services"/>
    <s v="STRATHWOOD TOWNHOUSE APARTMENTS"/>
    <s v="PRINCE GEORGE"/>
    <x v="0"/>
    <n v="64"/>
    <s v="Male and Female"/>
    <s v=""/>
    <x v="1"/>
    <m/>
    <s v="2022"/>
    <s v="09 - SEP"/>
    <s v="53.90220631"/>
    <s v="-122.757561"/>
    <x v="28"/>
    <n v="2022"/>
    <x v="28"/>
  </r>
  <r>
    <s v="Community"/>
    <x v="4"/>
    <x v="56"/>
    <s v="SU Adult Supportive Bed Based Services (Supportive Recovery)"/>
    <s v="NORTHERN CENTRE OF HOPE"/>
    <s v="FORT ST. JOHN"/>
    <x v="0"/>
    <n v="64"/>
    <s v="Male and Female"/>
    <s v=""/>
    <x v="9"/>
    <m/>
    <s v="2022"/>
    <s v="09 - SEP"/>
    <s v="56.24548092"/>
    <s v="-120.845758"/>
    <x v="56"/>
    <n v="2022"/>
    <x v="56"/>
  </r>
  <r>
    <s v="Community"/>
    <x v="2"/>
    <x v="19"/>
    <s v="MH Community Long Term Care"/>
    <s v="LOOKING GLASS RESIDENCE"/>
    <s v="VANCOUVER"/>
    <x v="3"/>
    <n v="24"/>
    <s v="Male and Female"/>
    <s v=""/>
    <x v="29"/>
    <n v="39"/>
    <s v="2022"/>
    <s v="09 - SEP"/>
    <s v="49.24814625"/>
    <s v="-123.146013"/>
    <x v="19"/>
    <n v="2022"/>
    <x v="19"/>
  </r>
  <r>
    <s v="Community"/>
    <x v="4"/>
    <x v="28"/>
    <s v="MH Supported Housing Group Homes"/>
    <s v="ACTIVATORS"/>
    <s v="PRINCE GEORGE"/>
    <x v="0"/>
    <n v="64"/>
    <s v="Male only"/>
    <s v="Other priority population"/>
    <x v="9"/>
    <n v="38"/>
    <s v="2022"/>
    <s v="09 - SEP"/>
    <s v="53.91541905"/>
    <s v="-122.736632"/>
    <x v="28"/>
    <n v="2022"/>
    <x v="28"/>
  </r>
  <r>
    <s v="Community"/>
    <x v="4"/>
    <x v="34"/>
    <s v="BC Housing Health Services Program"/>
    <s v="UNAVAILABLE"/>
    <s v="UNAVAILABLE"/>
    <x v="0"/>
    <n v="99"/>
    <s v="Male and Female"/>
    <s v=""/>
    <x v="49"/>
    <m/>
    <s v="2022"/>
    <s v="09 - SEP"/>
    <s v=""/>
    <s v=""/>
    <x v="34"/>
    <s v=""/>
    <x v="34"/>
  </r>
  <r>
    <s v="Supported"/>
    <x v="1"/>
    <x v="57"/>
    <s v="MH Rental Subsidy"/>
    <s v="UNAVAILABLE"/>
    <s v="MISSION"/>
    <x v="5"/>
    <m/>
    <s v=""/>
    <s v=""/>
    <x v="9"/>
    <m/>
    <s v="2022"/>
    <s v="09 - SEP"/>
    <s v=""/>
    <s v=""/>
    <x v="57"/>
    <n v="2022"/>
    <x v="57"/>
  </r>
  <r>
    <s v="Supported"/>
    <x v="1"/>
    <x v="44"/>
    <s v="MH Rental Subsidy"/>
    <s v="UNAVAILABLE"/>
    <s v="MAPLE RIDGE"/>
    <x v="5"/>
    <m/>
    <s v=""/>
    <s v=""/>
    <x v="18"/>
    <m/>
    <s v="2022"/>
    <s v="09 - SEP"/>
    <s v=""/>
    <s v=""/>
    <x v="44"/>
    <n v="2022"/>
    <x v="44"/>
  </r>
  <r>
    <s v="Supported"/>
    <x v="1"/>
    <x v="33"/>
    <s v="MH Rental Subsidy"/>
    <s v="UNAVAILABLE"/>
    <s v="LANGLEY"/>
    <x v="5"/>
    <m/>
    <s v=""/>
    <s v=""/>
    <x v="7"/>
    <m/>
    <s v="2022"/>
    <s v="09 - SEP"/>
    <s v=""/>
    <s v=""/>
    <x v="33"/>
    <n v="2022"/>
    <x v="33"/>
  </r>
  <r>
    <s v="Supported"/>
    <x v="1"/>
    <x v="33"/>
    <s v="MH Supported Housing Scattered Supported Apartments"/>
    <s v="UNAVAILABLE"/>
    <s v="LANGLEY"/>
    <x v="5"/>
    <m/>
    <s v=""/>
    <s v=""/>
    <x v="28"/>
    <m/>
    <s v="2022"/>
    <s v="09 - SEP"/>
    <s v=""/>
    <s v=""/>
    <x v="33"/>
    <n v="2022"/>
    <x v="33"/>
  </r>
  <r>
    <s v="Supported"/>
    <x v="1"/>
    <x v="45"/>
    <s v="MH Supported Housing Supported Independent Living (SIL)"/>
    <s v="UNAVAILABLE"/>
    <s v="DELTA"/>
    <x v="5"/>
    <m/>
    <s v=""/>
    <s v=""/>
    <x v="27"/>
    <m/>
    <s v="2022"/>
    <s v="09 - SEP"/>
    <s v=""/>
    <s v=""/>
    <x v="45"/>
    <n v="2022"/>
    <x v="45"/>
  </r>
  <r>
    <s v="Supported"/>
    <x v="2"/>
    <x v="34"/>
    <s v="MH Supported Housing Supported Independent Living (SIL)"/>
    <s v="UNAVAILABLE"/>
    <s v="VANCOUVER"/>
    <x v="5"/>
    <m/>
    <s v=""/>
    <s v=""/>
    <x v="0"/>
    <m/>
    <s v="2022"/>
    <s v="09 - SEP"/>
    <s v=""/>
    <s v=""/>
    <x v="34"/>
    <s v=""/>
    <x v="34"/>
  </r>
  <r>
    <s v="Supported"/>
    <x v="2"/>
    <x v="21"/>
    <s v="MH Supported Housing Supported Independent Living (SIL)"/>
    <s v="UNAVAILABLE"/>
    <s v="NORTH VANCOUVER"/>
    <x v="5"/>
    <m/>
    <s v=""/>
    <s v=""/>
    <x v="50"/>
    <m/>
    <s v="2022"/>
    <s v="09 - SEP"/>
    <s v=""/>
    <s v=""/>
    <x v="21"/>
    <n v="2022"/>
    <x v="21"/>
  </r>
  <r>
    <s v="Supported"/>
    <x v="2"/>
    <x v="46"/>
    <s v="MH Supported Housing Supported Independent Living (SIL)"/>
    <s v="UNAVAILABLE"/>
    <s v="GIBSONS/SECHELT"/>
    <x v="5"/>
    <m/>
    <s v=""/>
    <s v=""/>
    <x v="28"/>
    <m/>
    <s v="2022"/>
    <s v="09 - SEP"/>
    <s v=""/>
    <s v=""/>
    <x v="46"/>
    <n v="2022"/>
    <x v="46"/>
  </r>
  <r>
    <s v="Supported"/>
    <x v="3"/>
    <x v="9"/>
    <s v="MH ACT/ICM Rental Subsidy"/>
    <s v="UNAVAILABLE"/>
    <s v="VICTORIA"/>
    <x v="5"/>
    <m/>
    <s v=""/>
    <s v=""/>
    <x v="36"/>
    <m/>
    <s v="2022"/>
    <s v="09 - SEP"/>
    <s v=""/>
    <s v=""/>
    <x v="9"/>
    <n v="2022"/>
    <x v="9"/>
  </r>
  <r>
    <s v="Supported"/>
    <x v="3"/>
    <x v="25"/>
    <s v="MH Rental Subsidy"/>
    <s v="UNAVAILABLE"/>
    <s v="NANAIMO"/>
    <x v="5"/>
    <m/>
    <s v=""/>
    <s v=""/>
    <x v="1"/>
    <m/>
    <s v="2022"/>
    <s v="09 - SEP"/>
    <s v=""/>
    <s v=""/>
    <x v="25"/>
    <n v="2022"/>
    <x v="25"/>
  </r>
  <r>
    <s v="Supported"/>
    <x v="3"/>
    <x v="48"/>
    <s v="MH Rental Subsidy"/>
    <s v="UNAVAILABLE"/>
    <s v="PORT ALBERNI"/>
    <x v="5"/>
    <m/>
    <s v=""/>
    <s v=""/>
    <x v="13"/>
    <m/>
    <s v="2022"/>
    <s v="09 - SEP"/>
    <s v=""/>
    <s v=""/>
    <x v="48"/>
    <n v="2022"/>
    <x v="48"/>
  </r>
  <r>
    <s v="Supported"/>
    <x v="3"/>
    <x v="48"/>
    <s v="MH Supported Housing Scattered Supported Apartments"/>
    <s v="UNAVAILABLE"/>
    <s v="PORT ALBERNI"/>
    <x v="5"/>
    <m/>
    <s v=""/>
    <s v=""/>
    <x v="20"/>
    <m/>
    <s v="2022"/>
    <s v="09 - SEP"/>
    <s v=""/>
    <s v=""/>
    <x v="48"/>
    <n v="2022"/>
    <x v="48"/>
  </r>
  <r>
    <s v="Supported"/>
    <x v="3"/>
    <x v="49"/>
    <s v="MH Supported Housing Supported Independent Living (SIL)"/>
    <s v="UNAVAILABLE"/>
    <s v="COMOX VALLEY"/>
    <x v="5"/>
    <m/>
    <s v=""/>
    <s v=""/>
    <x v="51"/>
    <m/>
    <s v="2022"/>
    <s v="09 - SEP"/>
    <s v=""/>
    <s v=""/>
    <x v="49"/>
    <n v="2022"/>
    <x v="49"/>
  </r>
  <r>
    <s v="Supported"/>
    <x v="3"/>
    <x v="49"/>
    <s v="MH Rental Subsidy"/>
    <s v="UNAVAILABLE"/>
    <s v="COMOX VALLEY"/>
    <x v="5"/>
    <m/>
    <s v=""/>
    <s v=""/>
    <x v="24"/>
    <m/>
    <s v="2022"/>
    <s v="09 - SEP"/>
    <s v=""/>
    <s v=""/>
    <x v="49"/>
    <n v="2022"/>
    <x v="49"/>
  </r>
  <r>
    <s v="Supported"/>
    <x v="3"/>
    <x v="43"/>
    <s v="MH Rental Subsidy"/>
    <s v="UNAVAILABLE"/>
    <s v="PORT HARDY"/>
    <x v="5"/>
    <m/>
    <s v=""/>
    <s v=""/>
    <x v="5"/>
    <m/>
    <s v="2022"/>
    <s v="09 - SEP"/>
    <s v=""/>
    <s v=""/>
    <x v="43"/>
    <n v="2022"/>
    <x v="43"/>
  </r>
  <r>
    <s v="Supported"/>
    <x v="4"/>
    <x v="55"/>
    <s v="MH Supported Housing Supported Independent Living (SIL)"/>
    <s v="UNAVAILABLE"/>
    <s v="HOUSTON"/>
    <x v="5"/>
    <m/>
    <s v=""/>
    <s v=""/>
    <x v="7"/>
    <m/>
    <s v="2022"/>
    <s v="09 - SEP"/>
    <s v=""/>
    <s v=""/>
    <x v="55"/>
    <n v="2022"/>
    <x v="55"/>
  </r>
  <r>
    <s v="Supported"/>
    <x v="4"/>
    <x v="58"/>
    <s v="MH Supported Housing Supported Independent Living (SIL)"/>
    <s v="UNAVAILABLE"/>
    <s v="KITIMAT"/>
    <x v="5"/>
    <m/>
    <s v=""/>
    <s v=""/>
    <x v="6"/>
    <m/>
    <s v="2022"/>
    <s v="09 - SEP"/>
    <s v=""/>
    <s v=""/>
    <x v="58"/>
    <n v="2022"/>
    <x v="58"/>
  </r>
  <r>
    <s v="Supported"/>
    <x v="4"/>
    <x v="59"/>
    <s v="MH Supported Housing Supported Independent Living (SIL)"/>
    <s v="UNAVAILABLE"/>
    <s v="DAWSON CREEK"/>
    <x v="5"/>
    <m/>
    <s v=""/>
    <s v=""/>
    <x v="11"/>
    <m/>
    <s v="2022"/>
    <s v="09 - SEP"/>
    <s v=""/>
    <s v=""/>
    <x v="59"/>
    <n v="2022"/>
    <x v="59"/>
  </r>
  <r>
    <s v="Tertiary"/>
    <x v="1"/>
    <x v="14"/>
    <s v="Tertiary Inpatient (Geriatric Rehabilitative)"/>
    <s v="PEACE ARCH HOSPITAL FOUNDATION LODGE"/>
    <s v="SURREY"/>
    <x v="6"/>
    <n v="99"/>
    <s v=""/>
    <s v=""/>
    <x v="52"/>
    <n v="88"/>
    <s v="2022"/>
    <s v="09 - SEP"/>
    <s v="49.03204062"/>
    <s v="-122.791469"/>
    <x v="14"/>
    <n v="2022"/>
    <x v="14"/>
  </r>
  <r>
    <s v="Tertiary"/>
    <x v="2"/>
    <x v="8"/>
    <s v="Tertiary Inpatient (Rehabilitative)"/>
    <s v="VANCOUVER GENERAL HOSPITAL - WILLOW PAVILION (WP2)"/>
    <s v="VANCOUVER"/>
    <x v="0"/>
    <n v="64"/>
    <s v=""/>
    <s v=""/>
    <x v="23"/>
    <n v="100"/>
    <s v="2022"/>
    <s v="09 - SEP"/>
    <s v="49.26131048"/>
    <s v="-123.120077"/>
    <x v="8"/>
    <n v="2022"/>
    <x v="8"/>
  </r>
  <r>
    <s v="Tertiary"/>
    <x v="4"/>
    <x v="55"/>
    <s v="Tertiary Long Term Rehab"/>
    <s v="BULKLEY LODGE"/>
    <s v="SMITHERS"/>
    <x v="6"/>
    <n v="99"/>
    <s v=""/>
    <s v=""/>
    <x v="9"/>
    <m/>
    <s v="2022"/>
    <s v="09 - SEP"/>
    <s v="54.779846"/>
    <s v="-127.167989"/>
    <x v="55"/>
    <n v="2022"/>
    <x v="55"/>
  </r>
  <r>
    <s v="Tertiary"/>
    <x v="4"/>
    <x v="28"/>
    <s v="Tertiary Long Term Rehab"/>
    <s v="IRIS HOUSE"/>
    <s v="PRINCE GEORGE"/>
    <x v="0"/>
    <n v="64"/>
    <s v=""/>
    <s v=""/>
    <x v="0"/>
    <m/>
    <s v="2022"/>
    <s v="09 - SEP"/>
    <s v="53.91320616"/>
    <s v="-122.763733"/>
    <x v="28"/>
    <n v="2022"/>
    <x v="28"/>
  </r>
  <r>
    <s v="Acute"/>
    <x v="0"/>
    <x v="60"/>
    <s v="Acute Care Inpatient Treatment Beds Adults"/>
    <s v="KOOTENAY BOUNDARY REGIONAL HOSPITAL"/>
    <s v="TRAIL"/>
    <x v="0"/>
    <n v="64"/>
    <s v=""/>
    <s v=""/>
    <x v="8"/>
    <n v="71"/>
    <s v="2022"/>
    <s v="09 - SEP"/>
    <s v="49.10391334"/>
    <s v="-117.698888"/>
    <x v="60"/>
    <n v="2022"/>
    <x v="60"/>
  </r>
  <r>
    <s v="Acute"/>
    <x v="0"/>
    <x v="61"/>
    <s v="Hospital designated as Observation Unit-MH Act 3(2) Schedule C"/>
    <s v="BOUNDARY HOSPITAL"/>
    <s v="GRAND FORKS"/>
    <x v="0"/>
    <n v="99"/>
    <s v=""/>
    <s v=""/>
    <x v="11"/>
    <n v="0"/>
    <s v="2022"/>
    <s v="09 - SEP"/>
    <s v="49.03074689"/>
    <s v="-118.466449"/>
    <x v="61"/>
    <n v="2022"/>
    <x v="61"/>
  </r>
  <r>
    <s v="Acute"/>
    <x v="0"/>
    <x v="6"/>
    <s v="Acute Care Inpatient Treatment Beds Adults"/>
    <s v="ROYAL INLAND HOSPITAL"/>
    <s v="KAMLOOPS"/>
    <x v="0"/>
    <n v="64"/>
    <s v=""/>
    <s v=""/>
    <x v="17"/>
    <n v="93"/>
    <s v="2022"/>
    <s v="09 - SEP"/>
    <s v="50.67128219"/>
    <s v="-120.333674"/>
    <x v="6"/>
    <n v="2022"/>
    <x v="6"/>
  </r>
  <r>
    <s v="Community"/>
    <x v="0"/>
    <x v="0"/>
    <s v="MH Supported Housing Congregate Housing"/>
    <s v="BIRCH PLACE"/>
    <s v="CRANBROOK"/>
    <x v="0"/>
    <n v="90"/>
    <s v="Male and Female"/>
    <s v=""/>
    <x v="9"/>
    <n v="0"/>
    <s v="2022"/>
    <s v="09 - SEP"/>
    <s v="49.51650207"/>
    <s v="-115.760483"/>
    <x v="0"/>
    <n v="2022"/>
    <x v="0"/>
  </r>
  <r>
    <s v="Community"/>
    <x v="0"/>
    <x v="50"/>
    <s v="MH Supported Housing Clustered/Block Apartments"/>
    <s v="COMMON GROUNDS"/>
    <s v="PENTICTON"/>
    <x v="0"/>
    <n v="64"/>
    <s v="Male and Female"/>
    <s v=""/>
    <x v="4"/>
    <n v="0"/>
    <s v="2022"/>
    <s v="09 - SEP"/>
    <s v="49.49717103"/>
    <s v="-119.596518"/>
    <x v="50"/>
    <n v="2022"/>
    <x v="50"/>
  </r>
  <r>
    <s v="Community"/>
    <x v="0"/>
    <x v="50"/>
    <s v="MH Supported Housing Congregate Housing"/>
    <s v="ECKHARDT HOUSE"/>
    <s v="PENTICTON"/>
    <x v="0"/>
    <n v="64"/>
    <s v="Male and Female"/>
    <s v=""/>
    <x v="9"/>
    <n v="0"/>
    <s v="2022"/>
    <s v="09 - SEP"/>
    <s v="49.49361676"/>
    <s v="-119.586061"/>
    <x v="50"/>
    <n v="2022"/>
    <x v="50"/>
  </r>
  <r>
    <s v="Community"/>
    <x v="0"/>
    <x v="50"/>
    <s v="SU Adult Supportive Bed Based Services (Supportive Recovery)"/>
    <s v="JOHNSON HOUSE"/>
    <s v="PENTICTON"/>
    <x v="0"/>
    <n v="64"/>
    <s v="Female only"/>
    <s v="Other priority population"/>
    <x v="16"/>
    <n v="0"/>
    <s v="2022"/>
    <s v="09 - SEP"/>
    <s v="49.49791862"/>
    <s v="-119.577532"/>
    <x v="50"/>
    <n v="2022"/>
    <x v="50"/>
  </r>
  <r>
    <s v="Community"/>
    <x v="0"/>
    <x v="3"/>
    <s v="MH Supported Housing Clustered/Block Apartments"/>
    <s v="BELVEDERE APARTMENTS"/>
    <s v="VERNON"/>
    <x v="0"/>
    <n v="64"/>
    <s v="Male and Female"/>
    <s v=""/>
    <x v="48"/>
    <n v="0"/>
    <s v="2022"/>
    <s v="09 - SEP"/>
    <s v="50.25391030"/>
    <s v="-119.273874"/>
    <x v="3"/>
    <n v="2022"/>
    <x v="3"/>
  </r>
  <r>
    <s v="Community"/>
    <x v="0"/>
    <x v="3"/>
    <s v="MH Supported Housing Clustered/Block Apartments"/>
    <s v="WARREN"/>
    <s v="VERNON"/>
    <x v="0"/>
    <n v="64"/>
    <s v="Male and Female"/>
    <s v=""/>
    <x v="16"/>
    <n v="0"/>
    <s v="2022"/>
    <s v="09 - SEP"/>
    <s v="50.27259264"/>
    <s v="-119.264548"/>
    <x v="3"/>
    <n v="2022"/>
    <x v="3"/>
  </r>
  <r>
    <s v="Community"/>
    <x v="0"/>
    <x v="4"/>
    <s v="MH Family Care Homes"/>
    <s v="HILDEBRANDT FCH (Hildenbrandt Home on DSR)"/>
    <s v="LAKE COUNTRY"/>
    <x v="0"/>
    <n v="64"/>
    <s v="Male or Female"/>
    <s v=""/>
    <x v="11"/>
    <n v="0"/>
    <s v="2022"/>
    <s v="09 - SEP"/>
    <s v="50.04294438"/>
    <s v="-119.403306"/>
    <x v="4"/>
    <n v="2022"/>
    <x v="4"/>
  </r>
  <r>
    <s v="Community"/>
    <x v="0"/>
    <x v="4"/>
    <s v="SU Youth Supportive Bed Based Services (Supportive Recovery)"/>
    <s v="YD33"/>
    <s v="KELOWNA"/>
    <x v="4"/>
    <n v="18"/>
    <s v="Male and Female"/>
    <s v="Other priority population"/>
    <x v="0"/>
    <n v="21"/>
    <s v="2022"/>
    <s v="09 - SEP"/>
    <s v="49.88207157"/>
    <s v="-119.479182"/>
    <x v="4"/>
    <n v="2022"/>
    <x v="4"/>
  </r>
  <r>
    <s v="Community"/>
    <x v="0"/>
    <x v="4"/>
    <s v="MH Community Assisted Living"/>
    <s v="GAINSBOROUGH HOUSE"/>
    <s v="KELOWNA"/>
    <x v="0"/>
    <n v="90"/>
    <s v="Male and Female"/>
    <s v=""/>
    <x v="7"/>
    <n v="100"/>
    <s v="2022"/>
    <s v="09 - SEP"/>
    <s v="49.87918305"/>
    <s v="-119.407176"/>
    <x v="4"/>
    <n v="2022"/>
    <x v="4"/>
  </r>
  <r>
    <s v="Community"/>
    <x v="0"/>
    <x v="4"/>
    <s v="MH Family Care Homes"/>
    <s v="JOHNSON FCH"/>
    <s v="KELOWNA"/>
    <x v="0"/>
    <n v="90"/>
    <s v="Male and Female"/>
    <s v=""/>
    <x v="1"/>
    <n v="100"/>
    <s v="2022"/>
    <s v="09 - SEP"/>
    <s v="49.90534724"/>
    <s v="-119.385805"/>
    <x v="4"/>
    <n v="2022"/>
    <x v="4"/>
  </r>
  <r>
    <s v="Community"/>
    <x v="0"/>
    <x v="4"/>
    <s v="SU Adult Supportive Bed Based Services (Supportive Recovery)"/>
    <s v="33 WEST - SUPPORTED RECOVERY"/>
    <s v="KELOWNA"/>
    <x v="0"/>
    <n v="90"/>
    <s v="Male and Female"/>
    <s v="Other priority population"/>
    <x v="2"/>
    <n v="66"/>
    <s v="2022"/>
    <s v="09 - SEP"/>
    <s v="49.88910776"/>
    <s v="-119.400224"/>
    <x v="4"/>
    <n v="2022"/>
    <x v="4"/>
  </r>
  <r>
    <s v="Community"/>
    <x v="0"/>
    <x v="4"/>
    <s v="SU Adult Withdrawal Management (detox) Facility Based"/>
    <s v="ADULT WITHDRAWAL MANAGEMENT"/>
    <s v="KELOWNA"/>
    <x v="0"/>
    <n v="90"/>
    <s v="Male and Female"/>
    <s v="Other priority population"/>
    <x v="29"/>
    <n v="65"/>
    <s v="2022"/>
    <s v="09 - SEP"/>
    <s v="49.88910776"/>
    <s v="-119.400224"/>
    <x v="4"/>
    <n v="2022"/>
    <x v="4"/>
  </r>
  <r>
    <s v="Community"/>
    <x v="0"/>
    <x v="62"/>
    <s v="MH Community Crisis Stabilization Units"/>
    <s v="LILLOOET FRIENDSHIP CENTRE SOCIETY"/>
    <s v="LILLOOET"/>
    <x v="0"/>
    <n v="64"/>
    <s v="Male and Female"/>
    <s v="Rural or Remote (living in a rural or remote area)"/>
    <x v="7"/>
    <n v="80"/>
    <s v="2022"/>
    <s v="09 - SEP"/>
    <s v="50.68333288"/>
    <s v="-121.933329"/>
    <x v="62"/>
    <n v="2022"/>
    <x v="62"/>
  </r>
  <r>
    <s v="Community"/>
    <x v="2"/>
    <x v="23"/>
    <s v="MH Family Care Homes"/>
    <s v="PLEA COMMUNITY SERVICES FCH"/>
    <s v="VANCOUVER"/>
    <x v="0"/>
    <n v="90"/>
    <s v="Male or Female"/>
    <s v="Other priority population"/>
    <x v="5"/>
    <n v="0"/>
    <s v="2022"/>
    <s v="09 - SEP"/>
    <s v="49.25117954"/>
    <s v="-123.067959"/>
    <x v="23"/>
    <n v="2022"/>
    <x v="23"/>
  </r>
  <r>
    <s v="Community"/>
    <x v="1"/>
    <x v="31"/>
    <s v="MH Community Long Term Care"/>
    <s v="WILLOW MANOR"/>
    <s v="CHILLIWACK"/>
    <x v="0"/>
    <n v="99"/>
    <s v="Male and Female"/>
    <s v="Other priority population"/>
    <x v="29"/>
    <n v="100"/>
    <s v="2022"/>
    <s v="09 - SEP"/>
    <s v="49.12428514"/>
    <s v="-121.959968"/>
    <x v="31"/>
    <n v="2022"/>
    <x v="31"/>
  </r>
  <r>
    <s v="Community"/>
    <x v="1"/>
    <x v="31"/>
    <s v="MH Community Assisted Living"/>
    <s v="FIRST AVENUE RESIDENCE"/>
    <s v="CHILLIWACK"/>
    <x v="0"/>
    <n v="99"/>
    <s v="Male and Female"/>
    <s v="Other priority population"/>
    <x v="12"/>
    <n v="82"/>
    <s v="2022"/>
    <s v="09 - SEP"/>
    <s v="49.16911733"/>
    <s v="-121.938652"/>
    <x v="31"/>
    <n v="2022"/>
    <x v="31"/>
  </r>
  <r>
    <s v="Community"/>
    <x v="1"/>
    <x v="31"/>
    <s v="SU Adult Bed Based Treatment"/>
    <s v="ROSEDALE"/>
    <s v="CHILLIWACK"/>
    <x v="0"/>
    <n v="99"/>
    <s v="Female only"/>
    <s v="Other priority population"/>
    <x v="2"/>
    <n v="50"/>
    <s v="2022"/>
    <s v="09 - SEP"/>
    <s v="49.17723599"/>
    <s v="-121.852332"/>
    <x v="31"/>
    <n v="2022"/>
    <x v="31"/>
  </r>
  <r>
    <s v="Community"/>
    <x v="1"/>
    <x v="5"/>
    <s v="MH Community Long Term Care"/>
    <s v="SKYLINE LODGE"/>
    <s v="ABBOTSFORD"/>
    <x v="0"/>
    <n v="99"/>
    <s v="Male and Female"/>
    <s v="Other priority population"/>
    <x v="17"/>
    <n v="100"/>
    <s v="2022"/>
    <s v="09 - SEP"/>
    <s v="49.03821405"/>
    <s v="-122.304016"/>
    <x v="5"/>
    <n v="2022"/>
    <x v="5"/>
  </r>
  <r>
    <s v="Community"/>
    <x v="1"/>
    <x v="5"/>
    <s v="MH Community Long Term Care"/>
    <s v="LA ROSA REST HOME"/>
    <s v="ABBOTSFORD"/>
    <x v="0"/>
    <n v="99"/>
    <s v="Male and Female"/>
    <s v="Other priority population"/>
    <x v="24"/>
    <n v="100"/>
    <s v="2022"/>
    <s v="09 - SEP"/>
    <s v="49.01700719"/>
    <s v="-122.439916"/>
    <x v="5"/>
    <n v="2022"/>
    <x v="5"/>
  </r>
  <r>
    <s v="Community"/>
    <x v="1"/>
    <x v="5"/>
    <s v="SU Adult Bed Based Treatment"/>
    <s v="PEARDONVILLE HOUSE"/>
    <s v="ABBOTSFORD"/>
    <x v="0"/>
    <n v="99"/>
    <s v="Female only"/>
    <s v="Other priority population"/>
    <x v="45"/>
    <n v="88"/>
    <s v="2022"/>
    <s v="09 - SEP"/>
    <s v="49.01766610"/>
    <s v="-122.405979"/>
    <x v="5"/>
    <n v="2022"/>
    <x v="5"/>
  </r>
  <r>
    <s v="Community"/>
    <x v="1"/>
    <x v="5"/>
    <s v="SU Adult Supportive Bed Based Services (Supportive Recovery)"/>
    <s v="MOLLIES PLACE"/>
    <s v="ABBOTSFORD"/>
    <x v="0"/>
    <n v="99"/>
    <s v="Female with Child(ren)"/>
    <s v="Other priority population"/>
    <x v="6"/>
    <n v="33"/>
    <s v="2022"/>
    <s v="09 - SEP"/>
    <s v="49.01766610"/>
    <s v="-122.405979"/>
    <x v="5"/>
    <n v="2022"/>
    <x v="5"/>
  </r>
  <r>
    <s v="Community"/>
    <x v="1"/>
    <x v="57"/>
    <s v="MH Community Long Term Care"/>
    <s v="PLEASANT VIEW"/>
    <s v="MISSION"/>
    <x v="0"/>
    <n v="99"/>
    <s v="Male and Female"/>
    <s v="Other priority population"/>
    <x v="13"/>
    <n v="95"/>
    <s v="2022"/>
    <s v="09 - SEP"/>
    <s v="49.22775078"/>
    <s v="-122.888175"/>
    <x v="57"/>
    <n v="2022"/>
    <x v="57"/>
  </r>
  <r>
    <s v="Community"/>
    <x v="0"/>
    <x v="6"/>
    <s v="SU Youth Supportive Bed Based Services (Supportive Recovery)"/>
    <s v="A NEW TOMORROW TREATMENT SOLUTIONS"/>
    <s v="KAMLOOPS"/>
    <x v="4"/>
    <n v="18"/>
    <s v="Male and Female"/>
    <s v="Other priority population"/>
    <x v="0"/>
    <n v="30"/>
    <s v="2022"/>
    <s v="09 - SEP"/>
    <s v="50.70327136"/>
    <s v="-120.367116"/>
    <x v="6"/>
    <n v="2022"/>
    <x v="6"/>
  </r>
  <r>
    <s v="Community"/>
    <x v="0"/>
    <x v="7"/>
    <s v="MH Community Crisis Stabilization Units"/>
    <s v="GATEWAY CRISIS STABILISATION UNIT"/>
    <s v="WILLIAMS LAKE"/>
    <x v="0"/>
    <n v="64"/>
    <s v="Male and Female"/>
    <s v=""/>
    <x v="7"/>
    <n v="71"/>
    <s v="2022"/>
    <s v="09 - SEP"/>
    <s v="52.13760252"/>
    <s v="-122.142229"/>
    <x v="7"/>
    <n v="2022"/>
    <x v="7"/>
  </r>
  <r>
    <s v="Acute"/>
    <x v="1"/>
    <x v="17"/>
    <s v="Acute Care Inpatient Treatment Beds Adults"/>
    <s v="ROYAL COLUMBIAN HOSPITAL"/>
    <s v="NEW WESTMINSTER"/>
    <x v="0"/>
    <n v="64"/>
    <s v=""/>
    <s v=""/>
    <x v="53"/>
    <n v="100"/>
    <s v="2022"/>
    <s v="09 - SEP"/>
    <s v="49.22660808"/>
    <s v="-122.892704"/>
    <x v="17"/>
    <n v="2022"/>
    <x v="17"/>
  </r>
  <r>
    <s v="Acute"/>
    <x v="1"/>
    <x v="18"/>
    <s v="Acute Care Inpatient Treatment Beds Adults"/>
    <s v="BURNABY HOSPITAL IPU"/>
    <s v="BURNABY"/>
    <x v="0"/>
    <n v="64"/>
    <s v=""/>
    <s v=""/>
    <x v="28"/>
    <n v="100"/>
    <s v="2022"/>
    <s v="09 - SEP"/>
    <s v="49.24890214"/>
    <s v="-123.016345"/>
    <x v="18"/>
    <n v="2022"/>
    <x v="18"/>
  </r>
  <r>
    <s v="Acute"/>
    <x v="1"/>
    <x v="13"/>
    <s v="Acute Care Inpatient Treatment Beds Adults"/>
    <s v="SURREY MEMORIAL HOSPITAL"/>
    <s v="SURREY"/>
    <x v="0"/>
    <n v="99"/>
    <s v=""/>
    <s v=""/>
    <x v="54"/>
    <n v="100"/>
    <s v="2022"/>
    <s v="09 - SEP"/>
    <s v="49.17695055"/>
    <s v="-122.842437"/>
    <x v="13"/>
    <n v="2022"/>
    <x v="13"/>
  </r>
  <r>
    <s v="Acute"/>
    <x v="2"/>
    <x v="8"/>
    <s v="Acute Care Inpatient Treatment Beds Adults"/>
    <s v="VANCOUVER GENERAL HOSPITAL SEGAL FAMILY HEALTH CENTRE"/>
    <s v="VANCOUVER"/>
    <x v="0"/>
    <n v="99"/>
    <s v=""/>
    <s v="Other priority population"/>
    <x v="55"/>
    <n v="100"/>
    <s v="2022"/>
    <s v="09 - SEP"/>
    <s v="49.26058966"/>
    <s v="-123.120794"/>
    <x v="8"/>
    <n v="2022"/>
    <x v="8"/>
  </r>
  <r>
    <s v="Acute"/>
    <x v="3"/>
    <x v="9"/>
    <s v="Acute Care Inpatient Treatment Beds Youth/Adolescents"/>
    <s v="QUEEN ALEXANDRA CENTRE FOR CHILDREN'S HEALTH"/>
    <s v="VICTORIA"/>
    <x v="2"/>
    <n v="16"/>
    <s v=""/>
    <s v=""/>
    <x v="29"/>
    <n v="16"/>
    <s v="2022"/>
    <s v="09 - SEP"/>
    <s v="48.47175622"/>
    <s v="-123.302971"/>
    <x v="9"/>
    <n v="2022"/>
    <x v="9"/>
  </r>
  <r>
    <s v="Acute"/>
    <x v="3"/>
    <x v="25"/>
    <s v="Acute Care Inpatient Treatment Beds Adults"/>
    <s v="NANAIMO REGIONAL HOSPITAL"/>
    <s v="NANAIMO"/>
    <x v="10"/>
    <n v="99"/>
    <s v=""/>
    <s v=""/>
    <x v="35"/>
    <n v="99"/>
    <s v="2022"/>
    <s v="09 - SEP"/>
    <s v="49.18333197"/>
    <s v="-123.970999"/>
    <x v="25"/>
    <n v="2022"/>
    <x v="25"/>
  </r>
  <r>
    <s v="Acute"/>
    <x v="4"/>
    <x v="28"/>
    <s v="Acute Care Inpatient Treatment Beds Youth/Adolescents"/>
    <s v="UNIVERSITY HOSPITAL OF NORTHERN BC"/>
    <s v="PRINCE GEORGE"/>
    <x v="4"/>
    <n v="18"/>
    <s v=""/>
    <s v=""/>
    <x v="6"/>
    <n v="58"/>
    <s v="2022"/>
    <s v="09 - SEP"/>
    <s v="53.91122816"/>
    <s v="-122.763284"/>
    <x v="28"/>
    <n v="2022"/>
    <x v="28"/>
  </r>
  <r>
    <s v="Community"/>
    <x v="1"/>
    <x v="44"/>
    <s v="SU Youth Withdrawal Management (detox) Supportive Bed Based"/>
    <s v="MAPLE RIDGE TREATMENT CENTRE"/>
    <s v="MAPLE RIDGE"/>
    <x v="1"/>
    <n v="24"/>
    <s v="Male only"/>
    <s v="Other priority population"/>
    <x v="9"/>
    <n v="25"/>
    <s v="2022"/>
    <s v="09 - SEP"/>
    <s v="49.21337559"/>
    <s v="-122.604177"/>
    <x v="44"/>
    <n v="2022"/>
    <x v="44"/>
  </r>
  <r>
    <s v="Community"/>
    <x v="1"/>
    <x v="12"/>
    <s v="MH Community Long Term Care"/>
    <s v="BARBERRY LODGE"/>
    <s v="PORT COQUITLAM"/>
    <x v="0"/>
    <n v="99"/>
    <s v="Male and Female"/>
    <s v="Other priority population"/>
    <x v="0"/>
    <n v="100"/>
    <s v="2022"/>
    <s v="09 - SEP"/>
    <s v="49.26525128"/>
    <s v="-122.752988"/>
    <x v="12"/>
    <n v="2022"/>
    <x v="12"/>
  </r>
  <r>
    <s v="Community"/>
    <x v="1"/>
    <x v="12"/>
    <s v="MH Community Long Term Care"/>
    <s v="BARCLAY LODGE"/>
    <s v="PORT COQUITLAM"/>
    <x v="0"/>
    <n v="99"/>
    <s v="Male and Female"/>
    <s v="Other priority population"/>
    <x v="11"/>
    <n v="0"/>
    <s v="2022"/>
    <s v="09 - SEP"/>
    <s v="49.26999330"/>
    <s v="-122.768894"/>
    <x v="12"/>
    <n v="2022"/>
    <x v="12"/>
  </r>
  <r>
    <s v="Community"/>
    <x v="1"/>
    <x v="12"/>
    <s v="MH Supported Housing Group Homes"/>
    <s v="CALCUTT PLACE"/>
    <s v="PORT COQUITLAM"/>
    <x v="0"/>
    <n v="99"/>
    <s v="Male and Female"/>
    <s v="Other priority population"/>
    <x v="2"/>
    <n v="100"/>
    <s v="2022"/>
    <s v="09 - SEP"/>
    <s v="49.27247766"/>
    <s v="-122.759972"/>
    <x v="12"/>
    <n v="2022"/>
    <x v="12"/>
  </r>
  <r>
    <s v="Community"/>
    <x v="1"/>
    <x v="12"/>
    <s v="SU Adult Supportive Bed Based Services (Supportive Recovery)"/>
    <s v="PRAIRIE HOUSE"/>
    <s v="PORT COQUITLAM"/>
    <x v="0"/>
    <n v="99"/>
    <s v="Male only"/>
    <s v="Other priority population"/>
    <x v="24"/>
    <n v="67"/>
    <s v="2022"/>
    <s v="09 - SEP"/>
    <s v="49.27126045"/>
    <s v="-122.767824"/>
    <x v="12"/>
    <n v="2022"/>
    <x v="12"/>
  </r>
  <r>
    <s v="Community"/>
    <x v="1"/>
    <x v="13"/>
    <s v="MH Community Long Term Care"/>
    <s v="KIMBELEE PLACE"/>
    <s v="SURREY"/>
    <x v="0"/>
    <n v="99"/>
    <s v="Male and Female"/>
    <s v="Other priority population"/>
    <x v="0"/>
    <n v="100"/>
    <s v="2022"/>
    <s v="09 - SEP"/>
    <s v="49.17721669"/>
    <s v="-122.863565"/>
    <x v="13"/>
    <n v="2022"/>
    <x v="13"/>
  </r>
  <r>
    <s v="Community"/>
    <x v="1"/>
    <x v="13"/>
    <s v="MH Supported Housing Group Homes"/>
    <s v="DESTINY HOUSE"/>
    <s v="SURREY"/>
    <x v="0"/>
    <n v="99"/>
    <s v="Male and Female"/>
    <s v="Other priority population"/>
    <x v="9"/>
    <n v="75"/>
    <s v="2022"/>
    <s v="09 - SEP"/>
    <s v="49.18340267"/>
    <s v="-122.892072"/>
    <x v="13"/>
    <n v="2022"/>
    <x v="13"/>
  </r>
  <r>
    <s v="Community"/>
    <x v="2"/>
    <x v="16"/>
    <s v="MH Supported Housing Clustered/Block Apartments"/>
    <s v="WOODWARDS"/>
    <s v="VANCOUVER"/>
    <x v="0"/>
    <n v="64"/>
    <s v="Male and Female"/>
    <s v="Homeless"/>
    <x v="56"/>
    <n v="100"/>
    <s v="2022"/>
    <s v="09 - SEP"/>
    <s v="49.28225182"/>
    <s v="-123.107996"/>
    <x v="16"/>
    <n v="2022"/>
    <x v="16"/>
  </r>
  <r>
    <s v="Community"/>
    <x v="2"/>
    <x v="16"/>
    <s v="SU Adult Transitional Services"/>
    <s v="ALEXANDER STREET COMMUNITY"/>
    <s v="VANCOUVER"/>
    <x v="0"/>
    <n v="64"/>
    <s v="Male and Female"/>
    <s v=""/>
    <x v="57"/>
    <n v="100"/>
    <s v="2022"/>
    <s v="09 - SEP"/>
    <s v="49.28368037"/>
    <s v="-123.091509"/>
    <x v="16"/>
    <n v="2022"/>
    <x v="16"/>
  </r>
  <r>
    <s v="Community"/>
    <x v="1"/>
    <x v="17"/>
    <s v="MH Community Long Term Care"/>
    <s v="PIONEER HOUSE"/>
    <s v="NEW WESTMINSTER"/>
    <x v="0"/>
    <n v="99"/>
    <s v="Male and Female"/>
    <s v="Other priority population"/>
    <x v="23"/>
    <n v="100"/>
    <s v="2022"/>
    <s v="09 - SEP"/>
    <s v="49.22775078"/>
    <s v="-122.888175"/>
    <x v="17"/>
    <n v="2022"/>
    <x v="17"/>
  </r>
  <r>
    <s v="Community"/>
    <x v="1"/>
    <x v="18"/>
    <s v="MH Community Assisted Living"/>
    <s v="FRASERDALE"/>
    <s v="BURNABY"/>
    <x v="0"/>
    <n v="99"/>
    <s v="Male and Female"/>
    <s v="Other priority population"/>
    <x v="3"/>
    <n v="90"/>
    <s v="2022"/>
    <s v="09 - SEP"/>
    <s v="49.24987780"/>
    <s v="-122.976711"/>
    <x v="18"/>
    <n v="2022"/>
    <x v="18"/>
  </r>
  <r>
    <s v="Community"/>
    <x v="2"/>
    <x v="38"/>
    <s v="MH Supported Housing Group Homes"/>
    <s v="UNITY HOUSING - FLEMING HOUSE"/>
    <s v="VANCOUVER"/>
    <x v="0"/>
    <n v="64"/>
    <s v="Male and Female"/>
    <s v="Homeless"/>
    <x v="7"/>
    <n v="100"/>
    <s v="2022"/>
    <s v="09 - SEP"/>
    <s v="49.24471210"/>
    <s v="-123.072277"/>
    <x v="38"/>
    <n v="2022"/>
    <x v="38"/>
  </r>
  <r>
    <s v="Community"/>
    <x v="2"/>
    <x v="38"/>
    <s v="MH Supported Housing Group Homes"/>
    <s v="WELWYN HOUSE"/>
    <s v="VANCOUVER"/>
    <x v="0"/>
    <n v="64"/>
    <s v="Male and Female"/>
    <s v="Other priority population"/>
    <x v="0"/>
    <n v="100"/>
    <s v="2022"/>
    <s v="09 - SEP"/>
    <s v="49.24602884"/>
    <s v="-123.070117"/>
    <x v="38"/>
    <n v="2022"/>
    <x v="38"/>
  </r>
  <r>
    <s v="Community"/>
    <x v="2"/>
    <x v="38"/>
    <s v="MH Community Long Term Care"/>
    <s v="BYRON HOUSE"/>
    <s v="VANCOUVER"/>
    <x v="6"/>
    <n v="99"/>
    <s v="Male and Female"/>
    <s v="Other priority population"/>
    <x v="6"/>
    <n v="100"/>
    <s v="2022"/>
    <s v="09 - SEP"/>
    <s v="49.25654778"/>
    <s v="-123.092947"/>
    <x v="38"/>
    <n v="2022"/>
    <x v="38"/>
  </r>
  <r>
    <s v="Community"/>
    <x v="2"/>
    <x v="38"/>
    <s v="MH Supported Housing Congregate Housing"/>
    <s v="EAST 16TH APARTMENTS"/>
    <s v="VANCOUVER"/>
    <x v="0"/>
    <n v="64"/>
    <s v="Male and Female"/>
    <s v="Other priority population"/>
    <x v="39"/>
    <n v="100"/>
    <s v="2022"/>
    <s v="09 - SEP"/>
    <s v="49.25654778"/>
    <s v="-123.092947"/>
    <x v="38"/>
    <n v="2022"/>
    <x v="38"/>
  </r>
  <r>
    <s v="Community"/>
    <x v="2"/>
    <x v="20"/>
    <s v="SU Supported Housing Group Homes"/>
    <s v="NEW WAY FOR WOMEN"/>
    <s v="VANCOUVER"/>
    <x v="0"/>
    <n v="64"/>
    <s v="Female only"/>
    <s v=""/>
    <x v="21"/>
    <n v="100"/>
    <s v="2022"/>
    <s v="09 - SEP"/>
    <s v="49.21614695"/>
    <s v="-123.132898"/>
    <x v="20"/>
    <n v="2022"/>
    <x v="20"/>
  </r>
  <r>
    <s v="Community"/>
    <x v="2"/>
    <x v="21"/>
    <s v="MH Supported Housing Group Homes"/>
    <s v="SUTHERLAND PLACE"/>
    <s v="NORTH VANCOUVER"/>
    <x v="0"/>
    <n v="99"/>
    <s v="Female only"/>
    <s v=""/>
    <x v="7"/>
    <m/>
    <s v="2022"/>
    <s v="09 - SEP"/>
    <s v="49.32196818"/>
    <s v="-123.055218"/>
    <x v="21"/>
    <n v="2022"/>
    <x v="21"/>
  </r>
  <r>
    <s v="Community"/>
    <x v="2"/>
    <x v="21"/>
    <s v="MH Community Long Term Care"/>
    <s v="THE BOULEVARD"/>
    <s v="WEST VANCOUVER"/>
    <x v="0"/>
    <n v="99"/>
    <s v="Male and Female"/>
    <s v=""/>
    <x v="0"/>
    <m/>
    <s v="2022"/>
    <s v="09 - SEP"/>
    <s v="49.31716970"/>
    <s v="-123.057781"/>
    <x v="21"/>
    <n v="2022"/>
    <x v="21"/>
  </r>
  <r>
    <s v="Community"/>
    <x v="2"/>
    <x v="46"/>
    <s v="SU Adult Supportive Bed Based Services (Supportive Recovery)"/>
    <s v="ADDICTIONS TRANSITION HOUSE"/>
    <s v="SECHELT, BC"/>
    <x v="0"/>
    <n v="64"/>
    <s v="Male and Female"/>
    <s v=""/>
    <x v="9"/>
    <m/>
    <s v="2022"/>
    <s v="09 - SEP"/>
    <s v=""/>
    <s v=""/>
    <x v="46"/>
    <n v="2022"/>
    <x v="46"/>
  </r>
  <r>
    <s v="Community"/>
    <x v="3"/>
    <x v="9"/>
    <s v="SU Adult Supportive Bed Based Services (Supportive Recovery)"/>
    <s v="DOUGLAS STREET COMMUNITY"/>
    <s v="VICTORIA"/>
    <x v="0"/>
    <n v="99"/>
    <s v="Male and Female"/>
    <s v=""/>
    <x v="46"/>
    <n v="83"/>
    <s v="2022"/>
    <s v="09 - SEP"/>
    <s v="48.44241250"/>
    <s v="-123.368967"/>
    <x v="9"/>
    <n v="2022"/>
    <x v="9"/>
  </r>
  <r>
    <s v="Community"/>
    <x v="3"/>
    <x v="9"/>
    <s v="SU Low Barrier Housing"/>
    <s v="SWIFT HOUSE APARTMENTS"/>
    <s v="VICTORIA"/>
    <x v="0"/>
    <n v="99"/>
    <s v="Male and Female"/>
    <s v=""/>
    <x v="11"/>
    <n v="58"/>
    <s v="2022"/>
    <s v="09 - SEP"/>
    <s v="48.42942409"/>
    <s v="-123.370566"/>
    <x v="9"/>
    <n v="2022"/>
    <x v="9"/>
  </r>
  <r>
    <s v="Community"/>
    <x v="2"/>
    <x v="16"/>
    <s v="SU Low Barrier Housing"/>
    <s v="SUNRISE HOTEL"/>
    <s v="VANCOUVER"/>
    <x v="0"/>
    <n v="64"/>
    <s v="Male and Female"/>
    <s v="Pregnant"/>
    <x v="38"/>
    <n v="100"/>
    <s v="2022"/>
    <s v="09 - SEP"/>
    <s v="49.28146291"/>
    <s v="-123.101349"/>
    <x v="16"/>
    <n v="2022"/>
    <x v="16"/>
  </r>
  <r>
    <s v="Community"/>
    <x v="2"/>
    <x v="16"/>
    <s v="MH Supported Housing Congregate Housing"/>
    <s v="TRIUMPH APARTMENTS"/>
    <s v="VANCOUVER"/>
    <x v="0"/>
    <n v="64"/>
    <s v="Male and Female"/>
    <s v="Other priority population"/>
    <x v="24"/>
    <n v="100"/>
    <s v="2022"/>
    <s v="09 - SEP"/>
    <s v="49.28400683"/>
    <s v="-123.060836"/>
    <x v="16"/>
    <n v="2022"/>
    <x v="16"/>
  </r>
  <r>
    <s v="Community"/>
    <x v="2"/>
    <x v="23"/>
    <s v="SU Youth Bed Based Treatment"/>
    <s v="PEAK HOUSE"/>
    <s v="VANCOUVER"/>
    <x v="7"/>
    <n v="18"/>
    <s v="Male and Female"/>
    <s v=""/>
    <x v="2"/>
    <n v="40"/>
    <s v="2022"/>
    <s v="09 - SEP"/>
    <s v="49.27919390"/>
    <s v="-123.055385"/>
    <x v="23"/>
    <n v="2022"/>
    <x v="23"/>
  </r>
  <r>
    <s v="Community"/>
    <x v="3"/>
    <x v="9"/>
    <s v="SU Youth Supportive Bed Based Services (Supportive Recovery)"/>
    <s v="HER WAY HOME 1"/>
    <s v="CONFIDENTIAL"/>
    <x v="3"/>
    <n v="24"/>
    <s v="Female with Child(ren)"/>
    <s v="Pregnant"/>
    <x v="5"/>
    <n v="0"/>
    <s v="2022"/>
    <s v="09 - SEP"/>
    <s v=""/>
    <s v=""/>
    <x v="9"/>
    <n v="2022"/>
    <x v="9"/>
  </r>
  <r>
    <s v="Community"/>
    <x v="3"/>
    <x v="9"/>
    <s v="MH Community Long Term Care"/>
    <s v="MCCAULEY LODGE"/>
    <s v="VICTORIA"/>
    <x v="0"/>
    <n v="99"/>
    <s v="Male and Female"/>
    <s v=""/>
    <x v="17"/>
    <n v="100"/>
    <s v="2022"/>
    <s v="09 - SEP"/>
    <s v="48.47611671"/>
    <s v="-123.330378"/>
    <x v="9"/>
    <n v="2022"/>
    <x v="9"/>
  </r>
  <r>
    <s v="Community"/>
    <x v="3"/>
    <x v="9"/>
    <s v="MH Supported Housing Clustered/Block Apartments"/>
    <s v="COMERFORD APARTMENTS"/>
    <s v="VICTORIA"/>
    <x v="0"/>
    <n v="99"/>
    <s v="Male and Female"/>
    <s v=""/>
    <x v="46"/>
    <n v="90"/>
    <s v="2022"/>
    <s v="09 - SEP"/>
    <s v="48.42936384"/>
    <s v="-123.415686"/>
    <x v="9"/>
    <n v="2022"/>
    <x v="9"/>
  </r>
  <r>
    <s v="Community"/>
    <x v="3"/>
    <x v="63"/>
    <s v="SU Youth Supportive Bed Based Services (Supportive Recovery)"/>
    <s v="HER WAY HOME 2"/>
    <s v="CONFIDENTIAL"/>
    <x v="3"/>
    <n v="24"/>
    <s v="Female with Child(ren)"/>
    <s v="Pregnant"/>
    <x v="5"/>
    <n v="0"/>
    <s v="2022"/>
    <s v="09 - SEP"/>
    <s v=""/>
    <s v=""/>
    <x v="63"/>
    <n v="2022"/>
    <x v="63"/>
  </r>
  <r>
    <s v="Community"/>
    <x v="3"/>
    <x v="63"/>
    <s v="SU Youth Supportive Bed Based Services (Supportive Recovery)"/>
    <s v="HER WAY HOME 3"/>
    <s v="CONFIDENTIAL"/>
    <x v="3"/>
    <n v="24"/>
    <s v="Female with Child(ren)"/>
    <s v="Pregnant"/>
    <x v="5"/>
    <n v="0"/>
    <s v="2022"/>
    <s v="09 - SEP"/>
    <s v=""/>
    <s v=""/>
    <x v="63"/>
    <n v="2022"/>
    <x v="63"/>
  </r>
  <r>
    <s v="Community"/>
    <x v="3"/>
    <x v="24"/>
    <s v="MH Community Long Term Care"/>
    <s v="WISTERIA HOUSE GROUP HOME"/>
    <s v="DUNCAN"/>
    <x v="0"/>
    <n v="99"/>
    <s v="Male and Female"/>
    <s v="Other priority population"/>
    <x v="2"/>
    <n v="71"/>
    <s v="2022"/>
    <s v="09 - SEP"/>
    <s v="48.78321038"/>
    <s v="-123.730957"/>
    <x v="24"/>
    <n v="2022"/>
    <x v="24"/>
  </r>
  <r>
    <s v="Community"/>
    <x v="3"/>
    <x v="25"/>
    <s v="SU Sobering and Assessment Beds"/>
    <s v="THE BALMORAL"/>
    <s v="NANAIMO"/>
    <x v="10"/>
    <n v="99"/>
    <s v="Male and Female"/>
    <s v=""/>
    <x v="2"/>
    <n v="100"/>
    <s v="2022"/>
    <s v="09 - SEP"/>
    <s v="49.15923162"/>
    <s v="-123.932878"/>
    <x v="25"/>
    <n v="2022"/>
    <x v="25"/>
  </r>
  <r>
    <s v="Community"/>
    <x v="3"/>
    <x v="25"/>
    <s v="MH Community Long Term Care"/>
    <s v="GATEWAY HOUSE"/>
    <s v="NANAIMO"/>
    <x v="0"/>
    <n v="99"/>
    <s v="Male and Female"/>
    <s v=""/>
    <x v="0"/>
    <n v="100"/>
    <s v="2022"/>
    <s v="09 - SEP"/>
    <s v="49.19563479"/>
    <s v="-124.003736"/>
    <x v="25"/>
    <n v="2022"/>
    <x v="25"/>
  </r>
  <r>
    <s v="Community"/>
    <x v="3"/>
    <x v="25"/>
    <s v="MH Supported Housing Group Homes"/>
    <s v="KC HOUSE"/>
    <s v="NANAIMO"/>
    <x v="0"/>
    <n v="99"/>
    <s v="Male and Female"/>
    <s v=""/>
    <x v="7"/>
    <n v="92"/>
    <s v="2022"/>
    <s v="09 - SEP"/>
    <s v="49.19563479"/>
    <s v="-124.003736"/>
    <x v="25"/>
    <n v="2022"/>
    <x v="25"/>
  </r>
  <r>
    <s v="Community"/>
    <x v="3"/>
    <x v="25"/>
    <s v="MH Supported Housing Group Homes"/>
    <s v="LITTLEFORD HOUSE"/>
    <s v="NANAIMO"/>
    <x v="0"/>
    <n v="64"/>
    <s v="Male and Female"/>
    <s v=""/>
    <x v="7"/>
    <n v="100"/>
    <s v="2022"/>
    <s v="09 - SEP"/>
    <s v="49.20605993"/>
    <s v="-123.990187"/>
    <x v="25"/>
    <n v="2022"/>
    <x v="25"/>
  </r>
  <r>
    <s v="Community"/>
    <x v="3"/>
    <x v="49"/>
    <s v="SU Adult Withdrawal Management (detox) Facility Based"/>
    <s v="COMOX VALLEY RECOVERY CENTRE"/>
    <s v="COURTENAY"/>
    <x v="0"/>
    <n v="99"/>
    <s v="Male only"/>
    <s v=""/>
    <x v="1"/>
    <n v="100"/>
    <s v="2022"/>
    <s v="09 - SEP"/>
    <s v="49.68649738"/>
    <s v="-125.006797"/>
    <x v="49"/>
    <n v="2022"/>
    <x v="49"/>
  </r>
  <r>
    <s v="Community"/>
    <x v="3"/>
    <x v="26"/>
    <s v="SU Sobering and Assessment Beds"/>
    <s v="CAMPBELL RIVER SOBERING AND ASSESSMENT CENTRE"/>
    <s v="CAMPBELL RIVER"/>
    <x v="0"/>
    <n v="99"/>
    <s v="Male and Female"/>
    <s v=""/>
    <x v="8"/>
    <n v="100"/>
    <s v="2022"/>
    <s v="09 - SEP"/>
    <s v="50.02823478"/>
    <s v="-125.249614"/>
    <x v="26"/>
    <n v="2022"/>
    <x v="26"/>
  </r>
  <r>
    <s v="Community"/>
    <x v="3"/>
    <x v="26"/>
    <s v="SU Youth Supportive Bed Based Services (Supportive Recovery)"/>
    <s v="180"/>
    <s v="CAMPBELL RIVER"/>
    <x v="4"/>
    <n v="19"/>
    <s v="Male and Female"/>
    <s v=""/>
    <x v="16"/>
    <n v="14"/>
    <s v="2022"/>
    <s v="09 - SEP"/>
    <s v="50.02513971"/>
    <s v="-125.246324"/>
    <x v="26"/>
    <n v="2022"/>
    <x v="26"/>
  </r>
  <r>
    <s v="Community"/>
    <x v="3"/>
    <x v="26"/>
    <s v="SU Youth Withdrawal Management (detox) Facility Based"/>
    <s v="180"/>
    <s v="CAMPBELL RIVER"/>
    <x v="4"/>
    <n v="19"/>
    <s v="Male and Female"/>
    <s v=""/>
    <x v="1"/>
    <n v="14"/>
    <s v="2022"/>
    <s v="09 - SEP"/>
    <s v="50.02513971"/>
    <s v="-125.246324"/>
    <x v="26"/>
    <n v="2022"/>
    <x v="26"/>
  </r>
  <r>
    <s v="Community"/>
    <x v="4"/>
    <x v="39"/>
    <s v="SU Adult Withdrawal Management (detox) Facility Based"/>
    <s v="MILLS MEMORIAL HOSPITAL"/>
    <s v="TERRACE"/>
    <x v="0"/>
    <n v="99"/>
    <s v="Male and Female"/>
    <s v=""/>
    <x v="1"/>
    <m/>
    <s v="2022"/>
    <s v="09 - SEP"/>
    <s v="54.51128806"/>
    <s v="-128.599059"/>
    <x v="39"/>
    <n v="2022"/>
    <x v="39"/>
  </r>
  <r>
    <s v="Community"/>
    <x v="4"/>
    <x v="28"/>
    <s v="SU Adult Supportive Bed Based Services (Supportive Recovery)"/>
    <s v="PHOENIX TRANSITION HOUSE - PRINCE GEORGE"/>
    <s v="PRINCE GEORGE"/>
    <x v="0"/>
    <n v="64"/>
    <s v="Female with Child(ren)"/>
    <s v=""/>
    <x v="0"/>
    <m/>
    <s v="2022"/>
    <s v="09 - SEP"/>
    <s v="53.91273320"/>
    <s v="-122.757402"/>
    <x v="28"/>
    <n v="2022"/>
    <x v="28"/>
  </r>
  <r>
    <s v="Community"/>
    <x v="4"/>
    <x v="64"/>
    <s v="SU Adult Withdrawal Management (detox) Facility Based"/>
    <s v="FORT NELSON GENERAL HOSPITAL"/>
    <s v="FORT NELSON"/>
    <x v="0"/>
    <n v="99"/>
    <s v="Male and Female"/>
    <s v=""/>
    <x v="1"/>
    <m/>
    <s v="2022"/>
    <s v="09 - SEP"/>
    <s v="58.804982"/>
    <s v="-122.696781"/>
    <x v="64"/>
    <n v="2022"/>
    <x v="64"/>
  </r>
  <r>
    <s v="Community"/>
    <x v="0"/>
    <x v="34"/>
    <s v="BC Housing Health Services Program"/>
    <s v="UNAVAILABLE"/>
    <s v="UNAVAILABLE"/>
    <x v="0"/>
    <n v="99"/>
    <s v="Male and Female"/>
    <s v=""/>
    <x v="58"/>
    <m/>
    <s v="2022"/>
    <s v="09 - SEP"/>
    <s v=""/>
    <s v=""/>
    <x v="34"/>
    <s v=""/>
    <x v="34"/>
  </r>
  <r>
    <s v="Community"/>
    <x v="3"/>
    <x v="34"/>
    <s v="BC Housing Health Services Program"/>
    <s v="UNAVAILABLE"/>
    <s v="UNAVAILABLE"/>
    <x v="0"/>
    <n v="99"/>
    <s v="Male and Female"/>
    <s v=""/>
    <x v="59"/>
    <m/>
    <s v="2022"/>
    <s v="09 - SEP"/>
    <s v=""/>
    <s v=""/>
    <x v="34"/>
    <s v=""/>
    <x v="34"/>
  </r>
  <r>
    <s v="Supported"/>
    <x v="0"/>
    <x v="40"/>
    <s v="MH Supported Housing Supported Independent Living (SIL)"/>
    <s v="UNAVAILABLE"/>
    <s v="NELSON"/>
    <x v="5"/>
    <m/>
    <s v=""/>
    <s v=""/>
    <x v="16"/>
    <m/>
    <s v="2022"/>
    <s v="09 - SEP"/>
    <s v=""/>
    <s v=""/>
    <x v="40"/>
    <n v="2022"/>
    <x v="40"/>
  </r>
  <r>
    <s v="Supported"/>
    <x v="1"/>
    <x v="32"/>
    <s v="MH Supported Housing Supported Independent Living (SIL)"/>
    <s v="UNAVAILABLE"/>
    <s v="AGASSIZ"/>
    <x v="5"/>
    <m/>
    <s v=""/>
    <s v=""/>
    <x v="16"/>
    <m/>
    <s v="2022"/>
    <s v="09 - SEP"/>
    <s v=""/>
    <s v=""/>
    <x v="32"/>
    <n v="2022"/>
    <x v="32"/>
  </r>
  <r>
    <s v="Supported"/>
    <x v="1"/>
    <x v="17"/>
    <s v="MH Supported Housing Supported Independent Living (SIL)"/>
    <s v="UNAVAILABLE"/>
    <s v="NEW WESTMINSTER"/>
    <x v="5"/>
    <m/>
    <s v=""/>
    <s v=""/>
    <x v="6"/>
    <m/>
    <s v="2022"/>
    <s v="09 - SEP"/>
    <s v=""/>
    <s v=""/>
    <x v="17"/>
    <n v="2022"/>
    <x v="17"/>
  </r>
  <r>
    <s v="Supported"/>
    <x v="1"/>
    <x v="12"/>
    <s v="MH Supported Housing Supported Independent Living (SIL)"/>
    <s v="UNAVAILABLE"/>
    <s v="POCO / COQUITLAM / PORT MODY"/>
    <x v="5"/>
    <m/>
    <s v=""/>
    <s v=""/>
    <x v="60"/>
    <m/>
    <s v="2022"/>
    <s v="09 - SEP"/>
    <s v=""/>
    <s v=""/>
    <x v="12"/>
    <n v="2022"/>
    <x v="12"/>
  </r>
  <r>
    <s v="Supported"/>
    <x v="1"/>
    <x v="13"/>
    <s v="MH Supported Housing Scattered Supported Apartments"/>
    <s v="UNAVAILABLE"/>
    <s v="SURREY"/>
    <x v="5"/>
    <m/>
    <s v=""/>
    <s v=""/>
    <x v="21"/>
    <m/>
    <s v="2022"/>
    <s v="09 - SEP"/>
    <s v=""/>
    <s v=""/>
    <x v="13"/>
    <n v="2022"/>
    <x v="13"/>
  </r>
  <r>
    <s v="Supported"/>
    <x v="1"/>
    <x v="13"/>
    <s v="MH Supported Housing Supported Independent Living (SIL)"/>
    <s v="UNAVAILABLE"/>
    <s v="SURREY"/>
    <x v="5"/>
    <m/>
    <s v=""/>
    <s v=""/>
    <x v="9"/>
    <m/>
    <s v="2022"/>
    <s v="09 - SEP"/>
    <s v=""/>
    <s v=""/>
    <x v="13"/>
    <n v="2022"/>
    <x v="13"/>
  </r>
  <r>
    <s v="Supported"/>
    <x v="3"/>
    <x v="43"/>
    <s v="MH Rental Subsidy"/>
    <s v="UNAVAILABLE"/>
    <s v="PORT MCNEIL"/>
    <x v="5"/>
    <m/>
    <s v=""/>
    <s v=""/>
    <x v="5"/>
    <m/>
    <s v="2022"/>
    <s v="09 - SEP"/>
    <s v=""/>
    <s v=""/>
    <x v="43"/>
    <n v="2022"/>
    <x v="43"/>
  </r>
  <r>
    <s v="Supported"/>
    <x v="3"/>
    <x v="9"/>
    <s v="MH Rental Subsidy"/>
    <s v="UNAVAILABLE"/>
    <s v="VICTORIA"/>
    <x v="5"/>
    <m/>
    <s v=""/>
    <s v=""/>
    <x v="7"/>
    <m/>
    <s v="2022"/>
    <s v="09 - SEP"/>
    <s v=""/>
    <s v=""/>
    <x v="9"/>
    <n v="2022"/>
    <x v="9"/>
  </r>
  <r>
    <s v="Tertiary"/>
    <x v="0"/>
    <x v="0"/>
    <s v="Tertiary Inpatient (Rehabilitative)"/>
    <s v="TAMARACK COTTAGE"/>
    <s v="CRANBROOK"/>
    <x v="0"/>
    <n v="64"/>
    <s v=""/>
    <s v=""/>
    <x v="2"/>
    <n v="91"/>
    <s v="2022"/>
    <s v="09 - SEP"/>
    <s v="49.51629443"/>
    <s v="-115.751374"/>
    <x v="0"/>
    <n v="2022"/>
    <x v="0"/>
  </r>
  <r>
    <s v="Tertiary"/>
    <x v="0"/>
    <x v="60"/>
    <s v="Tertiary Inpatient (Rehabilitative)"/>
    <s v="HARBOUR HOUSE"/>
    <s v="TRAIL"/>
    <x v="0"/>
    <n v="64"/>
    <s v=""/>
    <s v=""/>
    <x v="21"/>
    <n v="76"/>
    <s v="2022"/>
    <s v="09 - SEP"/>
    <s v="49.10391334"/>
    <s v="-117.698888"/>
    <x v="60"/>
    <n v="2022"/>
    <x v="60"/>
  </r>
  <r>
    <s v="Tertiary"/>
    <x v="0"/>
    <x v="4"/>
    <s v="Tertiary Child and Youth Services"/>
    <s v="KELOWNA GENERAL HOSPITAL"/>
    <s v="KELOWNA"/>
    <x v="4"/>
    <n v="18"/>
    <s v=""/>
    <s v=""/>
    <x v="2"/>
    <n v="71"/>
    <s v="2022"/>
    <s v="09 - SEP"/>
    <s v="49.87405724"/>
    <s v="-119.491369"/>
    <x v="4"/>
    <n v="2022"/>
    <x v="4"/>
  </r>
  <r>
    <s v="Tertiary"/>
    <x v="1"/>
    <x v="12"/>
    <s v="Tertiary Inpatient (Rehabilitative)"/>
    <s v="CYPRESS LODGE"/>
    <s v="COQUITLAM"/>
    <x v="0"/>
    <n v="64"/>
    <s v=""/>
    <s v=""/>
    <x v="23"/>
    <n v="100"/>
    <s v="2022"/>
    <s v="09 - SEP"/>
    <s v="49.27296235"/>
    <s v="-122.788769"/>
    <x v="12"/>
    <n v="2022"/>
    <x v="12"/>
  </r>
  <r>
    <s v="Tertiary"/>
    <x v="1"/>
    <x v="13"/>
    <s v="Tertiary Inpatient (Acute)"/>
    <s v="TIMBER CREEK TERTIARY CARE FACILITY"/>
    <s v="SURREY"/>
    <x v="0"/>
    <n v="99"/>
    <s v=""/>
    <s v=""/>
    <x v="6"/>
    <n v="100"/>
    <s v="2022"/>
    <s v="09 - SEP"/>
    <s v="49.17456967"/>
    <s v="-122.842586"/>
    <x v="13"/>
    <n v="2022"/>
    <x v="13"/>
  </r>
  <r>
    <s v="Tertiary"/>
    <x v="2"/>
    <x v="15"/>
    <s v="Tertiary Inpatient (Rehabilitative)"/>
    <s v="STOREYS BUILDING"/>
    <s v="RICHMOND"/>
    <x v="0"/>
    <n v="64"/>
    <s v=""/>
    <s v=""/>
    <x v="6"/>
    <n v="100"/>
    <s v="2022"/>
    <s v="09 - SEP"/>
    <s v="49.16339190"/>
    <s v="-123.135364"/>
    <x v="15"/>
    <n v="2022"/>
    <x v="15"/>
  </r>
  <r>
    <s v="Tertiary"/>
    <x v="2"/>
    <x v="8"/>
    <s v="Tertiary Inpatient (Rehabilitative)"/>
    <s v="VANCOUVER GENERAL HOSPITAL SEGAL FAMILY HEALTH CENTRE"/>
    <s v="VANCOUVER"/>
    <x v="0"/>
    <n v="64"/>
    <s v=""/>
    <s v=""/>
    <x v="23"/>
    <n v="100"/>
    <s v="2022"/>
    <s v="09 - SEP"/>
    <s v="49.26058966"/>
    <s v="-123.120794"/>
    <x v="8"/>
    <n v="2022"/>
    <x v="8"/>
  </r>
  <r>
    <s v="Tertiary"/>
    <x v="3"/>
    <x v="65"/>
    <s v="Tertiary Long Term Rehab"/>
    <s v="SEVEN OAKS TERTIARY"/>
    <s v="VICTORIA"/>
    <x v="0"/>
    <n v="64"/>
    <s v=""/>
    <s v=""/>
    <x v="20"/>
    <n v="72"/>
    <s v="2022"/>
    <s v="09 - SEP"/>
    <s v="48.49988167"/>
    <s v="-123.355919"/>
    <x v="65"/>
    <n v="2022"/>
    <x v="65"/>
  </r>
  <r>
    <s v="Tertiary"/>
    <x v="4"/>
    <x v="59"/>
    <s v="Tertiary Long Term Rehab"/>
    <s v="DAWSON CREEK AND DISTRICT HOSPITAL"/>
    <s v="DAWSON CREEK"/>
    <x v="0"/>
    <n v="64"/>
    <s v=""/>
    <s v=""/>
    <x v="9"/>
    <m/>
    <s v="2022"/>
    <s v="09 - SEP"/>
    <s v="55.74977868"/>
    <s v="-120.237162"/>
    <x v="59"/>
    <n v="2022"/>
    <x v="59"/>
  </r>
  <r>
    <s v="Tertiary"/>
    <x v="1"/>
    <x v="12"/>
    <s v="Forensic Psychiatric Hospital Beds"/>
    <s v="FORENSIC PSYCHIATRIC HOSPITAL"/>
    <s v="COQUITLAM"/>
    <x v="0"/>
    <n v="99"/>
    <s v=""/>
    <s v=""/>
    <x v="61"/>
    <n v="92"/>
    <s v="2022"/>
    <s v="09 - SEP"/>
    <s v="49.23000337"/>
    <s v="-122.807610"/>
    <x v="12"/>
    <n v="2022"/>
    <x v="12"/>
  </r>
  <r>
    <s v="Tertiary"/>
    <x v="2"/>
    <x v="38"/>
    <s v="Tertiary Eating Disorder Services"/>
    <s v="BC CHILDREN'S HOSPITAL"/>
    <s v="VANCOUVER"/>
    <x v="4"/>
    <n v="19"/>
    <s v=""/>
    <s v=""/>
    <x v="29"/>
    <n v="36"/>
    <s v="2022"/>
    <s v="09 - SEP"/>
    <s v="49.24457184"/>
    <s v="-123.127521"/>
    <x v="38"/>
    <n v="2022"/>
    <x v="38"/>
  </r>
  <r>
    <s v="Acute"/>
    <x v="0"/>
    <x v="50"/>
    <s v="Acute Care Inpatient Treatment Beds Adults"/>
    <s v="PENTICTON REGIONAL HOSPITAL"/>
    <s v="PENTICTON"/>
    <x v="0"/>
    <n v="64"/>
    <s v=""/>
    <s v=""/>
    <x v="47"/>
    <n v="82"/>
    <s v="2022"/>
    <s v="09 - SEP"/>
    <s v="49.48255658"/>
    <s v="-119.578339"/>
    <x v="50"/>
    <n v="2022"/>
    <x v="50"/>
  </r>
  <r>
    <s v="Acute"/>
    <x v="0"/>
    <x v="3"/>
    <s v="Acute Care Inpatient Treatment Beds Adults"/>
    <s v="VERNON JUBILEE HOSPITAL"/>
    <s v="VERNON"/>
    <x v="0"/>
    <n v="64"/>
    <s v=""/>
    <s v=""/>
    <x v="62"/>
    <n v="112"/>
    <s v="2022"/>
    <s v="09 - SEP"/>
    <s v="50.25719026"/>
    <s v="-119.273535"/>
    <x v="3"/>
    <n v="2022"/>
    <x v="3"/>
  </r>
  <r>
    <s v="Acute"/>
    <x v="0"/>
    <x v="4"/>
    <s v="Acute Care Psychiatric Intensive Care Unit (PICU)"/>
    <s v="KELOWNA GENERAL HOSPITAL"/>
    <s v="KELOWNA"/>
    <x v="0"/>
    <n v="64"/>
    <s v=""/>
    <s v=""/>
    <x v="6"/>
    <n v="95"/>
    <s v="2022"/>
    <s v="09 - SEP"/>
    <s v="49.87405724"/>
    <s v="-119.491369"/>
    <x v="4"/>
    <n v="2022"/>
    <x v="4"/>
  </r>
  <r>
    <s v="Community"/>
    <x v="0"/>
    <x v="3"/>
    <s v="MH Rental Subsidy"/>
    <s v="ALBERT PLACE"/>
    <s v="VERNON"/>
    <x v="0"/>
    <n v="64"/>
    <s v="Male and Female"/>
    <s v=""/>
    <x v="39"/>
    <n v="0"/>
    <s v="2022"/>
    <s v="09 - SEP"/>
    <s v="50.26032626"/>
    <s v="-119.282510"/>
    <x v="3"/>
    <n v="2022"/>
    <x v="3"/>
  </r>
  <r>
    <s v="Community"/>
    <x v="0"/>
    <x v="3"/>
    <s v="MH Rental Subsidy"/>
    <s v="MELROSE APARTMENTS"/>
    <s v="VERNON"/>
    <x v="0"/>
    <n v="64"/>
    <s v="Male and Female"/>
    <s v=""/>
    <x v="6"/>
    <n v="0"/>
    <s v="2022"/>
    <s v="09 - SEP"/>
    <s v="50.26229672"/>
    <s v="-119.271641"/>
    <x v="3"/>
    <n v="2022"/>
    <x v="3"/>
  </r>
  <r>
    <s v="Community"/>
    <x v="0"/>
    <x v="4"/>
    <s v="MH Community Assisted Living"/>
    <s v="THOMPSON HOUSE"/>
    <s v="KELOWNA"/>
    <x v="0"/>
    <n v="90"/>
    <s v="Male and Female"/>
    <s v=""/>
    <x v="6"/>
    <n v="100"/>
    <s v="2022"/>
    <s v="09 - SEP"/>
    <s v="49.87937772"/>
    <s v="-119.409130"/>
    <x v="4"/>
    <n v="2022"/>
    <x v="4"/>
  </r>
  <r>
    <s v="Community"/>
    <x v="1"/>
    <x v="57"/>
    <s v="MH Community Long Term Care"/>
    <s v="RENAISSANCE PLACE"/>
    <s v="MISSION"/>
    <x v="0"/>
    <n v="99"/>
    <s v="Male and Female"/>
    <s v="Other priority population"/>
    <x v="0"/>
    <n v="100"/>
    <s v="2022"/>
    <s v="09 - SEP"/>
    <s v="49.14456462"/>
    <s v="-122.315211"/>
    <x v="57"/>
    <n v="2022"/>
    <x v="57"/>
  </r>
  <r>
    <s v="Community"/>
    <x v="0"/>
    <x v="6"/>
    <s v="MH Community Assisted Living"/>
    <s v="GAUMONT RESIDENCE"/>
    <s v="KAMLOOPS"/>
    <x v="0"/>
    <n v="64"/>
    <s v="Male and Female"/>
    <s v=""/>
    <x v="2"/>
    <n v="100"/>
    <s v="2022"/>
    <s v="09 - SEP"/>
    <s v="50.70838691"/>
    <s v="-120.383126"/>
    <x v="6"/>
    <n v="2022"/>
    <x v="6"/>
  </r>
  <r>
    <s v="Community"/>
    <x v="0"/>
    <x v="7"/>
    <s v="MH Community Assisted Living"/>
    <s v="JUBILEE HOUSE"/>
    <s v="WILLIAMS LAKE"/>
    <x v="0"/>
    <n v="64"/>
    <s v="Male and Female"/>
    <s v=""/>
    <x v="3"/>
    <n v="88"/>
    <s v="2022"/>
    <s v="09 - SEP"/>
    <s v="52.13098457"/>
    <s v="-122.141330"/>
    <x v="7"/>
    <n v="2022"/>
    <x v="7"/>
  </r>
  <r>
    <s v="Acute"/>
    <x v="1"/>
    <x v="5"/>
    <s v="Acute Care Inpatient Treatment Beds Adults"/>
    <s v="ABBOTSFORD REGIONAL HOSPITAL"/>
    <s v="ABBOTSFORD"/>
    <x v="0"/>
    <n v="64"/>
    <s v=""/>
    <s v=""/>
    <x v="36"/>
    <n v="100"/>
    <s v="2022"/>
    <s v="09 - SEP"/>
    <s v="49.03803790"/>
    <s v="-122.315404"/>
    <x v="5"/>
    <n v="2022"/>
    <x v="5"/>
  </r>
  <r>
    <s v="Acute"/>
    <x v="1"/>
    <x v="13"/>
    <s v="Acute Care Inpatient Treatment Beds Youth/Adolescents"/>
    <s v="SURREY MEMORIAL HOSPITAL"/>
    <s v="SURREY"/>
    <x v="4"/>
    <n v="18"/>
    <s v=""/>
    <s v=""/>
    <x v="0"/>
    <n v="100"/>
    <s v="2022"/>
    <s v="09 - SEP"/>
    <s v="49.17695055"/>
    <s v="-122.842437"/>
    <x v="13"/>
    <n v="2022"/>
    <x v="13"/>
  </r>
  <r>
    <s v="Acute"/>
    <x v="2"/>
    <x v="22"/>
    <s v="Acute Care Inpatient Treatment Beds Adults"/>
    <s v="QATHET GENERAL HOSPITAL"/>
    <s v="POWELL RIVER"/>
    <x v="0"/>
    <n v="99"/>
    <s v=""/>
    <s v=""/>
    <x v="2"/>
    <n v="83"/>
    <s v="2022"/>
    <s v="09 - SEP"/>
    <s v="49.85069592"/>
    <s v="-124.521292"/>
    <x v="22"/>
    <n v="2022"/>
    <x v="22"/>
  </r>
  <r>
    <s v="Acute"/>
    <x v="3"/>
    <x v="9"/>
    <s v="Acute Care Inpatient Treatment Beds Adults"/>
    <s v="ROYAL JUBILEE HOSPITAL"/>
    <s v="VICTORIA"/>
    <x v="1"/>
    <n v="75"/>
    <s v=""/>
    <s v="Other priority population"/>
    <x v="29"/>
    <n v="0"/>
    <s v="2022"/>
    <s v="09 - SEP"/>
    <s v="48.43419872"/>
    <s v="-123.323940"/>
    <x v="9"/>
    <n v="2022"/>
    <x v="9"/>
  </r>
  <r>
    <s v="Acute"/>
    <x v="4"/>
    <x v="55"/>
    <s v="Hospital designated as Observation Unit-MH Act 3(2) Schedule C"/>
    <s v="BULKLEY VALLEY DISTRICT HOSPITAL"/>
    <s v="SMITHERS"/>
    <x v="0"/>
    <n v="99"/>
    <s v=""/>
    <s v=""/>
    <x v="11"/>
    <m/>
    <s v="2022"/>
    <s v="09 - SEP"/>
    <s v="54.779846"/>
    <s v="-127.167989"/>
    <x v="55"/>
    <n v="2022"/>
    <x v="55"/>
  </r>
  <r>
    <s v="Acute"/>
    <x v="4"/>
    <x v="28"/>
    <s v="Acute Care Psychiatric Intensive Care Unit (PICU)"/>
    <s v="UNIVERSITY HOSPITAL OF NORTHERN BC"/>
    <s v="PRINCE GEORGE"/>
    <x v="0"/>
    <n v="64"/>
    <s v=""/>
    <s v=""/>
    <x v="9"/>
    <m/>
    <s v="2022"/>
    <s v="09 - SEP"/>
    <s v="53.91122816"/>
    <s v="-122.763284"/>
    <x v="28"/>
    <n v="2022"/>
    <x v="28"/>
  </r>
  <r>
    <s v="Acute"/>
    <x v="4"/>
    <x v="64"/>
    <s v="Hospital designated as Observation Unit-MH Act 3(2) Schedule C"/>
    <s v="FORT NELSON GENERAL HOSPITAL"/>
    <s v="FORT NELSON"/>
    <x v="0"/>
    <n v="99"/>
    <s v=""/>
    <s v=""/>
    <x v="11"/>
    <m/>
    <s v="2022"/>
    <s v="09 - SEP"/>
    <s v="58.804982"/>
    <s v="-122.696781"/>
    <x v="64"/>
    <n v="2022"/>
    <x v="64"/>
  </r>
  <r>
    <s v="Community"/>
    <x v="0"/>
    <x v="0"/>
    <s v="MH Family Care Homes"/>
    <s v="MCCORMICK FCH"/>
    <s v="CRANBROOK"/>
    <x v="0"/>
    <n v="90"/>
    <s v="Male and Female"/>
    <s v=""/>
    <x v="11"/>
    <n v="0"/>
    <s v="2022"/>
    <s v="09 - SEP"/>
    <s v="49.49238406"/>
    <s v="-115.755406"/>
    <x v="0"/>
    <n v="2022"/>
    <x v="0"/>
  </r>
  <r>
    <s v="Community"/>
    <x v="1"/>
    <x v="12"/>
    <s v="MH Community Assisted Living"/>
    <s v="SUMMIT HOUSE"/>
    <s v="PORT COQUITLAM"/>
    <x v="0"/>
    <n v="99"/>
    <s v="Male and Female"/>
    <s v="Other priority population"/>
    <x v="0"/>
    <n v="100"/>
    <s v="2022"/>
    <s v="09 - SEP"/>
    <s v="49.26749441"/>
    <s v="-122.758067"/>
    <x v="12"/>
    <n v="2022"/>
    <x v="12"/>
  </r>
  <r>
    <s v="Community"/>
    <x v="1"/>
    <x v="12"/>
    <s v="MH Supported Housing Group Homes"/>
    <s v="PATRICIA HOUSE"/>
    <s v="PORT COQUITLAM"/>
    <x v="0"/>
    <n v="99"/>
    <s v="Male and Female"/>
    <s v="Other priority population"/>
    <x v="7"/>
    <n v="100"/>
    <s v="2022"/>
    <s v="09 - SEP"/>
    <s v="49.27645799"/>
    <s v="-122.763082"/>
    <x v="12"/>
    <n v="2022"/>
    <x v="12"/>
  </r>
  <r>
    <s v="Community"/>
    <x v="1"/>
    <x v="33"/>
    <s v="MH Community Long Term Care"/>
    <s v="BROOKSWOOD COURT"/>
    <s v="LANGLEY"/>
    <x v="0"/>
    <n v="99"/>
    <s v="Female only"/>
    <s v="Other priority population"/>
    <x v="2"/>
    <n v="100"/>
    <s v="2022"/>
    <s v="09 - SEP"/>
    <s v="49.07168936"/>
    <s v="-122.669290"/>
    <x v="33"/>
    <n v="2022"/>
    <x v="33"/>
  </r>
  <r>
    <s v="Community"/>
    <x v="1"/>
    <x v="33"/>
    <s v="MH Supported Housing Group Homes"/>
    <s v="CEDARBROOK COURT"/>
    <s v="LANGLEY"/>
    <x v="0"/>
    <n v="99"/>
    <s v="Male and Female"/>
    <s v="Other priority population"/>
    <x v="6"/>
    <n v="100"/>
    <s v="2022"/>
    <s v="09 - SEP"/>
    <s v="49.07168936"/>
    <s v="-122.669290"/>
    <x v="33"/>
    <n v="2022"/>
    <x v="33"/>
  </r>
  <r>
    <s v="Community"/>
    <x v="1"/>
    <x v="33"/>
    <s v="MH Community Long Term Care"/>
    <s v="NG NAIR PLACE"/>
    <s v="LANGLEY"/>
    <x v="0"/>
    <n v="99"/>
    <s v="Male and Female"/>
    <s v="Other priority population"/>
    <x v="31"/>
    <n v="100"/>
    <s v="2022"/>
    <s v="09 - SEP"/>
    <s v="49.08664232"/>
    <s v="-122.577618"/>
    <x v="33"/>
    <n v="2022"/>
    <x v="33"/>
  </r>
  <r>
    <s v="Community"/>
    <x v="1"/>
    <x v="13"/>
    <s v="SU Adult Transitional Services"/>
    <s v="PHOENIX HOUSE"/>
    <s v="SURREY"/>
    <x v="0"/>
    <n v="99"/>
    <s v="Male only"/>
    <s v="Other priority population"/>
    <x v="0"/>
    <n v="70"/>
    <s v="2022"/>
    <s v="09 - SEP"/>
    <s v="49.18438386"/>
    <s v="-122.871184"/>
    <x v="13"/>
    <n v="2022"/>
    <x v="13"/>
  </r>
  <r>
    <s v="Community"/>
    <x v="1"/>
    <x v="13"/>
    <s v="SU Adult Withdrawal Management (detox) Facility Based"/>
    <s v="CREEKSIDE WITHDRAWAL MANAGEMENT CENTRE"/>
    <s v="SURREY"/>
    <x v="0"/>
    <n v="99"/>
    <s v="Male and Female"/>
    <s v="Other priority population"/>
    <x v="35"/>
    <n v="67"/>
    <s v="2022"/>
    <s v="09 - SEP"/>
    <s v="49.17464506"/>
    <s v="-122.836962"/>
    <x v="13"/>
    <n v="2022"/>
    <x v="13"/>
  </r>
  <r>
    <s v="Community"/>
    <x v="1"/>
    <x v="13"/>
    <s v="SU Adult Supportive Bed Based Services (Supportive Recovery)"/>
    <s v="CRAWFORD MANOR"/>
    <s v="SURREY"/>
    <x v="0"/>
    <n v="24"/>
    <s v="Male only"/>
    <s v="Other priority population"/>
    <x v="12"/>
    <n v="40"/>
    <s v="2022"/>
    <s v="09 - SEP"/>
    <s v="49.18625114"/>
    <s v="-122.867555"/>
    <x v="13"/>
    <n v="2022"/>
    <x v="13"/>
  </r>
  <r>
    <s v="Community"/>
    <x v="1"/>
    <x v="13"/>
    <s v="MH Community Assisted Living"/>
    <s v="NICHOL PLACE"/>
    <s v="SURREY"/>
    <x v="0"/>
    <n v="99"/>
    <s v="Male and Female"/>
    <s v="Other priority population"/>
    <x v="25"/>
    <n v="96"/>
    <s v="2022"/>
    <s v="09 - SEP"/>
    <s v="49.14851104"/>
    <s v="-122.834430"/>
    <x v="13"/>
    <n v="2022"/>
    <x v="13"/>
  </r>
  <r>
    <s v="Community"/>
    <x v="1"/>
    <x v="13"/>
    <s v="MH Supported Housing Group Homes"/>
    <s v="RUDY'S PLACE BRIDGING"/>
    <s v="SURREY"/>
    <x v="0"/>
    <n v="99"/>
    <s v="Female only"/>
    <s v="Other priority population"/>
    <x v="9"/>
    <n v="80"/>
    <s v="2022"/>
    <s v="09 - SEP"/>
    <s v="49.15117884"/>
    <s v="-122.833854"/>
    <x v="13"/>
    <n v="2022"/>
    <x v="13"/>
  </r>
  <r>
    <s v="Community"/>
    <x v="1"/>
    <x v="14"/>
    <s v="MH Supported Housing Clustered/Block Apartments"/>
    <s v="SOMERSET GARDENS"/>
    <s v="SURREY"/>
    <x v="0"/>
    <n v="99"/>
    <s v="Male and Female"/>
    <s v="Other priority population"/>
    <x v="2"/>
    <n v="75"/>
    <s v="2022"/>
    <s v="09 - SEP"/>
    <s v="49.03576977"/>
    <s v="-122.804204"/>
    <x v="14"/>
    <n v="2022"/>
    <x v="14"/>
  </r>
  <r>
    <s v="Community"/>
    <x v="2"/>
    <x v="15"/>
    <s v="SU Adult Withdrawal Management (detox) Facility Based"/>
    <s v="RICHMOND HOSPITAL"/>
    <s v="RICHMOND"/>
    <x v="0"/>
    <n v="99"/>
    <s v="Male and Female"/>
    <s v="Other priority population"/>
    <x v="9"/>
    <n v="100"/>
    <s v="2022"/>
    <s v="09 - SEP"/>
    <s v="49.17004606"/>
    <s v="-123.146825"/>
    <x v="15"/>
    <n v="2022"/>
    <x v="15"/>
  </r>
  <r>
    <s v="Community"/>
    <x v="2"/>
    <x v="15"/>
    <s v="SU Supported Housing Supported Independent Living (SIL)"/>
    <s v="TRANSITION OUT PROGRAMME (VARIOUS LOCATIONS)"/>
    <s v="RICHMOND"/>
    <x v="0"/>
    <n v="99"/>
    <s v="Male and Female"/>
    <s v="Other priority population"/>
    <x v="63"/>
    <n v="100"/>
    <s v="2022"/>
    <s v="09 - SEP"/>
    <s v=""/>
    <s v=""/>
    <x v="15"/>
    <n v="2022"/>
    <x v="15"/>
  </r>
  <r>
    <s v="Community"/>
    <x v="2"/>
    <x v="16"/>
    <s v="SU Low Barrier Housing"/>
    <s v="JIM GREEN RESIDENCE"/>
    <s v="VANCOUVER"/>
    <x v="0"/>
    <n v="64"/>
    <s v="Male and Female"/>
    <s v="Other priority population"/>
    <x v="64"/>
    <n v="100"/>
    <s v="2022"/>
    <s v="09 - SEP"/>
    <s v="49.28409990"/>
    <s v="-123.094793"/>
    <x v="16"/>
    <n v="2022"/>
    <x v="16"/>
  </r>
  <r>
    <s v="Community"/>
    <x v="1"/>
    <x v="32"/>
    <s v="SU Supported Housing Group Homes"/>
    <s v="A:YELEXW WOMEN'S HOUSE"/>
    <s v="AGASSIZ"/>
    <x v="0"/>
    <n v="99"/>
    <s v="Female only"/>
    <s v="Indigenous"/>
    <x v="0"/>
    <n v="30"/>
    <s v="2022"/>
    <s v="09 - SEP"/>
    <s v="49.23428326"/>
    <s v="-121.751759"/>
    <x v="32"/>
    <n v="2022"/>
    <x v="32"/>
  </r>
  <r>
    <s v="Community"/>
    <x v="1"/>
    <x v="17"/>
    <s v="MH Supported Housing Group Homes"/>
    <s v="IBSEN HOUSE"/>
    <s v="NEW WESTMINSTER"/>
    <x v="0"/>
    <n v="99"/>
    <s v="Male and Female"/>
    <s v="Other priority population"/>
    <x v="7"/>
    <n v="80"/>
    <s v="2022"/>
    <s v="09 - SEP"/>
    <s v="49.20732194"/>
    <s v="-122.913963"/>
    <x v="17"/>
    <n v="2022"/>
    <x v="17"/>
  </r>
  <r>
    <s v="Community"/>
    <x v="2"/>
    <x v="23"/>
    <s v="SU Youth Supportive Bed Based Services (Supportive Recovery)"/>
    <s v="RENFREW HOUSE"/>
    <s v="VANCOUVER"/>
    <x v="3"/>
    <n v="24"/>
    <s v="Male and Female"/>
    <s v=""/>
    <x v="6"/>
    <n v="100"/>
    <s v="2022"/>
    <s v="09 - SEP"/>
    <s v="49.25369681"/>
    <s v="-123.028598"/>
    <x v="23"/>
    <n v="2022"/>
    <x v="23"/>
  </r>
  <r>
    <s v="Community"/>
    <x v="2"/>
    <x v="19"/>
    <s v="MH Community Long Term Care"/>
    <s v="WATERLOO HOME"/>
    <s v="VANCOUVER"/>
    <x v="0"/>
    <n v="64"/>
    <s v="Female only"/>
    <s v="Other priority population"/>
    <x v="21"/>
    <n v="100"/>
    <s v="2022"/>
    <s v="09 - SEP"/>
    <s v="49.26959256"/>
    <s v="-123.179801"/>
    <x v="19"/>
    <n v="2022"/>
    <x v="19"/>
  </r>
  <r>
    <s v="Community"/>
    <x v="2"/>
    <x v="38"/>
    <s v="SU Adult Transitional Services"/>
    <s v="NEW DAY"/>
    <s v="VANCOUVER"/>
    <x v="0"/>
    <n v="64"/>
    <s v="Female only"/>
    <s v=""/>
    <x v="1"/>
    <n v="100"/>
    <s v="2022"/>
    <s v="09 - SEP"/>
    <s v="49.24120944"/>
    <s v="-123.082956"/>
    <x v="38"/>
    <n v="2022"/>
    <x v="38"/>
  </r>
  <r>
    <s v="Community"/>
    <x v="2"/>
    <x v="38"/>
    <s v="MH Supported Housing Clustered/Block Apartments"/>
    <s v="CHINA CREEK APARTMENTS"/>
    <s v="VANCOUVER"/>
    <x v="0"/>
    <n v="64"/>
    <s v="Male and Female"/>
    <s v="Other priority population"/>
    <x v="17"/>
    <n v="100"/>
    <s v="2022"/>
    <s v="09 - SEP"/>
    <s v="49.26414764"/>
    <s v="-123.078237"/>
    <x v="38"/>
    <n v="2022"/>
    <x v="38"/>
  </r>
  <r>
    <s v="Community"/>
    <x v="2"/>
    <x v="38"/>
    <s v="MH Supported Housing Clustered/Block Apartments"/>
    <s v="FIRST PLACE"/>
    <s v="VANCOUVER"/>
    <x v="0"/>
    <n v="64"/>
    <s v="Male and Female"/>
    <s v="Other priority population"/>
    <x v="17"/>
    <n v="100"/>
    <s v="2022"/>
    <s v="09 - SEP"/>
    <s v="49.27003807"/>
    <s v="-123.101101"/>
    <x v="38"/>
    <n v="2022"/>
    <x v="38"/>
  </r>
  <r>
    <s v="Community"/>
    <x v="2"/>
    <x v="38"/>
    <s v="SU Adult Supportive Bed Based Services (Supportive Recovery)"/>
    <s v="TURNING POINT"/>
    <s v="VANCOUVER"/>
    <x v="0"/>
    <n v="64"/>
    <s v="Male and Female"/>
    <s v="Homeless"/>
    <x v="7"/>
    <n v="100"/>
    <s v="2022"/>
    <s v="09 - SEP"/>
    <s v="49.25952083"/>
    <s v="-123.113709"/>
    <x v="38"/>
    <n v="2022"/>
    <x v="38"/>
  </r>
  <r>
    <s v="Community"/>
    <x v="2"/>
    <x v="38"/>
    <s v="MH Community Long Term Care"/>
    <s v="SOPHIA HOUSE"/>
    <s v="VANCOUVER"/>
    <x v="0"/>
    <n v="64"/>
    <s v="Male only"/>
    <s v="Other priority population"/>
    <x v="6"/>
    <n v="100"/>
    <s v="2022"/>
    <s v="09 - SEP"/>
    <s v="49.24101341"/>
    <s v="-123.098653"/>
    <x v="38"/>
    <n v="2022"/>
    <x v="38"/>
  </r>
  <r>
    <s v="Community"/>
    <x v="2"/>
    <x v="21"/>
    <s v="MH Supported Housing Group Homes"/>
    <s v="MCC HOUSE"/>
    <s v="NORTH VANCOUVER"/>
    <x v="0"/>
    <n v="99"/>
    <s v="Male only"/>
    <s v=""/>
    <x v="7"/>
    <m/>
    <s v="2022"/>
    <s v="09 - SEP"/>
    <s v="49.32500582"/>
    <s v="-123.064463"/>
    <x v="21"/>
    <n v="2022"/>
    <x v="21"/>
  </r>
  <r>
    <s v="Community"/>
    <x v="2"/>
    <x v="21"/>
    <s v="MH Supported Housing Group Homes"/>
    <s v="ARBORLYN HOUSE"/>
    <s v="NORTH VANCOUVER"/>
    <x v="0"/>
    <n v="64"/>
    <s v="Male only"/>
    <s v=""/>
    <x v="6"/>
    <m/>
    <s v="2022"/>
    <s v="09 - SEP"/>
    <s v="49.32418518"/>
    <s v="-123.067751"/>
    <x v="21"/>
    <n v="2022"/>
    <x v="21"/>
  </r>
  <r>
    <s v="Community"/>
    <x v="2"/>
    <x v="22"/>
    <s v="MH Family Care Homes"/>
    <s v="ENSOR FCH"/>
    <s v="POWELL RIVER"/>
    <x v="0"/>
    <n v="64"/>
    <s v="Male and Female"/>
    <s v=""/>
    <x v="1"/>
    <m/>
    <s v="2022"/>
    <s v="09 - SEP"/>
    <s v="49.76915476"/>
    <s v="-124.400848"/>
    <x v="22"/>
    <n v="2022"/>
    <x v="22"/>
  </r>
  <r>
    <s v="Community"/>
    <x v="3"/>
    <x v="9"/>
    <s v="SU Low Barrier Housing"/>
    <s v="OUR PLACE"/>
    <s v="VICTORIA"/>
    <x v="0"/>
    <n v="99"/>
    <s v="Male and Female"/>
    <s v=""/>
    <x v="10"/>
    <n v="82"/>
    <s v="2022"/>
    <s v="09 - SEP"/>
    <s v="48.42715602"/>
    <s v="-123.357423"/>
    <x v="9"/>
    <n v="2022"/>
    <x v="9"/>
  </r>
  <r>
    <s v="Community"/>
    <x v="2"/>
    <x v="16"/>
    <s v="SU Low Barrier Housing"/>
    <s v="NEIGHBOURHOOD HOUSING PARTNERSHIP"/>
    <s v="VANCOUVER"/>
    <x v="0"/>
    <n v="64"/>
    <s v="Male and Female"/>
    <s v=""/>
    <x v="31"/>
    <n v="100"/>
    <s v="2022"/>
    <s v="09 - SEP"/>
    <s v="49.28293574"/>
    <s v="-123.090003"/>
    <x v="16"/>
    <n v="2022"/>
    <x v="16"/>
  </r>
  <r>
    <s v="Community"/>
    <x v="2"/>
    <x v="16"/>
    <s v="SU Low Barrier Housing"/>
    <s v="TAMURA HOUSE"/>
    <s v="VANCOUVER"/>
    <x v="0"/>
    <n v="64"/>
    <s v="Male and Female"/>
    <s v="Other priority population"/>
    <x v="65"/>
    <n v="100"/>
    <s v="2022"/>
    <s v="09 - SEP"/>
    <s v="49.28305129"/>
    <s v="-123.096560"/>
    <x v="16"/>
    <n v="2022"/>
    <x v="16"/>
  </r>
  <r>
    <s v="Community"/>
    <x v="2"/>
    <x v="16"/>
    <s v="SU Low Barrier Housing"/>
    <s v="WINDCHIMES APARTMENTS"/>
    <s v="VANCOUVER"/>
    <x v="0"/>
    <n v="64"/>
    <s v="Male and Female"/>
    <s v="Homeless"/>
    <x v="62"/>
    <n v="100"/>
    <s v="2022"/>
    <s v="09 - SEP"/>
    <s v="49.28308311"/>
    <s v="-123.087950"/>
    <x v="16"/>
    <n v="2022"/>
    <x v="16"/>
  </r>
  <r>
    <s v="Community"/>
    <x v="2"/>
    <x v="23"/>
    <s v="SU Adult Bed Based Treatment"/>
    <s v="PACIFICA TREATMENT CENTRE"/>
    <s v="VANCOUVER"/>
    <x v="0"/>
    <n v="64"/>
    <s v="Male and Female"/>
    <s v="Homeless"/>
    <x v="66"/>
    <n v="91"/>
    <s v="2022"/>
    <s v="09 - SEP"/>
    <s v="49.26053125"/>
    <s v="-123.068088"/>
    <x v="23"/>
    <n v="2022"/>
    <x v="23"/>
  </r>
  <r>
    <s v="Community"/>
    <x v="3"/>
    <x v="9"/>
    <s v="SU Youth Supportive Bed Based Services (Supportive Recovery)"/>
    <s v="THRESHOLD SUPPORTIVE RECOVERY PROGRAM"/>
    <s v="VICTORIA"/>
    <x v="4"/>
    <n v="19"/>
    <s v="Male and Female"/>
    <s v=""/>
    <x v="2"/>
    <n v="33"/>
    <s v="2022"/>
    <s v="09 - SEP"/>
    <s v="48.41177735"/>
    <s v="-123.371572"/>
    <x v="9"/>
    <n v="2022"/>
    <x v="9"/>
  </r>
  <r>
    <s v="Community"/>
    <x v="3"/>
    <x v="9"/>
    <s v="MH Supported Housing Clustered/Block Apartments"/>
    <s v="MEERSTILLE APTS"/>
    <s v="VICTORIA"/>
    <x v="0"/>
    <n v="99"/>
    <s v="Male and Female"/>
    <s v=""/>
    <x v="18"/>
    <n v="100"/>
    <s v="2022"/>
    <s v="09 - SEP"/>
    <s v="48.44999927"/>
    <s v="-123.367115"/>
    <x v="9"/>
    <n v="2022"/>
    <x v="9"/>
  </r>
  <r>
    <s v="Community"/>
    <x v="3"/>
    <x v="24"/>
    <s v="MH Family Care Homes"/>
    <s v="WELLSBY FCH"/>
    <s v="DUNCAN"/>
    <x v="0"/>
    <n v="99"/>
    <s v="Male and Female"/>
    <s v="Other priority population"/>
    <x v="5"/>
    <n v="0"/>
    <s v="2022"/>
    <s v="09 - SEP"/>
    <s v=""/>
    <s v=""/>
    <x v="24"/>
    <n v="2022"/>
    <x v="24"/>
  </r>
  <r>
    <s v="Community"/>
    <x v="3"/>
    <x v="25"/>
    <s v="MH Crisis Bed Based Care (Short Stay Crisis Stabilization)"/>
    <s v="CRESCENT HOUSE"/>
    <s v="NANAIMO"/>
    <x v="0"/>
    <n v="64"/>
    <s v="Male and Female"/>
    <s v=""/>
    <x v="6"/>
    <n v="100"/>
    <s v="2022"/>
    <s v="09 - SEP"/>
    <s v="49.18341431"/>
    <s v="-123.967667"/>
    <x v="25"/>
    <n v="2022"/>
    <x v="25"/>
  </r>
  <r>
    <s v="Community"/>
    <x v="3"/>
    <x v="25"/>
    <s v="MH Supported Housing Congregate Housing"/>
    <s v="SERENITY LODGE"/>
    <s v="NANAIMO"/>
    <x v="0"/>
    <n v="64"/>
    <s v="Male and Female"/>
    <s v=""/>
    <x v="37"/>
    <n v="94"/>
    <s v="2022"/>
    <s v="09 - SEP"/>
    <s v="49.15704619"/>
    <s v="-123.939783"/>
    <x v="25"/>
    <n v="2022"/>
    <x v="25"/>
  </r>
  <r>
    <s v="Community"/>
    <x v="3"/>
    <x v="25"/>
    <s v="MH Family Care Homes"/>
    <s v="DIXON FCH"/>
    <s v="NANAIMO"/>
    <x v="0"/>
    <n v="99"/>
    <s v="Male and Female"/>
    <s v=""/>
    <x v="5"/>
    <n v="100"/>
    <s v="2022"/>
    <s v="09 - SEP"/>
    <s v=""/>
    <s v=""/>
    <x v="25"/>
    <n v="2022"/>
    <x v="25"/>
  </r>
  <r>
    <s v="Community"/>
    <x v="3"/>
    <x v="25"/>
    <s v="SU Youth Transitional Services"/>
    <s v="TILLICUM LELUM"/>
    <s v="NANAIMO"/>
    <x v="7"/>
    <n v="18"/>
    <s v="Male and Female"/>
    <s v="Homeless"/>
    <x v="9"/>
    <n v="35"/>
    <s v="2022"/>
    <s v="09 - SEP"/>
    <s v=""/>
    <s v=""/>
    <x v="25"/>
    <n v="2022"/>
    <x v="25"/>
  </r>
  <r>
    <s v="Community"/>
    <x v="3"/>
    <x v="48"/>
    <s v="SU Adult Supportive Bed Based Services (Supportive Recovery)"/>
    <s v="SUPPORT RECOVERY"/>
    <s v="PORT ALBERNI"/>
    <x v="0"/>
    <n v="99"/>
    <s v="Male and Female"/>
    <s v=""/>
    <x v="6"/>
    <n v="68"/>
    <s v="2022"/>
    <s v="09 - SEP"/>
    <s v="49.24341406"/>
    <s v="-124.803780"/>
    <x v="48"/>
    <n v="2022"/>
    <x v="48"/>
  </r>
  <r>
    <s v="Community"/>
    <x v="3"/>
    <x v="26"/>
    <s v="SU Adult Supportive Bed Based Services (Supportive Recovery)"/>
    <s v="SECOND CHANCE"/>
    <s v="CAMPBELL RIVER"/>
    <x v="0"/>
    <n v="99"/>
    <s v="Male only"/>
    <s v="Homeless"/>
    <x v="6"/>
    <n v="67"/>
    <s v="2022"/>
    <s v="09 - SEP"/>
    <s v="50.0252854"/>
    <s v="-125.256028"/>
    <x v="26"/>
    <n v="2022"/>
    <x v="26"/>
  </r>
  <r>
    <s v="Community"/>
    <x v="4"/>
    <x v="10"/>
    <s v="SU Adult Supportive Bed Based Services (Supportive Recovery)"/>
    <s v="TRINITY MENS RECOVERY HOUSE"/>
    <s v="PRINCE RUPERT"/>
    <x v="0"/>
    <n v="99"/>
    <s v="Male only"/>
    <s v=""/>
    <x v="16"/>
    <m/>
    <s v="2022"/>
    <s v="09 - SEP"/>
    <s v="54.31291340"/>
    <s v="-130.308630"/>
    <x v="10"/>
    <n v="2022"/>
    <x v="10"/>
  </r>
  <r>
    <s v="Community"/>
    <x v="4"/>
    <x v="10"/>
    <s v="SU Adult Withdrawal Management (detox) Facility Based"/>
    <s v="PRINCE RUPERT REGIONAL HOSPITAL"/>
    <s v="PRINCE RUPERT"/>
    <x v="0"/>
    <n v="99"/>
    <s v="Male and Female"/>
    <s v=""/>
    <x v="5"/>
    <m/>
    <s v="2022"/>
    <s v="09 - SEP"/>
    <s v="54.30462631"/>
    <s v="-130.332175"/>
    <x v="10"/>
    <n v="2022"/>
    <x v="10"/>
  </r>
  <r>
    <s v="Community"/>
    <x v="4"/>
    <x v="58"/>
    <s v="SU Adult Withdrawal Management (detox) Facility Based"/>
    <s v="KITIMAT GENERAL HOSPITAL AND HEALTH CENTRE"/>
    <s v="KITIMAT"/>
    <x v="0"/>
    <n v="99"/>
    <s v="Male and Female"/>
    <s v=""/>
    <x v="5"/>
    <m/>
    <s v="2022"/>
    <s v="09 - SEP"/>
    <s v="54.04870735"/>
    <s v="-128.649738"/>
    <x v="58"/>
    <n v="2022"/>
    <x v="58"/>
  </r>
  <r>
    <s v="Community"/>
    <x v="4"/>
    <x v="37"/>
    <s v="SU Adult Supportive Bed Based Services (Supportive Recovery)"/>
    <s v="QUESNEL TILLICUM SOCIETY"/>
    <s v="QUESNEL"/>
    <x v="0"/>
    <n v="99"/>
    <s v="Male and Female"/>
    <s v=""/>
    <x v="1"/>
    <m/>
    <s v="2022"/>
    <s v="09 - SEP"/>
    <s v="52.97705585"/>
    <s v="-122.502946"/>
    <x v="37"/>
    <n v="2022"/>
    <x v="37"/>
  </r>
  <r>
    <s v="Community"/>
    <x v="4"/>
    <x v="28"/>
    <s v="SU Adult Supportive Bed Based Services (Supportive Recovery)"/>
    <s v="KETSO YOH"/>
    <s v="PRINCE GEORGE"/>
    <x v="0"/>
    <n v="64"/>
    <s v="Male only"/>
    <s v=""/>
    <x v="24"/>
    <m/>
    <s v="2022"/>
    <s v="09 - SEP"/>
    <s v="53.91840502"/>
    <s v="-122.744750"/>
    <x v="28"/>
    <n v="2022"/>
    <x v="28"/>
  </r>
  <r>
    <s v="Community"/>
    <x v="4"/>
    <x v="28"/>
    <s v="SU Adult Withdrawal Management (detox) Facility Based"/>
    <s v="PRINCE GEORGE DETOX/ASSESSMENT UNIT"/>
    <s v="PRINCE GEORGE"/>
    <x v="0"/>
    <n v="64"/>
    <s v="Male and Female"/>
    <s v=""/>
    <x v="23"/>
    <n v="82"/>
    <s v="2022"/>
    <s v="09 - SEP"/>
    <s v="53.91122816"/>
    <s v="-122.763284"/>
    <x v="28"/>
    <n v="2022"/>
    <x v="28"/>
  </r>
  <r>
    <s v="Community"/>
    <x v="4"/>
    <x v="28"/>
    <s v="SU Youth Withdrawal Management (detox) Facility Based"/>
    <s v="PRINCE GEORGE YOUTH DETOX CENTRE"/>
    <s v="PRINCE GEORGE"/>
    <x v="7"/>
    <n v="18"/>
    <s v="Male and Female"/>
    <s v=""/>
    <x v="5"/>
    <n v="39"/>
    <s v="2022"/>
    <s v="09 - SEP"/>
    <s v="53.91222997"/>
    <s v="-122.766270"/>
    <x v="28"/>
    <n v="2022"/>
    <x v="28"/>
  </r>
  <r>
    <s v="Community"/>
    <x v="0"/>
    <x v="66"/>
    <s v="SU Youth Bed Based Treatment"/>
    <s v="ASHNOLA AT THE CROSSING"/>
    <s v="KEREMEOS"/>
    <x v="10"/>
    <n v="24"/>
    <s v="Male and Female"/>
    <s v=""/>
    <x v="17"/>
    <n v="0"/>
    <s v="2022"/>
    <s v="09 - SEP"/>
    <s v="49.202388"/>
    <s v="-119.829558"/>
    <x v="66"/>
    <n v="2022"/>
    <x v="66"/>
  </r>
  <r>
    <s v="Community"/>
    <x v="1"/>
    <x v="13"/>
    <s v="SU Adult Bed Based Treatment"/>
    <s v="THE PHOENIX CENTRE"/>
    <s v="SURREY"/>
    <x v="0"/>
    <n v="64"/>
    <s v="Male and Female"/>
    <s v="Other priority population"/>
    <x v="51"/>
    <n v="64"/>
    <s v="2022"/>
    <s v="09 - SEP"/>
    <s v="49.17456967"/>
    <s v="-122.842586"/>
    <x v="13"/>
    <n v="2022"/>
    <x v="13"/>
  </r>
  <r>
    <s v="Community"/>
    <x v="2"/>
    <x v="34"/>
    <s v="BC Housing Health Services Program"/>
    <s v="UNAVAILABLE"/>
    <s v="UNAVAILABLE"/>
    <x v="0"/>
    <n v="99"/>
    <s v="Male and Female"/>
    <s v=""/>
    <x v="67"/>
    <m/>
    <s v="2022"/>
    <s v="09 - SEP"/>
    <s v=""/>
    <s v=""/>
    <x v="34"/>
    <s v=""/>
    <x v="34"/>
  </r>
  <r>
    <s v="Supported"/>
    <x v="0"/>
    <x v="3"/>
    <s v="MH Supported Housing Supported Independent Living (SIL)"/>
    <s v="UNAVAILABLE"/>
    <s v="VERNON"/>
    <x v="5"/>
    <m/>
    <s v=""/>
    <s v=""/>
    <x v="38"/>
    <m/>
    <s v="2022"/>
    <s v="09 - SEP"/>
    <s v=""/>
    <s v=""/>
    <x v="3"/>
    <n v="2022"/>
    <x v="3"/>
  </r>
  <r>
    <s v="Supported"/>
    <x v="0"/>
    <x v="6"/>
    <s v="MH Supported Housing Supported Independent Living (SIL)"/>
    <s v="UNAVAILABLE"/>
    <s v="KAMLOOPS"/>
    <x v="5"/>
    <m/>
    <s v=""/>
    <s v=""/>
    <x v="68"/>
    <m/>
    <s v="2022"/>
    <s v="09 - SEP"/>
    <s v=""/>
    <s v=""/>
    <x v="6"/>
    <n v="2022"/>
    <x v="6"/>
  </r>
  <r>
    <s v="Supported"/>
    <x v="1"/>
    <x v="12"/>
    <s v="MH Supported Housing Scattered Supported Apartments"/>
    <s v="UNAVAILABLE"/>
    <s v="PORT COQUITLAM"/>
    <x v="5"/>
    <m/>
    <s v=""/>
    <s v=""/>
    <x v="31"/>
    <m/>
    <s v="2022"/>
    <s v="09 - SEP"/>
    <s v=""/>
    <s v=""/>
    <x v="12"/>
    <n v="2022"/>
    <x v="12"/>
  </r>
  <r>
    <s v="Supported"/>
    <x v="1"/>
    <x v="45"/>
    <s v="MH ACT/ICM Rental Subsidy"/>
    <s v="UNAVAILABLE"/>
    <s v="SURREY/DELTA"/>
    <x v="5"/>
    <m/>
    <s v=""/>
    <s v=""/>
    <x v="18"/>
    <m/>
    <s v="2022"/>
    <s v="09 - SEP"/>
    <s v=""/>
    <s v=""/>
    <x v="45"/>
    <n v="2022"/>
    <x v="45"/>
  </r>
  <r>
    <s v="Supported"/>
    <x v="1"/>
    <x v="14"/>
    <s v="MH Rental Subsidy"/>
    <s v="UNAVAILABLE"/>
    <s v="WHITE ROCK"/>
    <x v="5"/>
    <m/>
    <s v=""/>
    <s v=""/>
    <x v="7"/>
    <m/>
    <s v="2022"/>
    <s v="09 - SEP"/>
    <s v=""/>
    <s v=""/>
    <x v="14"/>
    <n v="2022"/>
    <x v="14"/>
  </r>
  <r>
    <s v="Supported"/>
    <x v="2"/>
    <x v="15"/>
    <s v="MH Supported Housing Scattered Supported Apartments"/>
    <s v="UNAVAILABLE"/>
    <s v="RICHMOND"/>
    <x v="5"/>
    <m/>
    <s v=""/>
    <s v=""/>
    <x v="50"/>
    <m/>
    <s v="2022"/>
    <s v="09 - SEP"/>
    <s v=""/>
    <s v=""/>
    <x v="15"/>
    <n v="2022"/>
    <x v="15"/>
  </r>
  <r>
    <s v="Supported"/>
    <x v="2"/>
    <x v="34"/>
    <s v="SU Supported Housing Scattered Supported Apartments"/>
    <s v="UNAVAILABLE"/>
    <s v="VANCOUVER"/>
    <x v="5"/>
    <m/>
    <s v=""/>
    <s v=""/>
    <x v="69"/>
    <m/>
    <s v="2022"/>
    <s v="09 - SEP"/>
    <s v=""/>
    <s v=""/>
    <x v="34"/>
    <s v=""/>
    <x v="34"/>
  </r>
  <r>
    <s v="Supported"/>
    <x v="2"/>
    <x v="22"/>
    <s v="MH Supported Housing Supported Independent Living (SIL)"/>
    <s v="UNAVAILABLE"/>
    <s v="POWELL RIVER"/>
    <x v="5"/>
    <m/>
    <s v=""/>
    <s v=""/>
    <x v="31"/>
    <m/>
    <s v="2022"/>
    <s v="09 - SEP"/>
    <s v=""/>
    <s v=""/>
    <x v="22"/>
    <n v="2022"/>
    <x v="22"/>
  </r>
  <r>
    <s v="Supported"/>
    <x v="3"/>
    <x v="9"/>
    <s v="MH Supported Housing Scattered Supported Apartments"/>
    <s v="UNAVAILABLE"/>
    <s v="VICTORIA"/>
    <x v="5"/>
    <m/>
    <s v=""/>
    <s v=""/>
    <x v="24"/>
    <m/>
    <s v="2022"/>
    <s v="09 - SEP"/>
    <s v=""/>
    <s v=""/>
    <x v="9"/>
    <n v="2022"/>
    <x v="9"/>
  </r>
  <r>
    <s v="Supported"/>
    <x v="3"/>
    <x v="24"/>
    <s v="MH Rental Subsidy"/>
    <s v="UNAVAILABLE"/>
    <s v="DUNCAN"/>
    <x v="5"/>
    <m/>
    <s v=""/>
    <s v=""/>
    <x v="2"/>
    <m/>
    <s v="2022"/>
    <s v="09 - SEP"/>
    <s v=""/>
    <s v=""/>
    <x v="24"/>
    <n v="2022"/>
    <x v="24"/>
  </r>
  <r>
    <s v="Supported"/>
    <x v="4"/>
    <x v="11"/>
    <s v="MH Supported Housing Supported Independent Living (SIL)"/>
    <s v="UNAVAILABLE"/>
    <s v="HAZELTON"/>
    <x v="5"/>
    <m/>
    <s v=""/>
    <s v=""/>
    <x v="5"/>
    <m/>
    <s v="2022"/>
    <s v="09 - SEP"/>
    <s v=""/>
    <s v=""/>
    <x v="11"/>
    <n v="2022"/>
    <x v="11"/>
  </r>
  <r>
    <s v="Supported"/>
    <x v="4"/>
    <x v="27"/>
    <s v="MH Supported Housing Supported Independent Living (SIL)"/>
    <s v="UNAVAILABLE"/>
    <s v="GRANISLE"/>
    <x v="5"/>
    <m/>
    <s v=""/>
    <s v=""/>
    <x v="5"/>
    <m/>
    <s v="2022"/>
    <s v="09 - SEP"/>
    <s v=""/>
    <s v=""/>
    <x v="27"/>
    <n v="2022"/>
    <x v="27"/>
  </r>
  <r>
    <s v="Supported"/>
    <x v="4"/>
    <x v="56"/>
    <s v="MH Supported Housing Supported Independent Living (SIL)"/>
    <s v="UNAVAILABLE"/>
    <s v="FORT ST JOHN"/>
    <x v="5"/>
    <m/>
    <s v=""/>
    <s v=""/>
    <x v="11"/>
    <m/>
    <s v="2022"/>
    <s v="09 - SEP"/>
    <s v=""/>
    <s v=""/>
    <x v="56"/>
    <n v="2022"/>
    <x v="56"/>
  </r>
  <r>
    <s v="Supported"/>
    <x v="1"/>
    <x v="12"/>
    <s v="MH Supported Housing Supported Independent Living (SIL)"/>
    <s v="UNAVAILABLE"/>
    <s v="COQUITLAM"/>
    <x v="5"/>
    <m/>
    <s v=""/>
    <s v=""/>
    <x v="2"/>
    <m/>
    <s v="2022"/>
    <s v="09 - SEP"/>
    <s v=""/>
    <s v=""/>
    <x v="12"/>
    <n v="2022"/>
    <x v="12"/>
  </r>
  <r>
    <s v="Supported"/>
    <x v="2"/>
    <x v="34"/>
    <s v="MH Rental Subsidy"/>
    <s v="UNAVAILABLE"/>
    <s v="VANCOUVER"/>
    <x v="5"/>
    <m/>
    <s v=""/>
    <s v=""/>
    <x v="16"/>
    <m/>
    <s v="2022"/>
    <s v="09 - SEP"/>
    <s v=""/>
    <s v=""/>
    <x v="34"/>
    <s v=""/>
    <x v="34"/>
  </r>
  <r>
    <s v="Tertiary"/>
    <x v="0"/>
    <x v="6"/>
    <s v="Tertiary Long Term Rehab"/>
    <s v="HILLTOP HOUSE"/>
    <s v="KAMLOOPS"/>
    <x v="0"/>
    <n v="64"/>
    <s v=""/>
    <s v="Other priority population"/>
    <x v="6"/>
    <n v="71"/>
    <s v="2022"/>
    <s v="09 - SEP"/>
    <s v="50.68983334"/>
    <s v="-120.357139"/>
    <x v="6"/>
    <n v="2022"/>
    <x v="6"/>
  </r>
  <r>
    <s v="Tertiary"/>
    <x v="2"/>
    <x v="20"/>
    <s v="Tertiary Neuropsychiatry Services"/>
    <s v="ST. VINCENT'S: LANGARA ALDER UNIT"/>
    <s v="VANCOUVER"/>
    <x v="0"/>
    <n v="64"/>
    <s v=""/>
    <s v=""/>
    <x v="0"/>
    <n v="60"/>
    <s v="2022"/>
    <s v="09 - SEP"/>
    <s v="49.21435924"/>
    <s v="-123.111420"/>
    <x v="20"/>
    <n v="2022"/>
    <x v="20"/>
  </r>
  <r>
    <s v="Tertiary"/>
    <x v="2"/>
    <x v="8"/>
    <s v="Tertiary Inpatient (Rehabilitative)"/>
    <s v="VANCOUVER GENERAL HOSPITAL - WILLOW PAVILION (WP4)"/>
    <s v="VANCOUVER"/>
    <x v="0"/>
    <n v="64"/>
    <s v=""/>
    <s v=""/>
    <x v="13"/>
    <n v="99"/>
    <s v="2022"/>
    <s v="09 - SEP"/>
    <s v="49.26131048"/>
    <s v="-123.120077"/>
    <x v="8"/>
    <n v="2022"/>
    <x v="8"/>
  </r>
  <r>
    <s v="Tertiary"/>
    <x v="2"/>
    <x v="46"/>
    <s v="Tertiary Inpatient (Rehabilitative)"/>
    <s v="SUMAC TRANSITION HOUSE"/>
    <s v="GIBSONS"/>
    <x v="0"/>
    <n v="64"/>
    <s v=""/>
    <s v=""/>
    <x v="7"/>
    <n v="100"/>
    <s v="2022"/>
    <s v="09 - SEP"/>
    <s v="49.39625593"/>
    <s v="-123.506183"/>
    <x v="46"/>
    <n v="2022"/>
    <x v="46"/>
  </r>
  <r>
    <s v="Tertiary"/>
    <x v="4"/>
    <x v="56"/>
    <s v="Tertiary Long Term Rehab"/>
    <s v="PEACE VILLA"/>
    <s v="FORT ST. JOHN"/>
    <x v="6"/>
    <n v="99"/>
    <s v=""/>
    <s v=""/>
    <x v="9"/>
    <m/>
    <s v="2022"/>
    <s v="09 - SEP"/>
    <s v="56.25735224"/>
    <s v="-120.818254"/>
    <x v="56"/>
    <n v="2022"/>
    <x v="56"/>
  </r>
  <r>
    <s v="Tertiary"/>
    <x v="1"/>
    <x v="12"/>
    <s v="Tertiary Substance Use Concurrent Services"/>
    <s v="RED FISH HEALING CENTRE FOR MENTAL HEALTH AND ADDICTION"/>
    <s v="COQUITLAM"/>
    <x v="0"/>
    <n v="64"/>
    <s v=""/>
    <s v=""/>
    <x v="70"/>
    <n v="95"/>
    <s v="2022"/>
    <s v="09 - SEP"/>
    <s v="49.24531330"/>
    <s v="-122.804746"/>
    <x v="12"/>
    <n v="2022"/>
    <x v="12"/>
  </r>
  <r>
    <s v="Tertiary"/>
    <x v="2"/>
    <x v="38"/>
    <s v="Tertiary Inpatient (Acute)"/>
    <s v="BC WOMEN'S HOSPITAL"/>
    <s v="VANCOUVER"/>
    <x v="2"/>
    <n v="99"/>
    <s v=""/>
    <s v=""/>
    <x v="8"/>
    <n v="79"/>
    <s v="2022"/>
    <s v="09 - SEP"/>
    <s v="49.24457184"/>
    <s v="-123.127521"/>
    <x v="38"/>
    <n v="2022"/>
    <x v="38"/>
  </r>
  <r>
    <s v="Community"/>
    <x v="0"/>
    <x v="40"/>
    <s v="SU Adult Supportive Bed Based Services (Supportive Recovery)"/>
    <s v="HOUSTON HOUSE 1"/>
    <s v="NELSON"/>
    <x v="0"/>
    <n v="90"/>
    <s v="Male and Female"/>
    <s v="Other priority population"/>
    <x v="16"/>
    <n v="0"/>
    <s v="2022"/>
    <s v="09 - SEP"/>
    <s v="49.48153540"/>
    <s v="-117.298138"/>
    <x v="40"/>
    <n v="2022"/>
    <x v="40"/>
  </r>
  <r>
    <s v="Community"/>
    <x v="0"/>
    <x v="50"/>
    <s v="SU Adult Supportive Bed Based Services (Supportive Recovery)"/>
    <s v="NANAIMO HOUSE"/>
    <s v="PENTICTON"/>
    <x v="0"/>
    <n v="64"/>
    <s v="Male only"/>
    <s v="Other priority population"/>
    <x v="7"/>
    <n v="39"/>
    <s v="2022"/>
    <s v="09 - SEP"/>
    <s v="49.49859501"/>
    <s v="-119.594465"/>
    <x v="50"/>
    <n v="2022"/>
    <x v="50"/>
  </r>
  <r>
    <s v="Community"/>
    <x v="0"/>
    <x v="3"/>
    <s v="MH Community Long Term Care"/>
    <s v="24TH AVENUE"/>
    <s v="VERNON"/>
    <x v="0"/>
    <n v="64"/>
    <s v="Male and Female"/>
    <s v=""/>
    <x v="8"/>
    <n v="96"/>
    <s v="2022"/>
    <s v="09 - SEP"/>
    <s v="50.25919866"/>
    <s v="-119.285048"/>
    <x v="3"/>
    <n v="2022"/>
    <x v="3"/>
  </r>
  <r>
    <s v="Community"/>
    <x v="0"/>
    <x v="4"/>
    <s v="MH Community Assisted Living"/>
    <s v="CORAL HOUSE"/>
    <s v="KELOWNA"/>
    <x v="0"/>
    <n v="90"/>
    <s v="Male and Female"/>
    <s v=""/>
    <x v="0"/>
    <n v="91"/>
    <s v="2022"/>
    <s v="09 - SEP"/>
    <s v="49.88617675"/>
    <s v="-119.469227"/>
    <x v="4"/>
    <n v="2022"/>
    <x v="4"/>
  </r>
  <r>
    <s v="Community"/>
    <x v="0"/>
    <x v="4"/>
    <s v="SU Low Barrier Housing"/>
    <s v="CARDINGTON APARTMENTS"/>
    <s v="KELOWNA"/>
    <x v="0"/>
    <n v="90"/>
    <s v="Male and Female"/>
    <s v=""/>
    <x v="17"/>
    <n v="0"/>
    <s v="2022"/>
    <s v="09 - SEP"/>
    <s v="49.88704209"/>
    <s v="-119.491943"/>
    <x v="4"/>
    <n v="2022"/>
    <x v="4"/>
  </r>
  <r>
    <s v="Community"/>
    <x v="0"/>
    <x v="4"/>
    <s v="MH Community Assisted Living"/>
    <s v="BEDFORD HOUSE"/>
    <s v="KELOWNA"/>
    <x v="0"/>
    <n v="90"/>
    <s v="Male and Female"/>
    <s v=""/>
    <x v="6"/>
    <n v="100"/>
    <s v="2022"/>
    <s v="09 - SEP"/>
    <s v="49.89927943"/>
    <s v="-119.382587"/>
    <x v="4"/>
    <n v="2022"/>
    <x v="4"/>
  </r>
  <r>
    <s v="Community"/>
    <x v="0"/>
    <x v="4"/>
    <s v="MH Family Care Homes"/>
    <s v="HENDERSON FCH"/>
    <s v="KELOWNA"/>
    <x v="0"/>
    <n v="90"/>
    <s v="Male or Female"/>
    <s v=""/>
    <x v="5"/>
    <n v="100"/>
    <s v="2022"/>
    <s v="09 - SEP"/>
    <s v="49.83674649"/>
    <s v="-119.410378"/>
    <x v="4"/>
    <n v="2022"/>
    <x v="4"/>
  </r>
  <r>
    <s v="Community"/>
    <x v="1"/>
    <x v="5"/>
    <s v="MH Community Crisis Stabilization Units"/>
    <s v="CRESST FRASER EAST"/>
    <s v="ABBOTSFORD"/>
    <x v="0"/>
    <n v="99"/>
    <s v="Male and Female"/>
    <s v="Other priority population"/>
    <x v="0"/>
    <n v="70"/>
    <s v="2022"/>
    <s v="09 - SEP"/>
    <s v="49.04547687"/>
    <s v="-122.291379"/>
    <x v="5"/>
    <n v="2022"/>
    <x v="5"/>
  </r>
  <r>
    <s v="Community"/>
    <x v="1"/>
    <x v="5"/>
    <s v="SU Adult Bed Based Treatment"/>
    <s v="KINGHAVEN TREATMENT CENTRE"/>
    <s v="ABBOTSFORD"/>
    <x v="0"/>
    <n v="99"/>
    <s v="Male only"/>
    <s v="Other priority population"/>
    <x v="71"/>
    <n v="89"/>
    <s v="2022"/>
    <s v="09 - SEP"/>
    <s v="49.03119400"/>
    <s v="-122.357715"/>
    <x v="5"/>
    <n v="2022"/>
    <x v="5"/>
  </r>
  <r>
    <s v="Community"/>
    <x v="0"/>
    <x v="29"/>
    <s v="MH Supported Housing Clustered/Block Apartments"/>
    <s v="FOXRIDGE"/>
    <s v="SALMON ARM"/>
    <x v="0"/>
    <n v="64"/>
    <s v="Male and Female"/>
    <s v=""/>
    <x v="62"/>
    <n v="0"/>
    <s v="2022"/>
    <s v="09 - SEP"/>
    <s v="50.69431503"/>
    <s v="-119.282660"/>
    <x v="29"/>
    <n v="2022"/>
    <x v="29"/>
  </r>
  <r>
    <s v="Community"/>
    <x v="0"/>
    <x v="6"/>
    <s v="MH Crisis Bed Based Care (Short Stay Crisis Stabilization)"/>
    <s v="A NEW TOMORROW ADULT RECOVERY CENTRE"/>
    <s v="KAMLOOPS"/>
    <x v="0"/>
    <n v="64"/>
    <s v="Male and Female"/>
    <s v=""/>
    <x v="3"/>
    <n v="0"/>
    <s v="2022"/>
    <s v="09 - SEP"/>
    <s v="50.70386890"/>
    <s v="-120.383413"/>
    <x v="6"/>
    <n v="2022"/>
    <x v="6"/>
  </r>
  <r>
    <s v="Community"/>
    <x v="0"/>
    <x v="6"/>
    <s v="MH Family Care Homes"/>
    <s v="MCMAHON FCH"/>
    <s v="BARRIERE"/>
    <x v="0"/>
    <n v="64"/>
    <s v="Male and Female"/>
    <s v=""/>
    <x v="1"/>
    <n v="100"/>
    <s v="2022"/>
    <s v="09 - SEP"/>
    <s v="51.183071"/>
    <s v="-120.122648"/>
    <x v="6"/>
    <n v="2022"/>
    <x v="6"/>
  </r>
  <r>
    <s v="Community"/>
    <x v="0"/>
    <x v="7"/>
    <s v="MH Family Care Homes"/>
    <s v="BURNETT, HEATHER"/>
    <s v="WILLIAMS LAKE"/>
    <x v="0"/>
    <n v="64"/>
    <s v="Female only"/>
    <s v=""/>
    <x v="5"/>
    <n v="100"/>
    <s v="2022"/>
    <s v="09 - SEP"/>
    <s v="52.14798118"/>
    <s v="-122.160306"/>
    <x v="7"/>
    <n v="2022"/>
    <x v="7"/>
  </r>
  <r>
    <s v="Community"/>
    <x v="0"/>
    <x v="7"/>
    <s v="MH Family Care Homes"/>
    <s v="FORNWALD FCH"/>
    <s v="WILLIAMS LAKE"/>
    <x v="0"/>
    <n v="64"/>
    <s v="Male only"/>
    <s v=""/>
    <x v="1"/>
    <n v="100"/>
    <s v="2022"/>
    <s v="09 - SEP"/>
    <s v="52.14600894"/>
    <s v="-122.146958"/>
    <x v="7"/>
    <n v="2022"/>
    <x v="7"/>
  </r>
  <r>
    <s v="Acute"/>
    <x v="1"/>
    <x v="17"/>
    <s v="Acute Care Inpatient Treatment Beds Geriatrics"/>
    <s v="ROYAL COLUMBIAN HOSPITAL"/>
    <s v="NEW WESTMINSTER"/>
    <x v="6"/>
    <n v="99"/>
    <s v=""/>
    <s v=""/>
    <x v="23"/>
    <n v="100"/>
    <s v="2022"/>
    <s v="09 - SEP"/>
    <s v="49.22660808"/>
    <s v="-122.892704"/>
    <x v="17"/>
    <n v="2022"/>
    <x v="17"/>
  </r>
  <r>
    <s v="Acute"/>
    <x v="1"/>
    <x v="44"/>
    <s v="Acute Care Inpatient Treatment Beds Adults"/>
    <s v="RIDGE MEADOWS HOSPITAL"/>
    <s v="MAPLE RIDGE"/>
    <x v="0"/>
    <n v="64"/>
    <s v=""/>
    <s v=""/>
    <x v="23"/>
    <n v="100"/>
    <s v="2022"/>
    <s v="09 - SEP"/>
    <s v="49.2175811"/>
    <s v="-122.645419"/>
    <x v="44"/>
    <n v="2022"/>
    <x v="44"/>
  </r>
  <r>
    <s v="Acute"/>
    <x v="1"/>
    <x v="33"/>
    <s v="Acute Care Inpatient Treatment Beds Adults"/>
    <s v="LANGLEY MEMORIAL HOSPITAL"/>
    <s v="LANGLEY"/>
    <x v="0"/>
    <n v="64"/>
    <s v=""/>
    <s v=""/>
    <x v="39"/>
    <n v="100"/>
    <s v="2022"/>
    <s v="09 - SEP"/>
    <s v="49.09311864"/>
    <s v="-122.613370"/>
    <x v="33"/>
    <n v="2022"/>
    <x v="33"/>
  </r>
  <r>
    <s v="Acute"/>
    <x v="2"/>
    <x v="8"/>
    <s v="Acute Care Short-term Assessment Unit"/>
    <s v="ST. PAUL'S HOSPITAL"/>
    <s v="VANCOUVER"/>
    <x v="0"/>
    <n v="99"/>
    <s v=""/>
    <s v=""/>
    <x v="18"/>
    <n v="100"/>
    <s v="2022"/>
    <s v="09 - SEP"/>
    <s v="49.27997568"/>
    <s v="-123.128028"/>
    <x v="8"/>
    <n v="2022"/>
    <x v="8"/>
  </r>
  <r>
    <s v="Acute"/>
    <x v="3"/>
    <x v="9"/>
    <s v="Acute Care Inpatient Treatment Beds Geriatrics"/>
    <s v="ROYAL JUBILEE HOSPITAL"/>
    <s v="VICTORIA"/>
    <x v="12"/>
    <n v="110"/>
    <s v=""/>
    <s v=""/>
    <x v="39"/>
    <n v="101"/>
    <s v="2022"/>
    <s v="09 - SEP"/>
    <s v="48.43355776"/>
    <s v="-123.328993"/>
    <x v="9"/>
    <n v="2022"/>
    <x v="9"/>
  </r>
  <r>
    <s v="Acute"/>
    <x v="3"/>
    <x v="67"/>
    <s v="Hospital designated as Observation Unit-MH Act 3(2) Schedule C"/>
    <s v="LADY MINTO HOSPITAL"/>
    <s v="SALTSPRING ISLAND"/>
    <x v="0"/>
    <n v="99"/>
    <s v=""/>
    <s v=""/>
    <x v="11"/>
    <m/>
    <s v="2022"/>
    <s v="09 - SEP"/>
    <s v="48.86179211"/>
    <s v="-123.508558"/>
    <x v="67"/>
    <n v="2022"/>
    <x v="67"/>
  </r>
  <r>
    <s v="Acute"/>
    <x v="3"/>
    <x v="24"/>
    <s v="Acute Care Inpatient Treatment Beds Adults"/>
    <s v="COWICHAN DISTRICT HOSPITAL"/>
    <s v="DUNCAN"/>
    <x v="3"/>
    <n v="99"/>
    <s v=""/>
    <s v=""/>
    <x v="24"/>
    <n v="84"/>
    <s v="2022"/>
    <s v="09 - SEP"/>
    <s v="48.78505142"/>
    <s v="-123.723598"/>
    <x v="24"/>
    <n v="2022"/>
    <x v="24"/>
  </r>
  <r>
    <s v="Acute"/>
    <x v="3"/>
    <x v="25"/>
    <s v="Acute Care Psychiatric Intensive Care Unit (PICU)"/>
    <s v="NANAIMO REGIONAL HOSPITAL"/>
    <s v="NANAIMO"/>
    <x v="0"/>
    <n v="99"/>
    <s v=""/>
    <s v=""/>
    <x v="9"/>
    <n v="108"/>
    <s v="2022"/>
    <s v="09 - SEP"/>
    <s v="49.18333197"/>
    <s v="-123.970999"/>
    <x v="25"/>
    <n v="2022"/>
    <x v="25"/>
  </r>
  <r>
    <s v="Acute"/>
    <x v="3"/>
    <x v="49"/>
    <s v="Acute Care Psychiatric Intensive Care Unit (PICU)"/>
    <s v="NORTH ISLAND HOSPITAL COMOX VALLEY"/>
    <s v="COURTENAY"/>
    <x v="3"/>
    <n v="99"/>
    <s v=""/>
    <s v=""/>
    <x v="9"/>
    <n v="97"/>
    <s v="2022"/>
    <s v="09 - SEP"/>
    <s v="49.71304024"/>
    <s v="-124.969088"/>
    <x v="49"/>
    <n v="2022"/>
    <x v="49"/>
  </r>
  <r>
    <s v="Acute"/>
    <x v="4"/>
    <x v="39"/>
    <s v="Acute Care Inpatient Treatment Beds Adults"/>
    <s v="MILLS MEMORIAL HOSPITAL"/>
    <s v="TERRACE"/>
    <x v="0"/>
    <n v="64"/>
    <s v=""/>
    <s v=""/>
    <x v="0"/>
    <n v="95"/>
    <s v="2022"/>
    <s v="09 - SEP"/>
    <s v="54.509686"/>
    <s v="-128.594781"/>
    <x v="39"/>
    <n v="2022"/>
    <x v="39"/>
  </r>
  <r>
    <s v="Acute"/>
    <x v="4"/>
    <x v="56"/>
    <s v="Acute Care Inpatient Treatment Beds Adults"/>
    <s v="FORT ST. JOHN GENERAL HOSPITAL"/>
    <s v="FORT ST JOHN"/>
    <x v="0"/>
    <n v="99"/>
    <s v=""/>
    <s v=""/>
    <x v="5"/>
    <m/>
    <s v="2022"/>
    <s v="09 - SEP"/>
    <s v="56.24760337"/>
    <s v="-120.815979"/>
    <x v="56"/>
    <n v="2022"/>
    <x v="56"/>
  </r>
  <r>
    <s v="Community"/>
    <x v="0"/>
    <x v="0"/>
    <s v="MH Community Assisted Living"/>
    <s v="AXIS FAMILY RESOURCES"/>
    <s v="CRANBROOK"/>
    <x v="0"/>
    <n v="90"/>
    <s v="Male and Female"/>
    <s v=""/>
    <x v="24"/>
    <n v="0"/>
    <s v="2022"/>
    <s v="09 - SEP"/>
    <s v="49.51668193"/>
    <s v="-115.760270"/>
    <x v="0"/>
    <n v="2022"/>
    <x v="0"/>
  </r>
  <r>
    <s v="Community"/>
    <x v="0"/>
    <x v="0"/>
    <s v="MH Family Care Homes"/>
    <s v="GAUVIN AND BEAN FCH"/>
    <s v="CRANBROOK"/>
    <x v="0"/>
    <n v="90"/>
    <s v="Male and Female"/>
    <s v=""/>
    <x v="1"/>
    <n v="100"/>
    <s v="2022"/>
    <s v="09 - SEP"/>
    <s v="49.51650207"/>
    <s v="-115.760483"/>
    <x v="0"/>
    <n v="2022"/>
    <x v="0"/>
  </r>
  <r>
    <s v="Community"/>
    <x v="1"/>
    <x v="44"/>
    <s v="SU Adult Supportive Bed Based Services (Supportive Recovery)"/>
    <s v="HANNA HOUSE"/>
    <s v="MAPLE RIDGE"/>
    <x v="0"/>
    <n v="99"/>
    <s v="Female only"/>
    <s v="Other priority population"/>
    <x v="31"/>
    <n v="62"/>
    <s v="2022"/>
    <s v="09 - SEP"/>
    <s v="49.22037717"/>
    <s v="-122.631707"/>
    <x v="44"/>
    <n v="2022"/>
    <x v="44"/>
  </r>
  <r>
    <s v="Community"/>
    <x v="1"/>
    <x v="33"/>
    <s v="MH Supported Housing Group Homes"/>
    <s v="FOURPLEX"/>
    <s v="LANGLEY"/>
    <x v="0"/>
    <n v="99"/>
    <s v="Male and Female"/>
    <s v="Other priority population"/>
    <x v="12"/>
    <n v="64"/>
    <s v="2022"/>
    <s v="09 - SEP"/>
    <s v="49.09949184"/>
    <s v="-122.668948"/>
    <x v="33"/>
    <n v="2022"/>
    <x v="33"/>
  </r>
  <r>
    <s v="Community"/>
    <x v="1"/>
    <x v="45"/>
    <s v="MH Supported Housing Group Homes"/>
    <s v="DELTA HOUSE"/>
    <s v="DELTA"/>
    <x v="0"/>
    <n v="24"/>
    <s v="Male and Female"/>
    <s v="Other priority population"/>
    <x v="9"/>
    <n v="100"/>
    <s v="2022"/>
    <s v="09 - SEP"/>
    <s v="49.15582946"/>
    <s v="-122.898576"/>
    <x v="45"/>
    <n v="2022"/>
    <x v="45"/>
  </r>
  <r>
    <s v="Community"/>
    <x v="1"/>
    <x v="45"/>
    <s v="MH Supported Housing Group Homes"/>
    <s v="VENTURA HOUSE"/>
    <s v="DELTA"/>
    <x v="0"/>
    <n v="99"/>
    <s v="Male and Female"/>
    <s v="Other priority population"/>
    <x v="11"/>
    <n v="0"/>
    <s v="2022"/>
    <s v="09 - SEP"/>
    <s v="49.15873388"/>
    <s v="-122.896231"/>
    <x v="45"/>
    <n v="2022"/>
    <x v="45"/>
  </r>
  <r>
    <s v="Community"/>
    <x v="1"/>
    <x v="13"/>
    <s v="MH Community Crisis Stabilization Units"/>
    <s v="CRESST FRASER SOUTH"/>
    <s v="SURREY"/>
    <x v="0"/>
    <n v="99"/>
    <s v="Male and Female"/>
    <s v="Other priority population"/>
    <x v="8"/>
    <n v="92"/>
    <s v="2022"/>
    <s v="09 - SEP"/>
    <s v="49.18062912"/>
    <s v="-122.849149"/>
    <x v="13"/>
    <n v="2022"/>
    <x v="13"/>
  </r>
  <r>
    <s v="Community"/>
    <x v="1"/>
    <x v="13"/>
    <s v="MH Supported Housing Group Homes"/>
    <s v="SANDELL HOUSE"/>
    <s v="SURREY"/>
    <x v="0"/>
    <n v="99"/>
    <s v="Male and Female"/>
    <s v="Other priority population"/>
    <x v="2"/>
    <n v="75"/>
    <s v="2022"/>
    <s v="09 - SEP"/>
    <s v="49.18625114"/>
    <s v="-122.867555"/>
    <x v="13"/>
    <n v="2022"/>
    <x v="13"/>
  </r>
  <r>
    <s v="Community"/>
    <x v="2"/>
    <x v="15"/>
    <s v="MH Community Assisted Living"/>
    <s v="STOREYS BUILDING"/>
    <s v="RICHMOND"/>
    <x v="0"/>
    <n v="99"/>
    <s v="Male and Female"/>
    <s v="Homeless"/>
    <x v="36"/>
    <n v="100"/>
    <s v="2022"/>
    <s v="09 - SEP"/>
    <s v="49.16339190"/>
    <s v="-123.135364"/>
    <x v="15"/>
    <n v="2022"/>
    <x v="15"/>
  </r>
  <r>
    <s v="Community"/>
    <x v="2"/>
    <x v="15"/>
    <s v="MH Community Long Term Care"/>
    <s v="FRANCIS HOUSE"/>
    <s v="RICHMOND"/>
    <x v="0"/>
    <n v="99"/>
    <s v="Male and Female"/>
    <s v="Homeless"/>
    <x v="0"/>
    <n v="100"/>
    <s v="2022"/>
    <s v="09 - SEP"/>
    <s v="49.15002642"/>
    <s v="-123.147468"/>
    <x v="15"/>
    <n v="2022"/>
    <x v="15"/>
  </r>
  <r>
    <s v="Community"/>
    <x v="2"/>
    <x v="8"/>
    <s v="MH Emergency Shelters"/>
    <s v="METSON SHELTER"/>
    <s v="VANCOUVER"/>
    <x v="0"/>
    <n v="99"/>
    <s v="Male and Female"/>
    <s v="Homeless"/>
    <x v="20"/>
    <n v="100"/>
    <s v="2022"/>
    <s v="09 - SEP"/>
    <s v="49.27957059"/>
    <s v="-123.124314"/>
    <x v="8"/>
    <n v="2022"/>
    <x v="8"/>
  </r>
  <r>
    <s v="Community"/>
    <x v="2"/>
    <x v="8"/>
    <s v="MH Supported Housing Clustered/Block Apartments"/>
    <s v="DOUG STOREY APARTMENTS"/>
    <s v="VANCOUVER"/>
    <x v="0"/>
    <n v="64"/>
    <s v="Male and Female"/>
    <s v="Other priority population"/>
    <x v="23"/>
    <n v="100"/>
    <s v="2022"/>
    <s v="09 - SEP"/>
    <s v="49.28035867"/>
    <s v="-123.117279"/>
    <x v="8"/>
    <n v="2022"/>
    <x v="8"/>
  </r>
  <r>
    <s v="Community"/>
    <x v="2"/>
    <x v="8"/>
    <s v="MH Supported Housing Group Homes"/>
    <s v="WATSON HOUSE"/>
    <s v="VANCOUVER"/>
    <x v="0"/>
    <n v="64"/>
    <s v="Male and Female"/>
    <s v="Other priority population"/>
    <x v="2"/>
    <n v="100"/>
    <s v="2022"/>
    <s v="09 - SEP"/>
    <s v="49.28179285"/>
    <s v="-123.131017"/>
    <x v="8"/>
    <n v="2022"/>
    <x v="8"/>
  </r>
  <r>
    <s v="Community"/>
    <x v="2"/>
    <x v="16"/>
    <s v="SU Low Barrier Housing"/>
    <s v="HAZELTON RESIDENCE"/>
    <s v="VANCOUVER"/>
    <x v="0"/>
    <n v="64"/>
    <s v="Male and Female"/>
    <s v="Other priority population"/>
    <x v="57"/>
    <n v="100"/>
    <s v="2022"/>
    <s v="09 - SEP"/>
    <s v="49.28394172"/>
    <s v="-123.096003"/>
    <x v="16"/>
    <n v="2022"/>
    <x v="16"/>
  </r>
  <r>
    <s v="Community"/>
    <x v="1"/>
    <x v="17"/>
    <s v="MH Community Crisis Stabilization Units"/>
    <s v="CRESST FRASER NORTH"/>
    <s v="NEW WESTMINSTER"/>
    <x v="0"/>
    <n v="99"/>
    <s v="Male and Female"/>
    <s v="Other priority population"/>
    <x v="0"/>
    <n v="100"/>
    <s v="2022"/>
    <s v="09 - SEP"/>
    <s v="49.22775078"/>
    <s v="-122.888175"/>
    <x v="17"/>
    <n v="2022"/>
    <x v="17"/>
  </r>
  <r>
    <s v="Community"/>
    <x v="1"/>
    <x v="17"/>
    <s v="MH Supported Housing Clustered/Block Apartments"/>
    <s v="ELIZABETH BARNETT TERRACE"/>
    <s v="NEW WESTMINSTER"/>
    <x v="0"/>
    <n v="99"/>
    <s v="Male and Female"/>
    <s v="Other priority population"/>
    <x v="4"/>
    <n v="100"/>
    <s v="2022"/>
    <s v="09 - SEP"/>
    <s v="49.22775078"/>
    <s v="-122.888175"/>
    <x v="17"/>
    <n v="2022"/>
    <x v="17"/>
  </r>
  <r>
    <s v="Community"/>
    <x v="1"/>
    <x v="18"/>
    <s v="MH Supported Housing Group Homes"/>
    <s v="DOMINION HOUSE"/>
    <s v="BURNABY"/>
    <x v="0"/>
    <n v="99"/>
    <s v="Male and Female"/>
    <s v="Other priority population"/>
    <x v="7"/>
    <n v="100"/>
    <s v="2022"/>
    <s v="09 - SEP"/>
    <s v="49.25605856"/>
    <s v="-122.991309"/>
    <x v="18"/>
    <n v="2022"/>
    <x v="18"/>
  </r>
  <r>
    <s v="Community"/>
    <x v="1"/>
    <x v="18"/>
    <s v="MH Supported Housing Group Homes"/>
    <s v="RUMBLE HOUSE"/>
    <s v="BURNABY"/>
    <x v="0"/>
    <n v="99"/>
    <s v="Male and Female"/>
    <s v="Other priority population"/>
    <x v="7"/>
    <n v="100"/>
    <s v="2022"/>
    <s v="09 - SEP"/>
    <s v="49.21474966"/>
    <s v="-122.984577"/>
    <x v="18"/>
    <n v="2022"/>
    <x v="18"/>
  </r>
  <r>
    <s v="Community"/>
    <x v="1"/>
    <x v="18"/>
    <s v="SU Supported Housing Group Homes"/>
    <s v="TRANSITIONS TO NEW BEGINNINGS"/>
    <s v="BURNABY"/>
    <x v="0"/>
    <n v="99"/>
    <s v="Female only"/>
    <s v="Pregnant"/>
    <x v="7"/>
    <n v="0"/>
    <s v="2022"/>
    <s v="09 - SEP"/>
    <s v="49.24471238"/>
    <s v="-123.017232"/>
    <x v="18"/>
    <n v="2022"/>
    <x v="18"/>
  </r>
  <r>
    <s v="Community"/>
    <x v="1"/>
    <x v="18"/>
    <s v="MH Supported Housing Group Homes"/>
    <s v="HOLLY HOUSE"/>
    <s v="BURNABY"/>
    <x v="0"/>
    <n v="99"/>
    <s v="Male and Female"/>
    <s v="Other priority population"/>
    <x v="7"/>
    <n v="100"/>
    <s v="2022"/>
    <s v="09 - SEP"/>
    <s v="49.22261417"/>
    <s v="-122.947428"/>
    <x v="18"/>
    <n v="2022"/>
    <x v="18"/>
  </r>
  <r>
    <s v="Community"/>
    <x v="2"/>
    <x v="20"/>
    <s v="MH Community Long Term Care"/>
    <s v="CHAMPLAIN HOUSE"/>
    <s v="VANCOUVER"/>
    <x v="0"/>
    <n v="64"/>
    <s v="Female only"/>
    <s v=""/>
    <x v="0"/>
    <n v="92"/>
    <s v="2022"/>
    <s v="09 - SEP"/>
    <s v="49.22275353"/>
    <s v="-123.048518"/>
    <x v="20"/>
    <n v="2022"/>
    <x v="20"/>
  </r>
  <r>
    <s v="Community"/>
    <x v="2"/>
    <x v="21"/>
    <s v="SU Adult Supportive Bed Based Services (Supportive Recovery)"/>
    <s v="DOVERCOURT"/>
    <s v="NORTH VANCOUVER"/>
    <x v="0"/>
    <n v="64"/>
    <s v="Male and Female"/>
    <s v=""/>
    <x v="1"/>
    <m/>
    <s v="2022"/>
    <s v="09 - SEP"/>
    <s v="49.34352113"/>
    <s v="-123.026361"/>
    <x v="21"/>
    <n v="2022"/>
    <x v="21"/>
  </r>
  <r>
    <s v="Community"/>
    <x v="2"/>
    <x v="46"/>
    <s v="MH Community Long Term Care"/>
    <s v="CHAPMAN HOUSE"/>
    <s v="SECHELT, BC"/>
    <x v="0"/>
    <n v="64"/>
    <s v="Male and Female"/>
    <s v=""/>
    <x v="6"/>
    <m/>
    <s v="2022"/>
    <s v="09 - SEP"/>
    <s v="49.47111949"/>
    <s v="-123.759432"/>
    <x v="46"/>
    <n v="2022"/>
    <x v="46"/>
  </r>
  <r>
    <s v="Community"/>
    <x v="3"/>
    <x v="9"/>
    <s v="SU Low Barrier Housing"/>
    <s v="DESMOND HOUSE"/>
    <s v="VICTORIA"/>
    <x v="0"/>
    <n v="99"/>
    <s v="Male and Female"/>
    <s v=""/>
    <x v="11"/>
    <n v="62"/>
    <s v="2022"/>
    <s v="09 - SEP"/>
    <s v="48.42769808"/>
    <s v="-123.362222"/>
    <x v="9"/>
    <n v="2022"/>
    <x v="9"/>
  </r>
  <r>
    <s v="Community"/>
    <x v="3"/>
    <x v="9"/>
    <s v="SU Low Barrier Housing"/>
    <s v="MIKE GIDORA APTS"/>
    <s v="VICTORIA"/>
    <x v="0"/>
    <n v="99"/>
    <s v="Male and Female"/>
    <s v=""/>
    <x v="10"/>
    <n v="89"/>
    <s v="2022"/>
    <s v="09 - SEP"/>
    <s v="48.42769808"/>
    <s v="-123.362222"/>
    <x v="9"/>
    <n v="2022"/>
    <x v="9"/>
  </r>
  <r>
    <s v="Community"/>
    <x v="3"/>
    <x v="9"/>
    <s v="SU Adult Supportive Bed Based Services (Supportive Recovery)"/>
    <s v="THE GROVE"/>
    <s v="VICTORIA"/>
    <x v="0"/>
    <n v="99"/>
    <s v="Male only"/>
    <s v=""/>
    <x v="0"/>
    <n v="60"/>
    <s v="2022"/>
    <s v="09 - SEP"/>
    <s v="48.42635459"/>
    <s v="-123.331453"/>
    <x v="9"/>
    <n v="2022"/>
    <x v="9"/>
  </r>
  <r>
    <s v="Community"/>
    <x v="3"/>
    <x v="9"/>
    <s v="SU Adult Transitional Services"/>
    <s v="STABILIZATION UNIT HOUSE 2"/>
    <s v="VICTORIA"/>
    <x v="0"/>
    <n v="99"/>
    <s v="Male and Female"/>
    <s v=""/>
    <x v="3"/>
    <n v="17"/>
    <s v="2022"/>
    <s v="09 - SEP"/>
    <s v="48.42069695"/>
    <s v="-123.358618"/>
    <x v="9"/>
    <n v="2022"/>
    <x v="9"/>
  </r>
  <r>
    <s v="Community"/>
    <x v="3"/>
    <x v="9"/>
    <s v="SU Adult Withdrawal Management (detox) Facility Based"/>
    <s v="EMP MEDICAL DETOX"/>
    <s v="VICTORIA"/>
    <x v="10"/>
    <n v="99"/>
    <s v="Male and Female"/>
    <s v=""/>
    <x v="19"/>
    <n v="40"/>
    <s v="2022"/>
    <s v="09 - SEP"/>
    <s v="48.43419872"/>
    <s v="-123.323940"/>
    <x v="9"/>
    <n v="2022"/>
    <x v="9"/>
  </r>
  <r>
    <s v="Community"/>
    <x v="2"/>
    <x v="16"/>
    <s v="SU Low Barrier Housing"/>
    <s v="PORTLAND HOTEL"/>
    <s v="VANCOUVER"/>
    <x v="0"/>
    <n v="64"/>
    <s v="Male and Female"/>
    <s v="Homeless"/>
    <x v="72"/>
    <n v="100"/>
    <s v="2022"/>
    <s v="09 - SEP"/>
    <s v="49.28171817"/>
    <s v="-123.106153"/>
    <x v="16"/>
    <n v="2022"/>
    <x v="16"/>
  </r>
  <r>
    <s v="Community"/>
    <x v="2"/>
    <x v="16"/>
    <s v="MH Supported Housing Clustered/Block Apartments"/>
    <s v="KIDDER PLACE"/>
    <s v="VANCOUVER"/>
    <x v="0"/>
    <n v="64"/>
    <s v="Male and Female"/>
    <s v="Other priority population"/>
    <x v="24"/>
    <n v="100"/>
    <s v="2022"/>
    <s v="09 - SEP"/>
    <s v="49.28382623"/>
    <s v="-123.060551"/>
    <x v="16"/>
    <n v="2022"/>
    <x v="16"/>
  </r>
  <r>
    <s v="Community"/>
    <x v="2"/>
    <x v="23"/>
    <s v="MH Community Long Term Care"/>
    <s v="JOURNEYS"/>
    <s v="VANCOUVER"/>
    <x v="0"/>
    <n v="64"/>
    <s v="Male and Female"/>
    <s v="Other priority population"/>
    <x v="0"/>
    <n v="100"/>
    <s v="2022"/>
    <s v="09 - SEP"/>
    <s v="49.26837212"/>
    <s v="-123.032405"/>
    <x v="23"/>
    <n v="2022"/>
    <x v="23"/>
  </r>
  <r>
    <s v="Community"/>
    <x v="2"/>
    <x v="23"/>
    <s v="MH Community Long Term Care"/>
    <s v="TAMARACK HOUSE"/>
    <s v="VANCOUVER"/>
    <x v="0"/>
    <n v="64"/>
    <s v="Male only"/>
    <s v="Other priority population"/>
    <x v="6"/>
    <n v="100"/>
    <s v="2022"/>
    <s v="09 - SEP"/>
    <s v="49.23660335"/>
    <s v="-123.041856"/>
    <x v="23"/>
    <n v="2022"/>
    <x v="23"/>
  </r>
  <r>
    <s v="Community"/>
    <x v="2"/>
    <x v="23"/>
    <s v="MH Supported Housing Group Homes"/>
    <s v="THE RANCH / CECIL HOUSE"/>
    <s v="VANCOUVER"/>
    <x v="0"/>
    <n v="64"/>
    <s v="Male and Female"/>
    <s v=""/>
    <x v="7"/>
    <n v="100"/>
    <s v="2022"/>
    <s v="09 - SEP"/>
    <s v="49.24536605"/>
    <s v="-123.050473"/>
    <x v="23"/>
    <n v="2022"/>
    <x v="23"/>
  </r>
  <r>
    <s v="Community"/>
    <x v="3"/>
    <x v="63"/>
    <s v="SU Youth Supportive Bed Based Services (Supportive Recovery)"/>
    <s v="HER WAY HOME 4"/>
    <s v="CONFIDENTIAL"/>
    <x v="3"/>
    <n v="24"/>
    <s v="Female with Child(ren)"/>
    <s v="Pregnant"/>
    <x v="5"/>
    <n v="0"/>
    <s v="2022"/>
    <s v="09 - SEP"/>
    <s v=""/>
    <s v=""/>
    <x v="63"/>
    <n v="2022"/>
    <x v="63"/>
  </r>
  <r>
    <s v="Community"/>
    <x v="3"/>
    <x v="24"/>
    <s v="MH Community Long Term Care"/>
    <s v="WICKS HOME GROUP HOME"/>
    <s v="DUNCAN"/>
    <x v="0"/>
    <n v="99"/>
    <s v="Male and Female"/>
    <s v="Other priority population"/>
    <x v="0"/>
    <n v="88"/>
    <s v="2022"/>
    <s v="09 - SEP"/>
    <s v="48.79857029"/>
    <s v="-123.685155"/>
    <x v="24"/>
    <n v="2022"/>
    <x v="24"/>
  </r>
  <r>
    <s v="Community"/>
    <x v="3"/>
    <x v="25"/>
    <s v="SU Youth Supportive Bed Based Services (Supportive Recovery)"/>
    <s v="TRANSITIONS"/>
    <s v="NANAIMO"/>
    <x v="4"/>
    <n v="19"/>
    <s v="Male and Female"/>
    <s v=""/>
    <x v="1"/>
    <n v="35"/>
    <s v="2022"/>
    <s v="09 - SEP"/>
    <s v="49.16797248"/>
    <s v="-123.941572"/>
    <x v="25"/>
    <n v="2022"/>
    <x v="25"/>
  </r>
  <r>
    <s v="Community"/>
    <x v="3"/>
    <x v="25"/>
    <s v="MH Supported Housing Group Homes"/>
    <s v="BOB CURRIE PLACE"/>
    <s v="NANAIMO"/>
    <x v="0"/>
    <n v="99"/>
    <s v="Male and Female"/>
    <s v=""/>
    <x v="2"/>
    <n v="92"/>
    <s v="2022"/>
    <s v="09 - SEP"/>
    <s v="49.19804401"/>
    <s v="-124.000284"/>
    <x v="25"/>
    <n v="2022"/>
    <x v="25"/>
  </r>
  <r>
    <s v="Community"/>
    <x v="3"/>
    <x v="25"/>
    <s v="MH Family Care Homes"/>
    <s v="SMITH FCH"/>
    <s v="NANAIMO"/>
    <x v="0"/>
    <n v="99"/>
    <s v="Male and Female"/>
    <s v=""/>
    <x v="5"/>
    <n v="100"/>
    <s v="2022"/>
    <s v="09 - SEP"/>
    <s v=""/>
    <s v=""/>
    <x v="25"/>
    <n v="2022"/>
    <x v="25"/>
  </r>
  <r>
    <s v="Community"/>
    <x v="3"/>
    <x v="48"/>
    <s v="SU Adult Bed Based Treatment"/>
    <s v="KACKAAMIN FAMILY DEVELOPMENT CENTRE ASSOCIATION"/>
    <s v="PORT ALBERNI"/>
    <x v="0"/>
    <n v="99"/>
    <s v="Male and Female"/>
    <s v=""/>
    <x v="21"/>
    <n v="90"/>
    <s v="2022"/>
    <s v="09 - SEP"/>
    <s v="49.1523252"/>
    <s v="-125.908448"/>
    <x v="48"/>
    <n v="2022"/>
    <x v="48"/>
  </r>
  <r>
    <s v="Community"/>
    <x v="3"/>
    <x v="49"/>
    <s v="MH Family Care Homes"/>
    <s v="PARKER  FCH"/>
    <s v="COURTENAY"/>
    <x v="0"/>
    <n v="99"/>
    <s v="Male and Female"/>
    <s v=""/>
    <x v="1"/>
    <n v="100"/>
    <s v="2022"/>
    <s v="09 - SEP"/>
    <s v=""/>
    <s v=""/>
    <x v="49"/>
    <n v="2022"/>
    <x v="49"/>
  </r>
  <r>
    <s v="Community"/>
    <x v="3"/>
    <x v="43"/>
    <s v="MH Crisis Bed Based Care (Short Stay Crisis Stabilization)"/>
    <s v="NEW BEGINNINGS"/>
    <s v="PORT HARDY"/>
    <x v="0"/>
    <n v="99"/>
    <s v="Male and Female"/>
    <s v=""/>
    <x v="6"/>
    <n v="21"/>
    <s v="2022"/>
    <s v="09 - SEP"/>
    <s v="50.722741"/>
    <s v="-127.492789"/>
    <x v="43"/>
    <n v="2022"/>
    <x v="43"/>
  </r>
  <r>
    <s v="Community"/>
    <x v="3"/>
    <x v="43"/>
    <s v="SU Adult Withdrawal Management (detox) Supportive Bed Based"/>
    <s v="NEW BEGINNINGS"/>
    <s v="PORT HARDY"/>
    <x v="0"/>
    <n v="99"/>
    <s v="Male and Female"/>
    <s v=""/>
    <x v="7"/>
    <n v="21"/>
    <s v="2022"/>
    <s v="09 - SEP"/>
    <s v="50.722741"/>
    <s v="-127.492789"/>
    <x v="43"/>
    <n v="2022"/>
    <x v="43"/>
  </r>
  <r>
    <s v="Community"/>
    <x v="4"/>
    <x v="36"/>
    <s v="SU Adult Supportive Bed Based Services (Supportive Recovery)"/>
    <s v="HAIDA GWAII SOCIETY FOR COMMUNITY PEACE"/>
    <s v="MASSET"/>
    <x v="0"/>
    <n v="64"/>
    <s v="Female with Child(ren)"/>
    <s v=""/>
    <x v="16"/>
    <m/>
    <s v="2022"/>
    <s v="09 - SEP"/>
    <s v="54.022776"/>
    <s v="-132.09902"/>
    <x v="36"/>
    <n v="2022"/>
    <x v="36"/>
  </r>
  <r>
    <s v="Community"/>
    <x v="4"/>
    <x v="55"/>
    <s v="SU Adult Withdrawal Management (detox) Facility Based"/>
    <s v="BULKLEY VALLEY DISTRICT HOSPITAL"/>
    <s v="SMITHERS"/>
    <x v="0"/>
    <n v="99"/>
    <s v="Male and Female"/>
    <s v=""/>
    <x v="5"/>
    <m/>
    <s v="2022"/>
    <s v="09 - SEP"/>
    <s v="54.779846"/>
    <s v="-127.167989"/>
    <x v="55"/>
    <n v="2022"/>
    <x v="55"/>
  </r>
  <r>
    <s v="Community"/>
    <x v="4"/>
    <x v="39"/>
    <s v="SU Adult Supportive Bed Based Services (Supportive Recovery)"/>
    <s v="KSAN HOUSE"/>
    <s v="TERRACE"/>
    <x v="0"/>
    <n v="64"/>
    <s v="Female with Child(ren)"/>
    <s v=""/>
    <x v="2"/>
    <m/>
    <s v="2022"/>
    <s v="09 - SEP"/>
    <s v="54.51793126"/>
    <s v="-128.601932"/>
    <x v="39"/>
    <n v="2022"/>
    <x v="39"/>
  </r>
  <r>
    <s v="Community"/>
    <x v="4"/>
    <x v="39"/>
    <s v="MH Community Long Term Care"/>
    <s v="BIRCHWOOD"/>
    <s v="TERRACE"/>
    <x v="0"/>
    <n v="64"/>
    <s v="Male and Female"/>
    <s v=""/>
    <x v="2"/>
    <m/>
    <s v="2022"/>
    <s v="09 - SEP"/>
    <s v="54.51750840"/>
    <s v="-128.543514"/>
    <x v="39"/>
    <n v="2022"/>
    <x v="39"/>
  </r>
  <r>
    <s v="Community"/>
    <x v="4"/>
    <x v="28"/>
    <s v="MH Community Long Term Care"/>
    <s v="HAZELTON STREET RESIDENCE"/>
    <s v="PRINCE GEORGE"/>
    <x v="0"/>
    <n v="64"/>
    <s v="Male and Female"/>
    <s v=""/>
    <x v="6"/>
    <m/>
    <s v="2022"/>
    <s v="09 - SEP"/>
    <s v="53.89761697"/>
    <s v="-122.738054"/>
    <x v="28"/>
    <n v="2022"/>
    <x v="28"/>
  </r>
  <r>
    <s v="Community"/>
    <x v="4"/>
    <x v="28"/>
    <s v="MH Supported Housing Group Homes"/>
    <s v="URQUHART HOUSE"/>
    <s v="PRINCE GEORGE"/>
    <x v="0"/>
    <n v="64"/>
    <s v="Male and Female"/>
    <s v=""/>
    <x v="7"/>
    <m/>
    <s v="2022"/>
    <s v="09 - SEP"/>
    <s v="53.91995195"/>
    <s v="-122.812048"/>
    <x v="28"/>
    <n v="2022"/>
    <x v="28"/>
  </r>
  <r>
    <s v="Community"/>
    <x v="4"/>
    <x v="28"/>
    <s v="SU Adult Supportive Bed Based Services (Supportive Recovery)"/>
    <s v="BALDY HUGHES"/>
    <s v="PRINCE GEORGE"/>
    <x v="0"/>
    <n v="64"/>
    <s v="Male only"/>
    <s v="Other priority population"/>
    <x v="6"/>
    <n v="33"/>
    <s v="2022"/>
    <s v="09 - SEP"/>
    <s v="53.79359347"/>
    <s v="-122.871660"/>
    <x v="28"/>
    <n v="2022"/>
    <x v="28"/>
  </r>
  <r>
    <s v="Supported"/>
    <x v="0"/>
    <x v="34"/>
    <s v="MH Supported Housing Supported Independent Living (SIL)"/>
    <s v="UNAVAILABLE"/>
    <s v="VARIOUS IN EK HSDA"/>
    <x v="5"/>
    <m/>
    <s v=""/>
    <s v=""/>
    <x v="13"/>
    <m/>
    <s v="2022"/>
    <s v="09 - SEP"/>
    <s v=""/>
    <s v=""/>
    <x v="34"/>
    <s v=""/>
    <x v="34"/>
  </r>
  <r>
    <s v="Supported"/>
    <x v="0"/>
    <x v="61"/>
    <s v="MH Supported Housing Supported Independent Living (SIL)"/>
    <s v="UNAVAILABLE"/>
    <s v="GRAND FORKS"/>
    <x v="5"/>
    <m/>
    <s v=""/>
    <s v=""/>
    <x v="5"/>
    <m/>
    <s v="2022"/>
    <s v="09 - SEP"/>
    <s v=""/>
    <s v=""/>
    <x v="61"/>
    <n v="2022"/>
    <x v="61"/>
  </r>
  <r>
    <s v="Supported"/>
    <x v="0"/>
    <x v="4"/>
    <s v="MH Supported Housing Supported Independent Living (SIL)"/>
    <s v="UNAVAILABLE"/>
    <s v="KELOWNA"/>
    <x v="5"/>
    <m/>
    <s v=""/>
    <s v=""/>
    <x v="25"/>
    <m/>
    <s v="2022"/>
    <s v="09 - SEP"/>
    <s v=""/>
    <s v=""/>
    <x v="4"/>
    <n v="2022"/>
    <x v="4"/>
  </r>
  <r>
    <s v="Supported"/>
    <x v="0"/>
    <x v="42"/>
    <s v="MH Supported Housing Supported Independent Living (SIL)"/>
    <s v="UNAVAILABLE"/>
    <s v="MERRITT"/>
    <x v="5"/>
    <m/>
    <s v=""/>
    <s v=""/>
    <x v="5"/>
    <m/>
    <s v="2022"/>
    <s v="09 - SEP"/>
    <s v=""/>
    <s v=""/>
    <x v="42"/>
    <n v="2022"/>
    <x v="42"/>
  </r>
  <r>
    <s v="Supported"/>
    <x v="1"/>
    <x v="57"/>
    <s v="MH ACT/ICM Rental Subsidy"/>
    <s v="UNAVAILABLE"/>
    <s v="MISSION"/>
    <x v="5"/>
    <m/>
    <s v=""/>
    <s v=""/>
    <x v="12"/>
    <m/>
    <s v="2022"/>
    <s v="09 - SEP"/>
    <s v=""/>
    <s v=""/>
    <x v="57"/>
    <n v="2022"/>
    <x v="57"/>
  </r>
  <r>
    <s v="Supported"/>
    <x v="1"/>
    <x v="17"/>
    <s v="MH Rental Subsidy"/>
    <s v="UNAVAILABLE"/>
    <s v="NEW WESTMINSTER"/>
    <x v="5"/>
    <m/>
    <s v=""/>
    <s v=""/>
    <x v="23"/>
    <m/>
    <s v="2022"/>
    <s v="09 - SEP"/>
    <s v=""/>
    <s v=""/>
    <x v="17"/>
    <n v="2022"/>
    <x v="17"/>
  </r>
  <r>
    <s v="Supported"/>
    <x v="1"/>
    <x v="13"/>
    <s v="MH ACT/ICM Rental Subsidy"/>
    <s v="UNAVAILABLE"/>
    <s v="SURREY"/>
    <x v="5"/>
    <m/>
    <s v=""/>
    <s v=""/>
    <x v="60"/>
    <m/>
    <s v="2022"/>
    <s v="09 - SEP"/>
    <s v=""/>
    <s v=""/>
    <x v="13"/>
    <n v="2022"/>
    <x v="13"/>
  </r>
  <r>
    <s v="Supported"/>
    <x v="1"/>
    <x v="14"/>
    <s v="MH Supported Housing Scattered Supported Apartments"/>
    <s v="UNAVAILABLE"/>
    <s v="WHITE ROCK"/>
    <x v="5"/>
    <m/>
    <s v=""/>
    <s v=""/>
    <x v="31"/>
    <m/>
    <s v="2022"/>
    <s v="09 - SEP"/>
    <s v=""/>
    <s v=""/>
    <x v="14"/>
    <n v="2022"/>
    <x v="14"/>
  </r>
  <r>
    <s v="Supported"/>
    <x v="2"/>
    <x v="8"/>
    <s v="SU Supported Housing Scattered Supported Apartments"/>
    <s v="UNAVAILABLE"/>
    <s v="VANCOUVER"/>
    <x v="5"/>
    <m/>
    <s v=""/>
    <s v=""/>
    <x v="17"/>
    <m/>
    <s v="2022"/>
    <s v="09 - SEP"/>
    <s v=""/>
    <s v=""/>
    <x v="8"/>
    <n v="2022"/>
    <x v="8"/>
  </r>
  <r>
    <s v="Supported"/>
    <x v="3"/>
    <x v="9"/>
    <s v="MH Supported Housing Scattered Supported Apartments"/>
    <s v="UNAVAILABLE"/>
    <s v="VICTORIA"/>
    <x v="5"/>
    <m/>
    <s v=""/>
    <s v=""/>
    <x v="23"/>
    <m/>
    <s v="2022"/>
    <s v="09 - SEP"/>
    <s v=""/>
    <s v=""/>
    <x v="9"/>
    <n v="2022"/>
    <x v="9"/>
  </r>
  <r>
    <s v="Supported"/>
    <x v="3"/>
    <x v="48"/>
    <s v="MH Rental Subsidy"/>
    <s v="UNAVAILABLE"/>
    <s v="UCLUELET"/>
    <x v="5"/>
    <m/>
    <s v=""/>
    <s v=""/>
    <x v="9"/>
    <m/>
    <s v="2022"/>
    <s v="09 - SEP"/>
    <s v=""/>
    <s v=""/>
    <x v="48"/>
    <n v="2022"/>
    <x v="48"/>
  </r>
  <r>
    <s v="Supported"/>
    <x v="3"/>
    <x v="43"/>
    <s v="MH Rental Subsidy"/>
    <s v="UNAVAILABLE"/>
    <s v="PORT ALICE"/>
    <x v="5"/>
    <m/>
    <s v=""/>
    <s v=""/>
    <x v="18"/>
    <m/>
    <s v="2022"/>
    <s v="09 - SEP"/>
    <s v=""/>
    <s v=""/>
    <x v="43"/>
    <n v="2022"/>
    <x v="43"/>
  </r>
  <r>
    <s v="Supported"/>
    <x v="1"/>
    <x v="13"/>
    <s v="MH Supported Housing Scattered Supported Apartments"/>
    <s v="UNAVAILABLE"/>
    <s v="SURREY"/>
    <x v="5"/>
    <m/>
    <s v=""/>
    <s v=""/>
    <x v="1"/>
    <m/>
    <s v="2022"/>
    <s v="09 - SEP"/>
    <s v=""/>
    <s v=""/>
    <x v="13"/>
    <n v="2022"/>
    <x v="13"/>
  </r>
  <r>
    <s v="Supported"/>
    <x v="3"/>
    <x v="25"/>
    <s v="MH Supported Housing Supported Independent Living (SIL)"/>
    <s v="UNAVAILABLE"/>
    <s v="NANAIMO"/>
    <x v="5"/>
    <m/>
    <s v=""/>
    <s v=""/>
    <x v="16"/>
    <m/>
    <s v="2022"/>
    <s v="09 - SEP"/>
    <s v=""/>
    <s v=""/>
    <x v="25"/>
    <n v="2022"/>
    <x v="25"/>
  </r>
  <r>
    <s v="Supported"/>
    <x v="4"/>
    <x v="28"/>
    <s v="MH Rental Subsidy"/>
    <s v="UNAVAILABLE"/>
    <s v="PRINCE GEORGE"/>
    <x v="5"/>
    <m/>
    <s v=""/>
    <s v=""/>
    <x v="29"/>
    <m/>
    <s v="2022"/>
    <s v="09 - SEP"/>
    <s v=""/>
    <s v=""/>
    <x v="28"/>
    <n v="2022"/>
    <x v="28"/>
  </r>
  <r>
    <s v="Tertiary"/>
    <x v="0"/>
    <x v="3"/>
    <s v="Tertiary Long Term Rehab"/>
    <s v="POLSON SPECIAL CARE"/>
    <s v="VERNON"/>
    <x v="6"/>
    <n v="99"/>
    <s v=""/>
    <s v="Other priority population"/>
    <x v="7"/>
    <n v="40"/>
    <s v="2022"/>
    <s v="09 - SEP"/>
    <s v="50.25719026"/>
    <s v="-119.273535"/>
    <x v="3"/>
    <n v="2022"/>
    <x v="3"/>
  </r>
  <r>
    <s v="Tertiary"/>
    <x v="0"/>
    <x v="4"/>
    <s v="Tertiary Inpatient (Rehabilitative)"/>
    <s v="CARA CENTRE"/>
    <s v="KELOWNA"/>
    <x v="0"/>
    <n v="64"/>
    <s v=""/>
    <s v=""/>
    <x v="0"/>
    <n v="63"/>
    <s v="2022"/>
    <s v="09 - SEP"/>
    <s v="49.89017269"/>
    <s v="-119.412717"/>
    <x v="4"/>
    <n v="2022"/>
    <x v="4"/>
  </r>
  <r>
    <s v="Tertiary"/>
    <x v="1"/>
    <x v="31"/>
    <s v="Tertiary Inpatient (Rehabilitative)"/>
    <s v="CEDAR RIDGE"/>
    <s v="CHILLIWACK"/>
    <x v="0"/>
    <n v="64"/>
    <s v=""/>
    <s v=""/>
    <x v="23"/>
    <n v="100"/>
    <s v="2022"/>
    <s v="09 - SEP"/>
    <s v="49.16719863"/>
    <s v="-121.965957"/>
    <x v="31"/>
    <n v="2022"/>
    <x v="31"/>
  </r>
  <r>
    <s v="Tertiary"/>
    <x v="2"/>
    <x v="19"/>
    <s v="Tertiary Refractory Psychosis Services"/>
    <s v="BC PSYCHOSIS UNIT, DETWILLER PAVILION"/>
    <s v="VANCOUVER"/>
    <x v="0"/>
    <n v="99"/>
    <s v=""/>
    <s v=""/>
    <x v="6"/>
    <n v="100"/>
    <s v="2022"/>
    <s v="09 - SEP"/>
    <s v="49.26446560"/>
    <s v="-123.247771"/>
    <x v="19"/>
    <n v="2022"/>
    <x v="19"/>
  </r>
  <r>
    <s v="Tertiary"/>
    <x v="3"/>
    <x v="9"/>
    <s v="Tertiary Long Term Rehab"/>
    <s v="GLENGARRY HOSPITAL"/>
    <s v="VICTORIA"/>
    <x v="0"/>
    <n v="64"/>
    <s v=""/>
    <s v=""/>
    <x v="29"/>
    <n v="96"/>
    <s v="2022"/>
    <s v="09 - SEP"/>
    <s v="48.41537643"/>
    <s v="-123.331171"/>
    <x v="9"/>
    <n v="2022"/>
    <x v="9"/>
  </r>
  <r>
    <s v="Community"/>
    <x v="0"/>
    <x v="0"/>
    <s v="MH Supported Housing Congregate Housing"/>
    <s v="MAPLE HOLLOW"/>
    <s v="CRANBROOK"/>
    <x v="0"/>
    <n v="90"/>
    <s v="Male and Female"/>
    <s v=""/>
    <x v="9"/>
    <n v="0"/>
    <s v="2022"/>
    <s v="09 - SEP"/>
    <s v="49.50568808"/>
    <s v="-115.745766"/>
    <x v="0"/>
    <n v="2022"/>
    <x v="0"/>
  </r>
  <r>
    <s v="Community"/>
    <x v="0"/>
    <x v="0"/>
    <s v="MH Supported Housing Congregate Housing"/>
    <s v="SPRUCE PLACE"/>
    <s v="CRANBROOK"/>
    <x v="0"/>
    <n v="90"/>
    <s v="Male and Female"/>
    <s v=""/>
    <x v="6"/>
    <n v="0"/>
    <s v="2022"/>
    <s v="09 - SEP"/>
    <s v="49.50654437"/>
    <s v="-115.748688"/>
    <x v="0"/>
    <n v="2022"/>
    <x v="0"/>
  </r>
  <r>
    <s v="Community"/>
    <x v="0"/>
    <x v="0"/>
    <s v="SU Adult Supportive Bed Based Services (Supportive Recovery)"/>
    <s v="SCOTTY'S RECOVERY HOUSE"/>
    <s v="CRANBROOK"/>
    <x v="0"/>
    <n v="90"/>
    <s v="Male and Female"/>
    <s v="Indigenous"/>
    <x v="2"/>
    <n v="0"/>
    <s v="2022"/>
    <s v="09 - SEP"/>
    <s v="49.50758466"/>
    <s v="-115.763345"/>
    <x v="0"/>
    <n v="2022"/>
    <x v="0"/>
  </r>
  <r>
    <s v="Community"/>
    <x v="0"/>
    <x v="40"/>
    <s v="SU Adult Supportive Bed Based Services (Supportive Recovery)"/>
    <s v="HOUSTON HOUSE 2"/>
    <s v="NELSON"/>
    <x v="0"/>
    <n v="90"/>
    <s v="Male and Female"/>
    <s v="Other priority population"/>
    <x v="1"/>
    <n v="100"/>
    <s v="2022"/>
    <s v="09 - SEP"/>
    <s v="49.48153540"/>
    <s v="-117.298138"/>
    <x v="40"/>
    <n v="2022"/>
    <x v="40"/>
  </r>
  <r>
    <s v="Community"/>
    <x v="0"/>
    <x v="50"/>
    <s v="MH Supported Housing Supported Hotels"/>
    <s v="SKAHA SUNRISE"/>
    <s v="PENTICTON"/>
    <x v="0"/>
    <n v="64"/>
    <s v="Male and Female"/>
    <s v=""/>
    <x v="17"/>
    <n v="0"/>
    <s v="2022"/>
    <s v="09 - SEP"/>
    <s v="49.46766677"/>
    <s v="-119.585092"/>
    <x v="50"/>
    <n v="2022"/>
    <x v="50"/>
  </r>
  <r>
    <s v="Community"/>
    <x v="0"/>
    <x v="4"/>
    <s v="MH Crisis Bed Based Care (Short Stay Crisis Stabilization)"/>
    <s v="ETHEL STREET ADULT TREATMENT"/>
    <s v="KELOWNA"/>
    <x v="0"/>
    <n v="64"/>
    <s v="Female only"/>
    <s v=""/>
    <x v="1"/>
    <n v="0"/>
    <s v="2022"/>
    <s v="09 - SEP"/>
    <s v="49.88027857"/>
    <s v="-119.482614"/>
    <x v="4"/>
    <n v="2022"/>
    <x v="4"/>
  </r>
  <r>
    <s v="Community"/>
    <x v="0"/>
    <x v="4"/>
    <s v="MH Supported Housing Group Homes"/>
    <s v="FLORIN HOUSE"/>
    <s v="KELOWNA"/>
    <x v="0"/>
    <n v="90"/>
    <s v="Male and Female"/>
    <s v=""/>
    <x v="3"/>
    <n v="0"/>
    <s v="2022"/>
    <s v="09 - SEP"/>
    <s v="49.90125646"/>
    <s v="-119.391113"/>
    <x v="4"/>
    <n v="2022"/>
    <x v="4"/>
  </r>
  <r>
    <s v="Community"/>
    <x v="0"/>
    <x v="68"/>
    <s v="MH Family Care Homes"/>
    <s v="LOWE FCH"/>
    <s v="SUMMERLAND"/>
    <x v="0"/>
    <n v="64"/>
    <s v="Male or Female"/>
    <s v=""/>
    <x v="5"/>
    <n v="0"/>
    <s v="2022"/>
    <s v="09 - SEP"/>
    <s v="49.60124530"/>
    <s v="-119.678694"/>
    <x v="68"/>
    <n v="2022"/>
    <x v="68"/>
  </r>
  <r>
    <s v="Community"/>
    <x v="0"/>
    <x v="29"/>
    <s v="MH Rental Subsidy"/>
    <s v="MAPLES APARTMENTS"/>
    <s v="SALMON ARM"/>
    <x v="0"/>
    <n v="64"/>
    <s v="Male and Female"/>
    <s v=""/>
    <x v="2"/>
    <n v="0"/>
    <s v="2022"/>
    <s v="09 - SEP"/>
    <s v="50.69996356"/>
    <s v="-119.280734"/>
    <x v="29"/>
    <n v="2022"/>
    <x v="29"/>
  </r>
  <r>
    <s v="Community"/>
    <x v="1"/>
    <x v="31"/>
    <s v="MH Supported Housing Group Homes"/>
    <s v="WILLOW MANOR"/>
    <s v="CHILLIWACK"/>
    <x v="0"/>
    <n v="99"/>
    <s v="Male and Female"/>
    <s v="Other priority population"/>
    <x v="1"/>
    <n v="100"/>
    <s v="2022"/>
    <s v="09 - SEP"/>
    <s v="49.12428514"/>
    <s v="-121.959968"/>
    <x v="31"/>
    <n v="2022"/>
    <x v="31"/>
  </r>
  <r>
    <s v="Community"/>
    <x v="1"/>
    <x v="5"/>
    <s v="MH Community Assisted Living"/>
    <s v="GLACIERVIEW APARTMENTS"/>
    <s v="ABBOTSFORD"/>
    <x v="0"/>
    <n v="99"/>
    <s v="Male and Female"/>
    <s v="Other priority population"/>
    <x v="23"/>
    <n v="90"/>
    <s v="2022"/>
    <s v="09 - SEP"/>
    <s v="49.03821405"/>
    <s v="-122.304016"/>
    <x v="5"/>
    <n v="2022"/>
    <x v="5"/>
  </r>
  <r>
    <s v="Community"/>
    <x v="1"/>
    <x v="5"/>
    <s v="MH Community Long Term Care"/>
    <s v="ORIOLE LODGE"/>
    <s v="ABBOTSFORD"/>
    <x v="0"/>
    <n v="24"/>
    <s v="Male and Female"/>
    <s v="Other priority population"/>
    <x v="21"/>
    <n v="100"/>
    <s v="2022"/>
    <s v="09 - SEP"/>
    <s v="49.05708783"/>
    <s v="-122.323192"/>
    <x v="5"/>
    <n v="2022"/>
    <x v="5"/>
  </r>
  <r>
    <s v="Community"/>
    <x v="1"/>
    <x v="5"/>
    <s v="SU Adult Supportive Bed Based Services (Supportive Recovery)"/>
    <s v="FIRTH STELLAR"/>
    <s v="ABBOTSFORD"/>
    <x v="0"/>
    <n v="24"/>
    <s v="Female only"/>
    <s v="Other priority population"/>
    <x v="19"/>
    <n v="25"/>
    <s v="2022"/>
    <s v="09 - SEP"/>
    <s v="49.04723827"/>
    <s v="-122.354836"/>
    <x v="5"/>
    <n v="2022"/>
    <x v="5"/>
  </r>
  <r>
    <s v="Community"/>
    <x v="1"/>
    <x v="5"/>
    <s v="SU Adult Supportive Bed Based Services (Supportive Recovery)"/>
    <s v="VALLEY HOUSE"/>
    <s v="ABBOTSFORD"/>
    <x v="0"/>
    <n v="99"/>
    <s v="Male only"/>
    <s v="Other priority population"/>
    <x v="6"/>
    <n v="83"/>
    <s v="2022"/>
    <s v="09 - SEP"/>
    <s v="49.03119400"/>
    <s v="-122.357715"/>
    <x v="5"/>
    <n v="2022"/>
    <x v="5"/>
  </r>
  <r>
    <s v="Community"/>
    <x v="0"/>
    <x v="6"/>
    <s v="MH Supported Housing Congregate Housing"/>
    <s v="CALMAR PROJECT"/>
    <s v="KAMLOOPS"/>
    <x v="0"/>
    <n v="64"/>
    <s v="Male and Female"/>
    <s v=""/>
    <x v="6"/>
    <n v="0"/>
    <s v="2022"/>
    <s v="09 - SEP"/>
    <s v="50.70662391"/>
    <s v="-120.400284"/>
    <x v="6"/>
    <n v="2022"/>
    <x v="6"/>
  </r>
  <r>
    <s v="Community"/>
    <x v="0"/>
    <x v="6"/>
    <s v="MH Community Assisted Living"/>
    <s v="GARDEN MANOR"/>
    <s v="KAMLOOPS"/>
    <x v="0"/>
    <n v="64"/>
    <s v="Male and Female"/>
    <s v=""/>
    <x v="35"/>
    <n v="100"/>
    <s v="2022"/>
    <s v="09 - SEP"/>
    <s v="50.67287413"/>
    <s v="-120.340259"/>
    <x v="6"/>
    <n v="2022"/>
    <x v="6"/>
  </r>
  <r>
    <s v="Community"/>
    <x v="0"/>
    <x v="6"/>
    <s v="SU Adult Supportive Bed Based Services (Supportive Recovery)"/>
    <s v="BATTLE STREET HOUSE"/>
    <s v="KAMLOOPS"/>
    <x v="0"/>
    <n v="64"/>
    <s v="Male only"/>
    <s v="Other priority population"/>
    <x v="16"/>
    <n v="89"/>
    <s v="2022"/>
    <s v="09 - SEP"/>
    <s v="50.67325288"/>
    <s v="-120.322859"/>
    <x v="6"/>
    <n v="2022"/>
    <x v="6"/>
  </r>
  <r>
    <s v="Community"/>
    <x v="0"/>
    <x v="6"/>
    <s v="SU Adult Supportive Bed Based Services (Supportive Recovery)"/>
    <s v="EMERALD CENTRE"/>
    <s v="KAMLOOPS"/>
    <x v="0"/>
    <n v="64"/>
    <s v="Female only"/>
    <s v="Other priority population"/>
    <x v="7"/>
    <n v="73"/>
    <s v="2022"/>
    <s v="09 - SEP"/>
    <s v="50.67812421"/>
    <s v="-120.347003"/>
    <x v="6"/>
    <n v="2022"/>
    <x v="6"/>
  </r>
  <r>
    <s v="Community"/>
    <x v="0"/>
    <x v="6"/>
    <s v="SU Adult Withdrawal Management (detox) Facility Based"/>
    <s v="PHOENIX CENTRE"/>
    <s v="KAMLOOPS"/>
    <x v="0"/>
    <n v="64"/>
    <s v="Male and Female"/>
    <s v="Other priority population"/>
    <x v="23"/>
    <n v="58"/>
    <s v="2022"/>
    <s v="09 - SEP"/>
    <s v="50.66966061"/>
    <s v="-120.336223"/>
    <x v="6"/>
    <n v="2022"/>
    <x v="6"/>
  </r>
  <r>
    <s v="Community"/>
    <x v="0"/>
    <x v="7"/>
    <s v="SU Adult Supportive Bed Based Services (Supportive Recovery)"/>
    <s v="LETWILC REN SEMEC"/>
    <s v="ALKALI LAKE"/>
    <x v="0"/>
    <n v="64"/>
    <s v="Male and Female"/>
    <s v="Indigenous"/>
    <x v="11"/>
    <n v="0"/>
    <s v="2022"/>
    <s v="09 - SEP"/>
    <s v=""/>
    <s v=""/>
    <x v="7"/>
    <n v="2022"/>
    <x v="7"/>
  </r>
  <r>
    <s v="Community"/>
    <x v="0"/>
    <x v="7"/>
    <s v="MH Family Care Homes"/>
    <s v="LEWIS FCH"/>
    <s v="FOREST GROVE"/>
    <x v="0"/>
    <n v="64"/>
    <s v="Female only"/>
    <s v=""/>
    <x v="1"/>
    <n v="100"/>
    <s v="2022"/>
    <s v="09 - SEP"/>
    <s v="51.7663163"/>
    <s v="-121.098024"/>
    <x v="7"/>
    <n v="2022"/>
    <x v="7"/>
  </r>
  <r>
    <s v="Acute"/>
    <x v="1"/>
    <x v="14"/>
    <s v="Acute Care Inpatient Treatment Beds Adults"/>
    <s v="PEACE ARCH DISTRICT HOSPITAL"/>
    <s v="WHITE ROCK"/>
    <x v="0"/>
    <n v="64"/>
    <s v=""/>
    <s v=""/>
    <x v="12"/>
    <n v="100"/>
    <s v="2022"/>
    <s v="09 - SEP"/>
    <s v="49.02934091"/>
    <s v="-122.792914"/>
    <x v="14"/>
    <n v="2022"/>
    <x v="14"/>
  </r>
  <r>
    <s v="Acute"/>
    <x v="2"/>
    <x v="21"/>
    <s v="Acute Care Inpatient Treatment Beds Adults"/>
    <s v="LIONS GATE HOSPITAL / MHIU HOPE CENTRE"/>
    <s v="NORTH VANCOUVER"/>
    <x v="0"/>
    <n v="99"/>
    <s v=""/>
    <s v="Other priority population"/>
    <x v="31"/>
    <n v="93"/>
    <s v="2022"/>
    <s v="09 - SEP"/>
    <s v="49.32193540"/>
    <s v="-123.067957"/>
    <x v="21"/>
    <n v="2022"/>
    <x v="21"/>
  </r>
  <r>
    <s v="Acute"/>
    <x v="3"/>
    <x v="9"/>
    <s v="Acute Care Short-term Assessment Unit"/>
    <s v="ROYAL JUBILEE HOSPITAL"/>
    <s v="VICTORIA"/>
    <x v="1"/>
    <n v="75"/>
    <s v=""/>
    <s v=""/>
    <x v="16"/>
    <n v="452"/>
    <s v="2022"/>
    <s v="09 - SEP"/>
    <s v="48.43355776"/>
    <s v="-123.328993"/>
    <x v="9"/>
    <n v="2022"/>
    <x v="9"/>
  </r>
  <r>
    <s v="Acute"/>
    <x v="3"/>
    <x v="25"/>
    <s v="Acute Care Short-term Assessment Unit"/>
    <s v="NANAIMO REGIONAL HOSPITAL"/>
    <s v="NANAIMO"/>
    <x v="10"/>
    <n v="99"/>
    <s v=""/>
    <s v=""/>
    <x v="16"/>
    <n v="294"/>
    <s v="2022"/>
    <s v="09 - SEP"/>
    <s v="49.18333197"/>
    <s v="-123.970999"/>
    <x v="25"/>
    <n v="2022"/>
    <x v="25"/>
  </r>
  <r>
    <s v="Acute"/>
    <x v="3"/>
    <x v="49"/>
    <s v="Acute Care Inpatient Treatment Beds Adults"/>
    <s v="NORTH ISLAND HOSPITAL COMOX VALLEY"/>
    <s v="COURTENAY"/>
    <x v="3"/>
    <n v="99"/>
    <s v=""/>
    <s v=""/>
    <x v="18"/>
    <n v="97"/>
    <s v="2022"/>
    <s v="09 - SEP"/>
    <s v="49.71304024"/>
    <s v="-124.969088"/>
    <x v="49"/>
    <n v="2022"/>
    <x v="49"/>
  </r>
  <r>
    <s v="Acute"/>
    <x v="4"/>
    <x v="36"/>
    <s v="Hospital designated as Observation Unit-MH Act 3(2) Schedule C"/>
    <s v="HAIDA GWAII HOSPITAL AND HEALTH CENTRE - XAAYDA GWAAY NGAAYSDLL NAAY"/>
    <s v="QUEEN CHARLOTTE"/>
    <x v="0"/>
    <n v="99"/>
    <s v=""/>
    <s v=""/>
    <x v="11"/>
    <m/>
    <s v="2022"/>
    <s v="09 - SEP"/>
    <s v="53.2608"/>
    <s v="-132.148"/>
    <x v="36"/>
    <n v="2022"/>
    <x v="36"/>
  </r>
  <r>
    <s v="Acute"/>
    <x v="4"/>
    <x v="58"/>
    <s v="Hospital designated as Observation Unit-MH Act 3(2) Schedule C"/>
    <s v="KITIMAT GENERAL HOSPITAL AND HEALTH CENTRE"/>
    <s v="KITIMAT"/>
    <x v="0"/>
    <n v="99"/>
    <s v=""/>
    <s v=""/>
    <x v="11"/>
    <m/>
    <s v="2022"/>
    <s v="09 - SEP"/>
    <s v="54.04870735"/>
    <s v="-128.649738"/>
    <x v="58"/>
    <n v="2022"/>
    <x v="58"/>
  </r>
  <r>
    <s v="Acute"/>
    <x v="4"/>
    <x v="37"/>
    <s v="Hospital designated as Observation Unit-MH Act 3(2) Schedule C"/>
    <s v="GR BAKER MEMORIAL"/>
    <s v="QUESNEL"/>
    <x v="0"/>
    <n v="99"/>
    <s v=""/>
    <s v=""/>
    <x v="11"/>
    <m/>
    <s v="2022"/>
    <s v="09 - SEP"/>
    <s v="52.98144388"/>
    <s v="-122.498887"/>
    <x v="37"/>
    <n v="2022"/>
    <x v="37"/>
  </r>
  <r>
    <s v="Acute"/>
    <x v="4"/>
    <x v="59"/>
    <s v="Acute Care Inpatient Treatment Beds Adults"/>
    <s v="DAWSON CREEK AND DISTRICT HOSPITAL"/>
    <s v="DAWSON CREEK"/>
    <x v="0"/>
    <n v="64"/>
    <s v=""/>
    <s v=""/>
    <x v="18"/>
    <n v="85"/>
    <s v="2022"/>
    <s v="09 - SEP"/>
    <s v="55.74977868"/>
    <s v="-120.237162"/>
    <x v="59"/>
    <n v="2022"/>
    <x v="59"/>
  </r>
  <r>
    <s v="Community"/>
    <x v="1"/>
    <x v="12"/>
    <s v="MH Community Long Term Care"/>
    <s v="NICOLA LODGE"/>
    <s v="PORT COQUITLAM"/>
    <x v="0"/>
    <n v="99"/>
    <s v="Male and Female"/>
    <s v="Other priority population"/>
    <x v="31"/>
    <n v="96"/>
    <s v="2022"/>
    <s v="09 - SEP"/>
    <s v="49.25615040"/>
    <s v="-122.738085"/>
    <x v="12"/>
    <n v="2022"/>
    <x v="12"/>
  </r>
  <r>
    <s v="Community"/>
    <x v="1"/>
    <x v="12"/>
    <s v="MH Supported Housing Group Homes"/>
    <s v="RINDALL HOUSE"/>
    <s v="PORT COQUITLAM"/>
    <x v="0"/>
    <n v="99"/>
    <s v="Male and Female"/>
    <s v="Other priority population"/>
    <x v="7"/>
    <n v="80"/>
    <s v="2022"/>
    <s v="09 - SEP"/>
    <s v="49.25512274"/>
    <s v="-122.776878"/>
    <x v="12"/>
    <n v="2022"/>
    <x v="12"/>
  </r>
  <r>
    <s v="Community"/>
    <x v="1"/>
    <x v="45"/>
    <s v="MH Crisis Bed Based Care (Short Stay Crisis Stabilization)"/>
    <s v="SCOTTSDALE HOUSE"/>
    <s v="DELTA"/>
    <x v="0"/>
    <n v="99"/>
    <s v="Male and Female"/>
    <s v="Other priority population"/>
    <x v="16"/>
    <n v="100"/>
    <s v="2022"/>
    <s v="09 - SEP"/>
    <s v="49.13410298"/>
    <s v="-122.897676"/>
    <x v="45"/>
    <n v="2022"/>
    <x v="45"/>
  </r>
  <r>
    <s v="Community"/>
    <x v="1"/>
    <x v="45"/>
    <s v="MH Supported Housing Group Homes"/>
    <s v="CASA DELTA"/>
    <s v="DELTA"/>
    <x v="0"/>
    <n v="99"/>
    <s v="Male and Female"/>
    <s v="Other priority population"/>
    <x v="16"/>
    <n v="67"/>
    <s v="2022"/>
    <s v="09 - SEP"/>
    <s v="49.15966479"/>
    <s v="-122.892413"/>
    <x v="45"/>
    <n v="2022"/>
    <x v="45"/>
  </r>
  <r>
    <s v="Community"/>
    <x v="1"/>
    <x v="13"/>
    <s v="MH Community Long Term Care"/>
    <s v="CHRYSALIS"/>
    <s v="SURREY"/>
    <x v="0"/>
    <n v="99"/>
    <s v="Male and Female"/>
    <s v="Other priority population"/>
    <x v="19"/>
    <n v="100"/>
    <s v="2022"/>
    <s v="09 - SEP"/>
    <s v="49.20753526"/>
    <s v="-122.830981"/>
    <x v="13"/>
    <n v="2022"/>
    <x v="13"/>
  </r>
  <r>
    <s v="Community"/>
    <x v="1"/>
    <x v="13"/>
    <s v="MH Supported Housing Group Homes"/>
    <s v="TULSY CRES"/>
    <s v="SURREY"/>
    <x v="0"/>
    <n v="99"/>
    <s v="Male and Female"/>
    <s v="Other priority population"/>
    <x v="6"/>
    <n v="100"/>
    <s v="2022"/>
    <s v="09 - SEP"/>
    <s v="49.15954065"/>
    <s v="-122.851878"/>
    <x v="13"/>
    <n v="2022"/>
    <x v="13"/>
  </r>
  <r>
    <s v="Community"/>
    <x v="1"/>
    <x v="14"/>
    <s v="MH Community Assisted Living"/>
    <s v="MAPLE HOUSE"/>
    <s v="WHITE ROCK"/>
    <x v="0"/>
    <n v="99"/>
    <s v="Male and Female"/>
    <s v="Other priority population"/>
    <x v="0"/>
    <n v="100"/>
    <s v="2022"/>
    <s v="09 - SEP"/>
    <s v="49.02640850"/>
    <s v="-122.788601"/>
    <x v="14"/>
    <n v="2022"/>
    <x v="14"/>
  </r>
  <r>
    <s v="Community"/>
    <x v="2"/>
    <x v="15"/>
    <s v="MH Community Long Term Care"/>
    <s v="RAILWAY HOUSE"/>
    <s v="RICHMOND"/>
    <x v="0"/>
    <n v="99"/>
    <s v="Male and Female"/>
    <s v="Homeless"/>
    <x v="0"/>
    <n v="100"/>
    <s v="2022"/>
    <s v="09 - SEP"/>
    <s v="49.14846314"/>
    <s v="-123.174595"/>
    <x v="15"/>
    <n v="2022"/>
    <x v="15"/>
  </r>
  <r>
    <s v="Community"/>
    <x v="2"/>
    <x v="15"/>
    <s v="SU Adult Supportive Bed Based Services (Supportive Recovery)"/>
    <s v="TURNING POINT WOMEN'S HOUSE (RICHMOND)"/>
    <s v="RICHMOND"/>
    <x v="0"/>
    <n v="64"/>
    <s v="Female only"/>
    <s v="Other priority population"/>
    <x v="9"/>
    <n v="100"/>
    <s v="2022"/>
    <s v="09 - SEP"/>
    <s v="49.13983769"/>
    <s v="-123.159088"/>
    <x v="15"/>
    <n v="2022"/>
    <x v="15"/>
  </r>
  <r>
    <s v="Community"/>
    <x v="2"/>
    <x v="8"/>
    <s v="MH Community Long Term Care"/>
    <s v="HIGHLAND MANOR"/>
    <s v="VANCOUVER"/>
    <x v="0"/>
    <n v="64"/>
    <s v="Male only"/>
    <s v="Other priority population"/>
    <x v="18"/>
    <n v="100"/>
    <s v="2022"/>
    <s v="09 - SEP"/>
    <s v="49.25778654"/>
    <s v="-123.131108"/>
    <x v="8"/>
    <n v="2022"/>
    <x v="8"/>
  </r>
  <r>
    <s v="Community"/>
    <x v="2"/>
    <x v="8"/>
    <s v="MH Community Long Term Care"/>
    <s v="VIRGINIA HOUSE"/>
    <s v="VANCOUVER"/>
    <x v="0"/>
    <n v="64"/>
    <s v="Female only"/>
    <s v="Other priority population"/>
    <x v="21"/>
    <n v="100"/>
    <s v="2022"/>
    <s v="09 - SEP"/>
    <s v="49.26172779"/>
    <s v="-123.145175"/>
    <x v="8"/>
    <n v="2022"/>
    <x v="8"/>
  </r>
  <r>
    <s v="Community"/>
    <x v="2"/>
    <x v="16"/>
    <s v="MH Supported Housing Supported Hotels"/>
    <s v="SANTIAGO / CECILIA LODGE"/>
    <s v="VANCOUVER"/>
    <x v="0"/>
    <n v="64"/>
    <s v="Male and Female"/>
    <s v="Other priority population"/>
    <x v="26"/>
    <n v="100"/>
    <s v="2022"/>
    <s v="09 - SEP"/>
    <s v="49.28322621"/>
    <s v="-123.096354"/>
    <x v="16"/>
    <n v="2022"/>
    <x v="16"/>
  </r>
  <r>
    <s v="Community"/>
    <x v="2"/>
    <x v="16"/>
    <s v="SU Low Barrier Housing"/>
    <s v="BRIDGE HOUSING FOR WOMEN"/>
    <s v="VANCOUVER"/>
    <x v="0"/>
    <n v="64"/>
    <s v="Female only"/>
    <s v=""/>
    <x v="37"/>
    <n v="100"/>
    <s v="2022"/>
    <s v="09 - SEP"/>
    <s v="49.28219187"/>
    <s v="-123.100523"/>
    <x v="16"/>
    <n v="2022"/>
    <x v="16"/>
  </r>
  <r>
    <s v="Community"/>
    <x v="2"/>
    <x v="16"/>
    <s v="SU Low Barrier Housing"/>
    <s v="CORDOVA HOUSE"/>
    <s v="VANCOUVER"/>
    <x v="13"/>
    <n v="99"/>
    <s v="Male and Female"/>
    <s v="Homeless"/>
    <x v="23"/>
    <n v="0"/>
    <s v="2022"/>
    <s v="09 - SEP"/>
    <s v="49.28212910"/>
    <s v="-123.096579"/>
    <x v="16"/>
    <n v="2022"/>
    <x v="16"/>
  </r>
  <r>
    <s v="Community"/>
    <x v="1"/>
    <x v="57"/>
    <s v="MH Supported Housing Group Homes"/>
    <s v="PLEASANT VIEW PLACE"/>
    <s v="MISSION"/>
    <x v="0"/>
    <n v="99"/>
    <s v="Male and Female"/>
    <s v="Other priority population"/>
    <x v="6"/>
    <n v="100"/>
    <s v="2022"/>
    <s v="09 - SEP"/>
    <s v="49.14100419"/>
    <s v="-122.321372"/>
    <x v="57"/>
    <n v="2022"/>
    <x v="57"/>
  </r>
  <r>
    <s v="Community"/>
    <x v="1"/>
    <x v="17"/>
    <s v="MH Community Assisted Living"/>
    <s v="LINA'S PLACE"/>
    <s v="NEW WESTMINSTER"/>
    <x v="0"/>
    <n v="99"/>
    <s v="Male and Female"/>
    <s v="Other priority population"/>
    <x v="8"/>
    <n v="100"/>
    <s v="2022"/>
    <s v="09 - SEP"/>
    <s v="49.20649911"/>
    <s v="-122.932882"/>
    <x v="17"/>
    <n v="2022"/>
    <x v="17"/>
  </r>
  <r>
    <s v="Community"/>
    <x v="1"/>
    <x v="17"/>
    <s v="SU Adult Supportive Bed Based Services (Supportive Recovery)"/>
    <s v="LAST DOOR RECOVERY CENTRE"/>
    <s v="NEW WESTMINSTER"/>
    <x v="0"/>
    <n v="99"/>
    <s v="Male only"/>
    <s v="Other priority population"/>
    <x v="31"/>
    <n v="92"/>
    <s v="2022"/>
    <s v="09 - SEP"/>
    <s v="49.20728917"/>
    <s v="-122.918925"/>
    <x v="17"/>
    <n v="2022"/>
    <x v="17"/>
  </r>
  <r>
    <s v="Community"/>
    <x v="1"/>
    <x v="18"/>
    <s v="MH Community Long Term Care"/>
    <s v="RAINBOW LODGE"/>
    <s v="BURNABY"/>
    <x v="0"/>
    <n v="99"/>
    <s v="Male and Female"/>
    <s v="Other priority population"/>
    <x v="0"/>
    <n v="90"/>
    <s v="2022"/>
    <s v="09 - SEP"/>
    <s v="49.22362879"/>
    <s v="-122.933301"/>
    <x v="18"/>
    <n v="2022"/>
    <x v="18"/>
  </r>
  <r>
    <s v="Community"/>
    <x v="2"/>
    <x v="23"/>
    <s v="SU Adult Supportive Bed Based Services (Supportive Recovery)"/>
    <s v="TOGETHER WE CAN"/>
    <s v="VANCOUVER"/>
    <x v="0"/>
    <n v="64"/>
    <s v="Male only"/>
    <s v=""/>
    <x v="1"/>
    <n v="100"/>
    <s v="2022"/>
    <s v="09 - SEP"/>
    <s v="49.23688698"/>
    <s v="-123.046899"/>
    <x v="23"/>
    <n v="2022"/>
    <x v="23"/>
  </r>
  <r>
    <s v="Community"/>
    <x v="2"/>
    <x v="19"/>
    <s v="MH Community Long Term Care"/>
    <s v="CROSSROADS"/>
    <s v="VANCOUVER"/>
    <x v="0"/>
    <n v="64"/>
    <s v="Male and Female"/>
    <s v="Other priority population"/>
    <x v="2"/>
    <n v="100"/>
    <s v="2022"/>
    <s v="09 - SEP"/>
    <s v="49.26810872"/>
    <s v="-123.183519"/>
    <x v="19"/>
    <n v="2022"/>
    <x v="19"/>
  </r>
  <r>
    <s v="Community"/>
    <x v="2"/>
    <x v="19"/>
    <s v="MH Supported Housing Clustered/Block Apartments"/>
    <s v="IRVINE APARTMENTS"/>
    <s v="VANCOUVER"/>
    <x v="0"/>
    <n v="64"/>
    <s v="Male and Female"/>
    <s v="Other priority population"/>
    <x v="0"/>
    <n v="100"/>
    <s v="2022"/>
    <s v="09 - SEP"/>
    <s v="49.26268162"/>
    <s v="-123.147123"/>
    <x v="19"/>
    <n v="2022"/>
    <x v="19"/>
  </r>
  <r>
    <s v="Community"/>
    <x v="2"/>
    <x v="19"/>
    <s v="MH Supported Housing Group Homes"/>
    <s v="DUKE HOUSE"/>
    <s v="VANCOUVER"/>
    <x v="0"/>
    <n v="64"/>
    <s v="Male and Female"/>
    <s v="Other priority population"/>
    <x v="6"/>
    <n v="100"/>
    <s v="2022"/>
    <s v="09 - SEP"/>
    <s v="49.26311540"/>
    <s v="-123.167184"/>
    <x v="19"/>
    <n v="2022"/>
    <x v="19"/>
  </r>
  <r>
    <s v="Community"/>
    <x v="2"/>
    <x v="20"/>
    <s v="SU Youth Bed Based Treatment"/>
    <s v="YOUNG BEAR'S LODGE"/>
    <s v="CONFIDENTIAL"/>
    <x v="7"/>
    <n v="18"/>
    <s v="Male and Female"/>
    <s v=""/>
    <x v="7"/>
    <m/>
    <s v="2022"/>
    <s v="09 - SEP"/>
    <s v=""/>
    <s v=""/>
    <x v="20"/>
    <n v="2022"/>
    <x v="20"/>
  </r>
  <r>
    <s v="Community"/>
    <x v="2"/>
    <x v="20"/>
    <s v="MH Supported Housing Group Homes"/>
    <s v="YAFFA HOUSE"/>
    <s v="VANCOUVER"/>
    <x v="0"/>
    <n v="64"/>
    <s v="Male and Female"/>
    <s v="Other priority population"/>
    <x v="6"/>
    <n v="100"/>
    <s v="2022"/>
    <s v="09 - SEP"/>
    <s v="49.21740491"/>
    <s v="-123.084312"/>
    <x v="20"/>
    <n v="2022"/>
    <x v="20"/>
  </r>
  <r>
    <s v="Community"/>
    <x v="2"/>
    <x v="21"/>
    <s v="MH Community Crisis Stabilization Units"/>
    <s v="MAGNOLIA HOUSE"/>
    <s v="NORTH VANCOUVER"/>
    <x v="0"/>
    <n v="64"/>
    <s v="Male and Female"/>
    <s v=""/>
    <x v="3"/>
    <n v="93"/>
    <s v="2022"/>
    <s v="09 - SEP"/>
    <s v="49.32196818"/>
    <s v="-123.055218"/>
    <x v="21"/>
    <n v="2022"/>
    <x v="21"/>
  </r>
  <r>
    <s v="Community"/>
    <x v="2"/>
    <x v="22"/>
    <s v="MH Family Care Homes"/>
    <s v="MCISAAC FCH"/>
    <s v="POWELL RIVER"/>
    <x v="0"/>
    <n v="64"/>
    <s v="Male and Female"/>
    <s v=""/>
    <x v="5"/>
    <m/>
    <s v="2022"/>
    <s v="09 - SEP"/>
    <s v="49.86621829"/>
    <s v="-124.547730"/>
    <x v="22"/>
    <n v="2022"/>
    <x v="22"/>
  </r>
  <r>
    <s v="Community"/>
    <x v="3"/>
    <x v="9"/>
    <s v="MH Supported Housing Clustered/Block Apartments"/>
    <s v="ROCKLAND 1471 SUITES"/>
    <s v="VICTORIA"/>
    <x v="0"/>
    <n v="99"/>
    <s v="Male and Female"/>
    <s v=""/>
    <x v="46"/>
    <n v="95"/>
    <s v="2022"/>
    <s v="09 - SEP"/>
    <s v="48.42538204"/>
    <s v="-123.339667"/>
    <x v="9"/>
    <n v="2022"/>
    <x v="9"/>
  </r>
  <r>
    <s v="Community"/>
    <x v="3"/>
    <x v="9"/>
    <s v="MH Supported Housing Congregate Housing"/>
    <s v="MOUNT ST. ANGELA'S"/>
    <s v="VICTORIA"/>
    <x v="0"/>
    <n v="99"/>
    <s v="Male and Female"/>
    <s v=""/>
    <x v="45"/>
    <n v="99"/>
    <s v="2022"/>
    <s v="09 - SEP"/>
    <s v="48.41973739"/>
    <s v="-123.348441"/>
    <x v="9"/>
    <n v="2022"/>
    <x v="9"/>
  </r>
  <r>
    <s v="Community"/>
    <x v="3"/>
    <x v="9"/>
    <s v="SU Adult Transitional Services"/>
    <s v="STABILIZATION UNIT HOUSE 1"/>
    <s v="VICTORIA"/>
    <x v="0"/>
    <n v="99"/>
    <s v="Male and Female"/>
    <s v=""/>
    <x v="6"/>
    <n v="0"/>
    <s v="2022"/>
    <s v="09 - SEP"/>
    <s v="48.42069695"/>
    <s v="-123.358618"/>
    <x v="9"/>
    <n v="2022"/>
    <x v="9"/>
  </r>
  <r>
    <s v="Community"/>
    <x v="3"/>
    <x v="9"/>
    <s v="SU Low Barrier Housing"/>
    <s v="CARIBBEAN APTS"/>
    <s v="VICTORIA"/>
    <x v="0"/>
    <n v="99"/>
    <s v="Male and Female"/>
    <s v=""/>
    <x v="39"/>
    <n v="45"/>
    <s v="2022"/>
    <s v="09 - SEP"/>
    <s v="48.43167657"/>
    <s v="-123.325271"/>
    <x v="9"/>
    <n v="2022"/>
    <x v="9"/>
  </r>
  <r>
    <s v="Community"/>
    <x v="2"/>
    <x v="16"/>
    <s v="SU Low Barrier Housing"/>
    <s v="LARWILL PLACE"/>
    <s v="VANCOUVER"/>
    <x v="0"/>
    <n v="64"/>
    <s v="Male and Female"/>
    <s v="Homeless"/>
    <x v="23"/>
    <n v="100"/>
    <s v="2022"/>
    <s v="09 - SEP"/>
    <s v="49.26329351"/>
    <s v="-123.113984"/>
    <x v="16"/>
    <n v="2022"/>
    <x v="16"/>
  </r>
  <r>
    <s v="Community"/>
    <x v="2"/>
    <x v="16"/>
    <s v="MH Community Long Term Care"/>
    <s v="BRITANNIA LODGE"/>
    <s v="VANCOUVER"/>
    <x v="6"/>
    <n v="99"/>
    <s v="Male and Female"/>
    <s v="Other priority population"/>
    <x v="73"/>
    <n v="100"/>
    <s v="2022"/>
    <s v="09 - SEP"/>
    <s v="49.27519799"/>
    <s v="-123.065510"/>
    <x v="16"/>
    <n v="2022"/>
    <x v="16"/>
  </r>
  <r>
    <s v="Community"/>
    <x v="2"/>
    <x v="16"/>
    <s v="MH Emergency Shelters"/>
    <s v="FIRST AVE SHELTER"/>
    <s v="VANCOUVER"/>
    <x v="0"/>
    <n v="99"/>
    <s v="Male and Female"/>
    <s v="Homeless"/>
    <x v="20"/>
    <n v="100"/>
    <s v="2022"/>
    <s v="09 - SEP"/>
    <s v="49.26952588"/>
    <s v="-123.070830"/>
    <x v="16"/>
    <n v="2022"/>
    <x v="16"/>
  </r>
  <r>
    <s v="Community"/>
    <x v="2"/>
    <x v="16"/>
    <s v="MH Supported Housing Congregate Housing"/>
    <s v="FRIENDSHIP COURT"/>
    <s v="VANCOUVER"/>
    <x v="0"/>
    <n v="64"/>
    <s v="Male and Female"/>
    <s v="Other priority population"/>
    <x v="13"/>
    <n v="100"/>
    <s v="2022"/>
    <s v="09 - SEP"/>
    <s v="49.26318363"/>
    <s v="-123.072324"/>
    <x v="16"/>
    <n v="2022"/>
    <x v="16"/>
  </r>
  <r>
    <s v="Community"/>
    <x v="2"/>
    <x v="23"/>
    <s v="MH Community Long Term Care"/>
    <s v="BRIDGE HOUSE"/>
    <s v="VANCOUVER"/>
    <x v="0"/>
    <n v="64"/>
    <s v="Male and Female"/>
    <s v="Other priority population"/>
    <x v="3"/>
    <n v="100"/>
    <s v="2022"/>
    <s v="09 - SEP"/>
    <s v="49.25356880"/>
    <s v="-123.075128"/>
    <x v="23"/>
    <n v="2022"/>
    <x v="23"/>
  </r>
  <r>
    <s v="Community"/>
    <x v="2"/>
    <x v="23"/>
    <s v="MH Community Long Term Care"/>
    <s v="BANYAN HOUSE"/>
    <s v="VANCOUVER"/>
    <x v="0"/>
    <n v="64"/>
    <s v="Male only"/>
    <s v="Other priority population"/>
    <x v="6"/>
    <n v="100"/>
    <s v="2022"/>
    <s v="09 - SEP"/>
    <s v="49.24760717"/>
    <s v="-123.033629"/>
    <x v="23"/>
    <n v="2022"/>
    <x v="23"/>
  </r>
  <r>
    <s v="Community"/>
    <x v="3"/>
    <x v="9"/>
    <s v="MH Family Care Homes"/>
    <s v="STACEY FCH"/>
    <s v="VICTORIA"/>
    <x v="0"/>
    <n v="99"/>
    <s v="Male and Female"/>
    <s v=""/>
    <x v="5"/>
    <n v="100"/>
    <s v="2022"/>
    <s v="09 - SEP"/>
    <s v=""/>
    <s v=""/>
    <x v="9"/>
    <n v="2022"/>
    <x v="9"/>
  </r>
  <r>
    <s v="Community"/>
    <x v="3"/>
    <x v="9"/>
    <s v="SU Low Barrier Housing"/>
    <s v="COTTAGE GROVE"/>
    <s v="VICTORIA"/>
    <x v="14"/>
    <n v="99"/>
    <s v="Male and Female"/>
    <s v=""/>
    <x v="10"/>
    <n v="96"/>
    <s v="2022"/>
    <s v="09 - SEP"/>
    <s v="48.45062833"/>
    <s v="-123.361173"/>
    <x v="9"/>
    <n v="2022"/>
    <x v="9"/>
  </r>
  <r>
    <s v="Community"/>
    <x v="3"/>
    <x v="9"/>
    <s v="MH Community Long Term Care"/>
    <s v="WASCANA HOUSE"/>
    <s v="VICTORIA"/>
    <x v="0"/>
    <n v="99"/>
    <s v="Male and Female"/>
    <s v=""/>
    <x v="6"/>
    <n v="100"/>
    <s v="2022"/>
    <s v="09 - SEP"/>
    <s v="48.45318701"/>
    <s v="-123.385732"/>
    <x v="9"/>
    <n v="2022"/>
    <x v="9"/>
  </r>
  <r>
    <s v="Community"/>
    <x v="3"/>
    <x v="65"/>
    <s v="MH Community Long Term Care"/>
    <s v="SAANICH HOUSE"/>
    <s v="VICTORIA"/>
    <x v="0"/>
    <n v="99"/>
    <s v="Male and Female"/>
    <s v=""/>
    <x v="6"/>
    <n v="100"/>
    <s v="2022"/>
    <s v="09 - SEP"/>
    <s v="48.49882971"/>
    <s v="-123.378857"/>
    <x v="65"/>
    <n v="2022"/>
    <x v="65"/>
  </r>
  <r>
    <s v="Community"/>
    <x v="3"/>
    <x v="24"/>
    <s v="MH Emergency Shelters"/>
    <s v="WARMLANDS"/>
    <s v="DUNCAN"/>
    <x v="0"/>
    <n v="99"/>
    <s v="Male and Female"/>
    <s v="Homeless"/>
    <x v="24"/>
    <n v="100"/>
    <s v="2022"/>
    <s v="09 - SEP"/>
    <s v="48.78419570"/>
    <s v="-123.695869"/>
    <x v="24"/>
    <n v="2022"/>
    <x v="24"/>
  </r>
  <r>
    <s v="Community"/>
    <x v="3"/>
    <x v="24"/>
    <s v="MH Supported Housing Clustered/Block Apartments"/>
    <s v="DOGWOOD APARTMENTS"/>
    <s v="DUNCAN"/>
    <x v="0"/>
    <n v="99"/>
    <s v="Male and Female"/>
    <s v="Other priority population"/>
    <x v="2"/>
    <n v="98"/>
    <s v="2022"/>
    <s v="09 - SEP"/>
    <s v="48.77962491"/>
    <s v="-123.697101"/>
    <x v="24"/>
    <n v="2022"/>
    <x v="24"/>
  </r>
  <r>
    <s v="Community"/>
    <x v="3"/>
    <x v="25"/>
    <s v="MH Crisis Bed Based Care (Short Stay Crisis Stabilization)"/>
    <s v="SAFE HARBOUR"/>
    <s v="NANAIMO"/>
    <x v="0"/>
    <n v="64"/>
    <s v="Male and Female"/>
    <s v=""/>
    <x v="6"/>
    <n v="57"/>
    <s v="2022"/>
    <s v="09 - SEP"/>
    <s v="49.14867161"/>
    <s v="-123.937260"/>
    <x v="25"/>
    <n v="2022"/>
    <x v="25"/>
  </r>
  <r>
    <s v="Community"/>
    <x v="3"/>
    <x v="49"/>
    <s v="SU Adult Supportive Bed Based Services (Supportive Recovery)"/>
    <s v="AMETHYST HOUSE"/>
    <s v="COURTENAY"/>
    <x v="0"/>
    <n v="99"/>
    <s v="Female only"/>
    <s v=""/>
    <x v="6"/>
    <n v="65"/>
    <s v="2022"/>
    <s v="09 - SEP"/>
    <s v="49.69330912"/>
    <s v="-124.999624"/>
    <x v="49"/>
    <n v="2022"/>
    <x v="49"/>
  </r>
  <r>
    <s v="Community"/>
    <x v="4"/>
    <x v="11"/>
    <s v="SU Adult Withdrawal Management (detox) Facility Based"/>
    <s v="WRINCH MEMORIAL HOSPITAL"/>
    <s v="HAZELTON"/>
    <x v="0"/>
    <n v="99"/>
    <s v="Male and Female"/>
    <s v=""/>
    <x v="5"/>
    <m/>
    <s v="2022"/>
    <s v="09 - SEP"/>
    <s v="55.26722856"/>
    <s v="-127.623162"/>
    <x v="11"/>
    <n v="2022"/>
    <x v="11"/>
  </r>
  <r>
    <s v="Community"/>
    <x v="4"/>
    <x v="54"/>
    <s v="SU Adult Supportive Bed Based Services (Supportive Recovery)"/>
    <s v="FIREWEED SAFE HAVEN"/>
    <s v="FORT ST. JAMES"/>
    <x v="0"/>
    <n v="64"/>
    <s v="Female with Child(ren)"/>
    <s v=""/>
    <x v="1"/>
    <m/>
    <s v="2022"/>
    <s v="09 - SEP"/>
    <s v="54.442905"/>
    <s v="-124.250777"/>
    <x v="54"/>
    <n v="2022"/>
    <x v="54"/>
  </r>
  <r>
    <s v="Community"/>
    <x v="2"/>
    <x v="34"/>
    <s v="MH Supported Housing Clustered/Block Apartments"/>
    <s v="UNAVAILABLE"/>
    <s v="VANCOUVER"/>
    <x v="0"/>
    <n v="64"/>
    <s v="Male and Female"/>
    <s v="Other priority population"/>
    <x v="7"/>
    <n v="40"/>
    <s v="2022"/>
    <s v="09 - SEP"/>
    <s v=""/>
    <s v=""/>
    <x v="34"/>
    <s v=""/>
    <x v="34"/>
  </r>
  <r>
    <s v="Community"/>
    <x v="3"/>
    <x v="9"/>
    <s v="MH Supported Housing Group Homes"/>
    <s v="MANCHESTER HOUSE"/>
    <s v="VICTORIA"/>
    <x v="0"/>
    <n v="64"/>
    <s v="Male and Female"/>
    <s v="Other priority population"/>
    <x v="6"/>
    <n v="83"/>
    <s v="2022"/>
    <s v="09 - SEP"/>
    <s v="48.44224316"/>
    <s v="-123.374296"/>
    <x v="9"/>
    <n v="2022"/>
    <x v="9"/>
  </r>
  <r>
    <s v="Community"/>
    <x v="3"/>
    <x v="9"/>
    <s v="MH Supported Housing Clustered/Block Apartments"/>
    <s v="JOHNSON MANOR"/>
    <s v="VICTORIA"/>
    <x v="0"/>
    <n v="64"/>
    <s v="Male and Female"/>
    <s v="Other priority population"/>
    <x v="23"/>
    <n v="75"/>
    <s v="2022"/>
    <s v="09 - SEP"/>
    <s v="48.42563488"/>
    <s v="-123.351395"/>
    <x v="9"/>
    <n v="2022"/>
    <x v="9"/>
  </r>
  <r>
    <s v="Community"/>
    <x v="1"/>
    <x v="34"/>
    <s v="BC Housing Health Services Program"/>
    <s v="UNAVAILABLE"/>
    <s v="UNAVAILABLE"/>
    <x v="0"/>
    <n v="99"/>
    <s v="Male and Female"/>
    <s v=""/>
    <x v="74"/>
    <m/>
    <s v="2022"/>
    <s v="09 - SEP"/>
    <s v=""/>
    <s v=""/>
    <x v="34"/>
    <s v=""/>
    <x v="34"/>
  </r>
  <r>
    <s v="Supported"/>
    <x v="0"/>
    <x v="69"/>
    <s v="MH Supported Housing Supported Independent Living (SIL)"/>
    <s v="UNAVAILABLE"/>
    <s v="NEW DENVER"/>
    <x v="5"/>
    <m/>
    <s v=""/>
    <s v=""/>
    <x v="16"/>
    <m/>
    <s v="2022"/>
    <s v="09 - SEP"/>
    <s v=""/>
    <s v=""/>
    <x v="69"/>
    <n v="2022"/>
    <x v="69"/>
  </r>
  <r>
    <s v="Supported"/>
    <x v="0"/>
    <x v="60"/>
    <s v="MH Supported Housing Supported Independent Living (SIL)"/>
    <s v="UNAVAILABLE"/>
    <s v="TRAIL"/>
    <x v="5"/>
    <m/>
    <s v=""/>
    <s v=""/>
    <x v="7"/>
    <m/>
    <s v="2022"/>
    <s v="09 - SEP"/>
    <s v=""/>
    <s v=""/>
    <x v="60"/>
    <n v="2022"/>
    <x v="60"/>
  </r>
  <r>
    <s v="Supported"/>
    <x v="0"/>
    <x v="70"/>
    <s v="MH Supported Housing Supported Independent Living (SIL)"/>
    <s v="UNAVAILABLE"/>
    <s v="REVELSTOKE"/>
    <x v="5"/>
    <m/>
    <s v=""/>
    <s v=""/>
    <x v="16"/>
    <m/>
    <s v="2022"/>
    <s v="09 - SEP"/>
    <s v=""/>
    <s v=""/>
    <x v="70"/>
    <n v="2022"/>
    <x v="70"/>
  </r>
  <r>
    <s v="Supported"/>
    <x v="0"/>
    <x v="7"/>
    <s v="MH Supported Housing Supported Independent Living (SIL)"/>
    <s v="UNAVAILABLE"/>
    <s v="WILLIAMS LAKE"/>
    <x v="5"/>
    <m/>
    <s v=""/>
    <s v=""/>
    <x v="48"/>
    <m/>
    <s v="2022"/>
    <s v="09 - SEP"/>
    <s v=""/>
    <s v=""/>
    <x v="7"/>
    <n v="2022"/>
    <x v="7"/>
  </r>
  <r>
    <s v="Supported"/>
    <x v="1"/>
    <x v="30"/>
    <s v="MH Rental Subsidy"/>
    <s v="UNAVAILABLE"/>
    <s v="HOPE"/>
    <x v="5"/>
    <m/>
    <s v=""/>
    <s v=""/>
    <x v="5"/>
    <m/>
    <s v="2022"/>
    <s v="09 - SEP"/>
    <s v=""/>
    <s v=""/>
    <x v="30"/>
    <n v="2022"/>
    <x v="30"/>
  </r>
  <r>
    <s v="Supported"/>
    <x v="1"/>
    <x v="31"/>
    <s v="MH Supported Housing Supported Independent Living (SIL)"/>
    <s v="UNAVAILABLE"/>
    <s v="CHILLIWACK"/>
    <x v="5"/>
    <m/>
    <s v=""/>
    <s v=""/>
    <x v="75"/>
    <m/>
    <s v="2022"/>
    <s v="09 - SEP"/>
    <s v=""/>
    <s v=""/>
    <x v="31"/>
    <n v="2022"/>
    <x v="31"/>
  </r>
  <r>
    <s v="Supported"/>
    <x v="1"/>
    <x v="17"/>
    <s v="MH Supported Housing Supported Independent Living (SIL)"/>
    <s v="UNAVAILABLE"/>
    <s v="NEW WESTMINSTER"/>
    <x v="5"/>
    <m/>
    <s v=""/>
    <s v=""/>
    <x v="76"/>
    <m/>
    <s v="2022"/>
    <s v="09 - SEP"/>
    <s v=""/>
    <s v=""/>
    <x v="17"/>
    <n v="2022"/>
    <x v="17"/>
  </r>
  <r>
    <s v="Supported"/>
    <x v="1"/>
    <x v="18"/>
    <s v="MH Supported Housing Supported Independent Living (SIL)"/>
    <s v="UNAVAILABLE"/>
    <s v="BURNABY"/>
    <x v="5"/>
    <m/>
    <s v=""/>
    <s v=""/>
    <x v="60"/>
    <m/>
    <s v="2022"/>
    <s v="09 - SEP"/>
    <s v=""/>
    <s v=""/>
    <x v="18"/>
    <n v="2022"/>
    <x v="18"/>
  </r>
  <r>
    <s v="Supported"/>
    <x v="1"/>
    <x v="12"/>
    <s v="MH ACT/ICM Rental Subsidy"/>
    <s v="UNAVAILABLE"/>
    <s v="PORT COQUITLAM / COQUITLAM"/>
    <x v="5"/>
    <m/>
    <s v=""/>
    <s v=""/>
    <x v="8"/>
    <m/>
    <s v="2022"/>
    <s v="09 - SEP"/>
    <s v=""/>
    <s v=""/>
    <x v="12"/>
    <n v="2022"/>
    <x v="12"/>
  </r>
  <r>
    <s v="Supported"/>
    <x v="1"/>
    <x v="12"/>
    <s v="MH Rental Subsidy"/>
    <s v="UNAVAILABLE"/>
    <s v="PORT COQUITLAM / COQUITLAM"/>
    <x v="5"/>
    <m/>
    <s v=""/>
    <s v=""/>
    <x v="8"/>
    <m/>
    <s v="2022"/>
    <s v="09 - SEP"/>
    <s v=""/>
    <s v=""/>
    <x v="12"/>
    <n v="2022"/>
    <x v="12"/>
  </r>
  <r>
    <s v="Supported"/>
    <x v="1"/>
    <x v="13"/>
    <s v="MH Supported Housing Supported Independent Living (SIL)"/>
    <s v="UNAVAILABLE"/>
    <s v="SURREY"/>
    <x v="5"/>
    <m/>
    <s v=""/>
    <s v=""/>
    <x v="77"/>
    <m/>
    <s v="2022"/>
    <s v="09 - SEP"/>
    <s v=""/>
    <s v=""/>
    <x v="13"/>
    <n v="2022"/>
    <x v="13"/>
  </r>
  <r>
    <s v="Supported"/>
    <x v="2"/>
    <x v="15"/>
    <s v="MH Rental Subsidy"/>
    <s v="UNAVAILABLE"/>
    <s v="RICHMOND"/>
    <x v="5"/>
    <m/>
    <s v=""/>
    <s v=""/>
    <x v="39"/>
    <m/>
    <s v="2022"/>
    <s v="09 - SEP"/>
    <s v=""/>
    <s v=""/>
    <x v="15"/>
    <n v="2022"/>
    <x v="15"/>
  </r>
  <r>
    <s v="Supported"/>
    <x v="2"/>
    <x v="16"/>
    <s v="SU Supported Housing Supported Independent Living (SIL)"/>
    <s v="UNAVAILABLE"/>
    <s v="VANCOUVER"/>
    <x v="5"/>
    <m/>
    <s v=""/>
    <s v=""/>
    <x v="23"/>
    <m/>
    <s v="2022"/>
    <s v="09 - SEP"/>
    <s v=""/>
    <s v=""/>
    <x v="16"/>
    <n v="2022"/>
    <x v="16"/>
  </r>
  <r>
    <s v="Supported"/>
    <x v="2"/>
    <x v="34"/>
    <s v="MH Supported Housing Supported Independent Living (SIL)"/>
    <s v="UNAVAILABLE"/>
    <s v="VANCOUVER"/>
    <x v="5"/>
    <m/>
    <s v=""/>
    <s v=""/>
    <x v="78"/>
    <m/>
    <s v="2022"/>
    <s v="09 - SEP"/>
    <s v=""/>
    <s v=""/>
    <x v="34"/>
    <s v=""/>
    <x v="34"/>
  </r>
  <r>
    <s v="Supported"/>
    <x v="2"/>
    <x v="34"/>
    <s v="MH Supported Housing Supported Independent Living (SIL)"/>
    <s v="UNAVAILABLE"/>
    <s v="VANCOUVER"/>
    <x v="5"/>
    <m/>
    <s v=""/>
    <s v=""/>
    <x v="35"/>
    <m/>
    <s v="2022"/>
    <s v="09 - SEP"/>
    <s v=""/>
    <s v=""/>
    <x v="34"/>
    <s v=""/>
    <x v="34"/>
  </r>
  <r>
    <s v="Supported"/>
    <x v="3"/>
    <x v="67"/>
    <s v="MH Rental Subsidy"/>
    <s v="UNAVAILABLE"/>
    <s v="SALTSPRING ISLAND"/>
    <x v="5"/>
    <m/>
    <s v=""/>
    <s v=""/>
    <x v="3"/>
    <m/>
    <s v="2022"/>
    <s v="09 - SEP"/>
    <s v=""/>
    <s v=""/>
    <x v="67"/>
    <n v="2022"/>
    <x v="67"/>
  </r>
  <r>
    <s v="Supported"/>
    <x v="3"/>
    <x v="47"/>
    <s v="MH Rental Subsidy"/>
    <s v="UNAVAILABLE"/>
    <s v="PARKSVILLE"/>
    <x v="5"/>
    <m/>
    <s v=""/>
    <s v=""/>
    <x v="18"/>
    <m/>
    <s v="2022"/>
    <s v="09 - SEP"/>
    <s v=""/>
    <s v=""/>
    <x v="47"/>
    <n v="2022"/>
    <x v="47"/>
  </r>
  <r>
    <s v="Supported"/>
    <x v="3"/>
    <x v="48"/>
    <s v="MH ACT/ICM Rental Subsidy"/>
    <s v="UNAVAILABLE"/>
    <s v="PORT ALBERNI"/>
    <x v="5"/>
    <m/>
    <s v=""/>
    <s v=""/>
    <x v="3"/>
    <m/>
    <s v="2022"/>
    <s v="09 - SEP"/>
    <s v=""/>
    <s v=""/>
    <x v="48"/>
    <n v="2022"/>
    <x v="48"/>
  </r>
  <r>
    <s v="Supported"/>
    <x v="4"/>
    <x v="39"/>
    <s v="MH Supported Housing Supported Independent Living (SIL)"/>
    <s v="UNAVAILABLE"/>
    <s v="TERRACE"/>
    <x v="5"/>
    <m/>
    <s v=""/>
    <s v=""/>
    <x v="2"/>
    <m/>
    <s v="2022"/>
    <s v="09 - SEP"/>
    <s v=""/>
    <s v=""/>
    <x v="39"/>
    <n v="2022"/>
    <x v="39"/>
  </r>
  <r>
    <s v="Supported"/>
    <x v="4"/>
    <x v="37"/>
    <s v="MH Supported Housing Scattered Supported Apartments"/>
    <s v="UNAVAILABLE"/>
    <s v="QUESNEL"/>
    <x v="5"/>
    <m/>
    <s v=""/>
    <s v=""/>
    <x v="3"/>
    <m/>
    <s v="2022"/>
    <s v="09 - SEP"/>
    <s v=""/>
    <s v=""/>
    <x v="37"/>
    <n v="2022"/>
    <x v="37"/>
  </r>
  <r>
    <s v="Tertiary"/>
    <x v="0"/>
    <x v="50"/>
    <s v="Tertiary Long Term Rehab"/>
    <s v="BRAEMORE LODGE"/>
    <s v="PENTICTON"/>
    <x v="0"/>
    <n v="64"/>
    <s v=""/>
    <s v=""/>
    <x v="9"/>
    <n v="83"/>
    <s v="2022"/>
    <s v="09 - SEP"/>
    <s v="49.47169893"/>
    <s v="-119.581700"/>
    <x v="50"/>
    <n v="2022"/>
    <x v="50"/>
  </r>
  <r>
    <s v="Tertiary"/>
    <x v="0"/>
    <x v="3"/>
    <s v="Tertiary Long Term Rehab"/>
    <s v="ABERDEEN HOUSE"/>
    <s v="COLDSTREAM"/>
    <x v="0"/>
    <n v="64"/>
    <s v=""/>
    <s v=""/>
    <x v="3"/>
    <n v="96"/>
    <s v="2022"/>
    <s v="09 - SEP"/>
    <s v="50.22986650"/>
    <s v="-119.225744"/>
    <x v="3"/>
    <n v="2022"/>
    <x v="3"/>
  </r>
  <r>
    <s v="Tertiary"/>
    <x v="0"/>
    <x v="6"/>
    <s v="Tertiary Inpatient (Rehabilitative)"/>
    <s v="SOUTH HILLS TERTIARY PSYCHIATRIC REHABILITATION"/>
    <s v="KAMLOOPS"/>
    <x v="0"/>
    <n v="64"/>
    <s v=""/>
    <s v=""/>
    <x v="20"/>
    <n v="90"/>
    <s v="2022"/>
    <s v="09 - SEP"/>
    <s v="50.70337933"/>
    <s v="-120.397534"/>
    <x v="6"/>
    <n v="2022"/>
    <x v="6"/>
  </r>
  <r>
    <s v="Tertiary"/>
    <x v="0"/>
    <x v="6"/>
    <s v="Tertiary Inpatient (Geriatric)"/>
    <s v="HILLSIDE CENTRE"/>
    <s v="KAMLOOPS"/>
    <x v="6"/>
    <n v="99"/>
    <s v=""/>
    <s v="Other priority population"/>
    <x v="8"/>
    <n v="83"/>
    <s v="2022"/>
    <s v="09 - SEP"/>
    <s v="50.67128219"/>
    <s v="-120.333674"/>
    <x v="6"/>
    <n v="2022"/>
    <x v="6"/>
  </r>
  <r>
    <s v="Tertiary"/>
    <x v="0"/>
    <x v="7"/>
    <s v="Tertiary Long Term Rehab"/>
    <s v="JUBILEE HOUSE"/>
    <s v="WILLIAMS LAKE"/>
    <x v="0"/>
    <n v="64"/>
    <s v=""/>
    <s v=""/>
    <x v="5"/>
    <n v="88"/>
    <s v="2022"/>
    <s v="09 - SEP"/>
    <s v="52.13098457"/>
    <s v="-122.141330"/>
    <x v="7"/>
    <n v="2022"/>
    <x v="7"/>
  </r>
  <r>
    <s v="Tertiary"/>
    <x v="2"/>
    <x v="20"/>
    <s v="Tertiary Neuropsychiatry Services"/>
    <s v="ST. VINCENT'S: LANGARA ALDER UNIT"/>
    <s v="VANCOUVER"/>
    <x v="0"/>
    <n v="64"/>
    <s v=""/>
    <s v=""/>
    <x v="0"/>
    <n v="80"/>
    <s v="2022"/>
    <s v="09 - SEP"/>
    <s v="49.21435924"/>
    <s v="-123.111420"/>
    <x v="20"/>
    <n v="2022"/>
    <x v="20"/>
  </r>
  <r>
    <s v="Tertiary"/>
    <x v="2"/>
    <x v="21"/>
    <s v="Tertiary Substance Use Concurrent Services"/>
    <s v="LIONS GATE HOSPITAL / HOPE CENTRE - CARLILE UNIT"/>
    <s v="NORTH VANCOUVER"/>
    <x v="7"/>
    <n v="18"/>
    <s v=""/>
    <s v=""/>
    <x v="0"/>
    <n v="74"/>
    <s v="2022"/>
    <s v="09 - SEP"/>
    <s v="49.32035571"/>
    <s v="-123.066030"/>
    <x v="21"/>
    <n v="2022"/>
    <x v="21"/>
  </r>
  <r>
    <s v="Tertiary"/>
    <x v="3"/>
    <x v="9"/>
    <s v="Tertiary Inpatient (Geriatric Rehabilitative)"/>
    <s v="SANDRINGHAM"/>
    <s v="VICTORIA"/>
    <x v="6"/>
    <n v="99"/>
    <s v=""/>
    <s v="Other priority population"/>
    <x v="28"/>
    <n v="98"/>
    <s v="2022"/>
    <s v="09 - SEP"/>
    <s v="48.42674796"/>
    <s v="-123.336642"/>
    <x v="9"/>
    <n v="2022"/>
    <x v="9"/>
  </r>
  <r>
    <s v="Tertiary"/>
    <x v="3"/>
    <x v="71"/>
    <s v="Tertiary Long Term Rehab"/>
    <s v="OYSTER HARBOUR"/>
    <s v="LADYSMITH"/>
    <x v="6"/>
    <n v="99"/>
    <s v=""/>
    <s v=""/>
    <x v="8"/>
    <n v="79"/>
    <s v="2022"/>
    <s v="09 - SEP"/>
    <s v="48.993873"/>
    <s v="-123.818855"/>
    <x v="71"/>
    <n v="2022"/>
    <x v="71"/>
  </r>
  <r>
    <s v="Tertiary"/>
    <x v="2"/>
    <x v="38"/>
    <s v="Tertiary Child and Youth Services"/>
    <s v="BC CHILDREN'S HOSPITAL"/>
    <s v="VANCOUVER"/>
    <x v="4"/>
    <n v="19"/>
    <s v=""/>
    <s v=""/>
    <x v="0"/>
    <n v="60"/>
    <s v="2022"/>
    <s v="09 - SEP"/>
    <s v="49.24457184"/>
    <s v="-123.127521"/>
    <x v="38"/>
    <n v="2022"/>
    <x v="38"/>
  </r>
  <r>
    <s v="Tertiary"/>
    <x v="2"/>
    <x v="38"/>
    <s v="Tertiary Substance Use Concurrent Services"/>
    <s v="BC WOMEN'S HOSPITAL - HEARTWOOD CENTRE"/>
    <s v="VANCOUVER"/>
    <x v="0"/>
    <n v="64"/>
    <s v=""/>
    <s v=""/>
    <x v="17"/>
    <n v="67"/>
    <s v="2022"/>
    <s v="09 - SEP"/>
    <s v="49.24457184"/>
    <s v="-123.127521"/>
    <x v="38"/>
    <n v="2022"/>
    <x v="38"/>
  </r>
  <r>
    <s v="Community"/>
    <x v="0"/>
    <x v="0"/>
    <s v="SU Adult Withdrawal Management (detox) Facility Based"/>
    <s v="THE RECOVERY RANCH (WITHDRAWAL MANAGEMENT)"/>
    <s v="FORT STEELE"/>
    <x v="0"/>
    <n v="64"/>
    <s v="Male and Female"/>
    <s v="Rural or Remote (living in a rural or remote area)"/>
    <x v="7"/>
    <n v="0"/>
    <s v="2022"/>
    <s v="09 - SEP"/>
    <s v="49.61503730"/>
    <s v="-115.632633"/>
    <x v="0"/>
    <n v="2022"/>
    <x v="0"/>
  </r>
  <r>
    <s v="Community"/>
    <x v="0"/>
    <x v="0"/>
    <s v="MH Family Care Homes"/>
    <s v="MCDONNELL AND BANNICK"/>
    <s v="MOYIE"/>
    <x v="0"/>
    <n v="90"/>
    <s v="Male or Female"/>
    <s v=""/>
    <x v="5"/>
    <n v="100"/>
    <s v="2022"/>
    <s v="09 - SEP"/>
    <s v="49.288053"/>
    <s v="-115.833511"/>
    <x v="0"/>
    <n v="2022"/>
    <x v="0"/>
  </r>
  <r>
    <s v="Community"/>
    <x v="0"/>
    <x v="1"/>
    <s v="MH Family Care Homes"/>
    <s v="WHITTEG FCH"/>
    <s v="WYNNDEL"/>
    <x v="0"/>
    <n v="90"/>
    <s v="Male or Female"/>
    <s v=""/>
    <x v="5"/>
    <n v="100"/>
    <s v="2022"/>
    <s v="09 - SEP"/>
    <s v="49.17998297"/>
    <s v="-116.552773"/>
    <x v="1"/>
    <n v="2022"/>
    <x v="1"/>
  </r>
  <r>
    <s v="Community"/>
    <x v="0"/>
    <x v="40"/>
    <s v="MH Community Long Term Care"/>
    <s v="MCKIM COTTAGE"/>
    <s v="NELSON"/>
    <x v="1"/>
    <n v="90"/>
    <s v="Male and Female"/>
    <s v=""/>
    <x v="6"/>
    <n v="47"/>
    <s v="2022"/>
    <s v="09 - SEP"/>
    <s v="49.50841850"/>
    <s v="-117.266958"/>
    <x v="40"/>
    <n v="2022"/>
    <x v="40"/>
  </r>
  <r>
    <s v="Community"/>
    <x v="0"/>
    <x v="3"/>
    <s v="MH Supported Housing Congregate Housing"/>
    <s v="CMHA HOUSE"/>
    <s v="VERNON"/>
    <x v="0"/>
    <n v="64"/>
    <s v="Male and Female"/>
    <s v=""/>
    <x v="3"/>
    <n v="0"/>
    <s v="2022"/>
    <s v="09 - SEP"/>
    <s v="50.25744038"/>
    <s v="-119.282661"/>
    <x v="3"/>
    <n v="2022"/>
    <x v="3"/>
  </r>
  <r>
    <s v="Community"/>
    <x v="0"/>
    <x v="3"/>
    <s v="MH Supported Housing Congregate Housing"/>
    <s v="OKANAGAN HOUSE"/>
    <s v="VERNON"/>
    <x v="0"/>
    <n v="64"/>
    <s v="Male and Female"/>
    <s v=""/>
    <x v="3"/>
    <n v="0"/>
    <s v="2022"/>
    <s v="09 - SEP"/>
    <s v="50.25834541"/>
    <s v="-119.293233"/>
    <x v="3"/>
    <n v="2022"/>
    <x v="3"/>
  </r>
  <r>
    <s v="Community"/>
    <x v="0"/>
    <x v="4"/>
    <s v="MH Community Long Term Care"/>
    <s v="WHITE HEATHER MANOR"/>
    <s v="KELOWNA"/>
    <x v="0"/>
    <n v="90"/>
    <s v="Male and Female"/>
    <s v=""/>
    <x v="57"/>
    <n v="99"/>
    <s v="2022"/>
    <s v="09 - SEP"/>
    <s v="49.85111395"/>
    <s v="-119.477063"/>
    <x v="4"/>
    <n v="2022"/>
    <x v="4"/>
  </r>
  <r>
    <s v="Community"/>
    <x v="0"/>
    <x v="4"/>
    <s v="SU Adult Bed Based Treatment"/>
    <s v="ETHEL STREET ADULT TREATMENT"/>
    <s v="KELOWNA"/>
    <x v="0"/>
    <n v="64"/>
    <s v="Female only"/>
    <s v=""/>
    <x v="3"/>
    <n v="0"/>
    <s v="2022"/>
    <s v="09 - SEP"/>
    <s v="49.88027857"/>
    <s v="-119.482614"/>
    <x v="4"/>
    <n v="2022"/>
    <x v="4"/>
  </r>
  <r>
    <s v="Community"/>
    <x v="0"/>
    <x v="6"/>
    <s v="SU Adult Bed Based Treatment"/>
    <s v="A NEW TOMORROW ADULT RECOVERY CENTRE"/>
    <s v="KAMLOOPS"/>
    <x v="0"/>
    <n v="64"/>
    <s v="Male or Female"/>
    <s v=""/>
    <x v="18"/>
    <n v="0"/>
    <s v="2022"/>
    <s v="09 - SEP"/>
    <s v="50.70386890"/>
    <s v="-120.383413"/>
    <x v="6"/>
    <n v="2022"/>
    <x v="6"/>
  </r>
  <r>
    <s v="Community"/>
    <x v="0"/>
    <x v="7"/>
    <s v="SU Adult Withdrawal Management (detox) Facility Based"/>
    <s v="AXIS HOUSE WILLIAMS LAKE"/>
    <s v="WILLIAMS LAKE"/>
    <x v="0"/>
    <n v="64"/>
    <s v="Male and Female"/>
    <s v="Rural or Remote (living in a rural or remote area)"/>
    <x v="7"/>
    <n v="60"/>
    <s v="2022"/>
    <s v="09 - SEP"/>
    <s v="52.10994639"/>
    <s v="-122.094829"/>
    <x v="7"/>
    <n v="2022"/>
    <x v="7"/>
  </r>
  <r>
    <s v="Acute"/>
    <x v="2"/>
    <x v="8"/>
    <s v="Acute Care Short-term Assessment Unit"/>
    <s v="VANCOUVER GENERAL HOSPITAL"/>
    <s v="VANCOUVER"/>
    <x v="0"/>
    <n v="99"/>
    <s v=""/>
    <s v=""/>
    <x v="29"/>
    <n v="100"/>
    <s v="2022"/>
    <s v="09 - SEP"/>
    <s v="49.26033527"/>
    <s v="-123.116539"/>
    <x v="8"/>
    <n v="2022"/>
    <x v="8"/>
  </r>
  <r>
    <s v="Acute"/>
    <x v="2"/>
    <x v="46"/>
    <s v="Acute Care Inpatient Treatment Beds Adults"/>
    <s v="SECHELT-SHISHALH HOSPITAL"/>
    <s v="SECHELT"/>
    <x v="0"/>
    <n v="99"/>
    <s v=""/>
    <s v=""/>
    <x v="6"/>
    <m/>
    <s v="2022"/>
    <s v="09 - SEP"/>
    <s v="49.47111949"/>
    <s v="-123.759432"/>
    <x v="46"/>
    <n v="2022"/>
    <x v="46"/>
  </r>
  <r>
    <s v="Acute"/>
    <x v="4"/>
    <x v="27"/>
    <s v="Hospital designated as Observation Unit-MH Act 3(2) Schedule C"/>
    <s v="LAKES DISTRICT HOSPITAL AND HEALTH CENTRE"/>
    <s v="BURNS LAKE"/>
    <x v="0"/>
    <n v="99"/>
    <s v=""/>
    <s v=""/>
    <x v="11"/>
    <m/>
    <s v="2022"/>
    <s v="09 - SEP"/>
    <s v="54.02305094"/>
    <s v="-125.764804"/>
    <x v="27"/>
    <n v="2022"/>
    <x v="27"/>
  </r>
  <r>
    <s v="Acute"/>
    <x v="4"/>
    <x v="28"/>
    <s v="Acute Care Inpatient Treatment Beds Adults"/>
    <s v="UNIVERSITY HOSPITAL OF NORTHERN BC"/>
    <s v="PRINCE GEORGE"/>
    <x v="0"/>
    <n v="99"/>
    <s v=""/>
    <s v=""/>
    <x v="23"/>
    <n v="121"/>
    <s v="2022"/>
    <s v="09 - SEP"/>
    <s v="53.91122816"/>
    <s v="-122.763284"/>
    <x v="28"/>
    <n v="2022"/>
    <x v="28"/>
  </r>
  <r>
    <s v="Community"/>
    <x v="1"/>
    <x v="33"/>
    <s v="MH Community Long Term Care"/>
    <s v="CHELSEY HOUSE"/>
    <s v="LANGLEY"/>
    <x v="0"/>
    <n v="99"/>
    <s v="Male and Female"/>
    <s v="Other priority population"/>
    <x v="0"/>
    <n v="90"/>
    <s v="2022"/>
    <s v="09 - SEP"/>
    <s v="49.08421213"/>
    <s v="-122.624818"/>
    <x v="33"/>
    <n v="2022"/>
    <x v="33"/>
  </r>
  <r>
    <s v="Community"/>
    <x v="1"/>
    <x v="45"/>
    <s v="MH Community Long Term Care"/>
    <s v="CRESTLENE LODGE"/>
    <s v="DELTA"/>
    <x v="0"/>
    <n v="99"/>
    <s v="Male only"/>
    <s v="Other priority population"/>
    <x v="24"/>
    <n v="100"/>
    <s v="2022"/>
    <s v="09 - SEP"/>
    <s v="49.15946157"/>
    <s v="-122.898893"/>
    <x v="45"/>
    <n v="2022"/>
    <x v="45"/>
  </r>
  <r>
    <s v="Community"/>
    <x v="1"/>
    <x v="13"/>
    <s v="MH Community Assisted Living"/>
    <s v="BLAIR HOUSE"/>
    <s v="SURREY"/>
    <x v="0"/>
    <n v="24"/>
    <s v="Male and Female"/>
    <s v="Other priority population"/>
    <x v="6"/>
    <n v="100"/>
    <s v="2022"/>
    <s v="09 - SEP"/>
    <s v="49.14632099"/>
    <s v="-122.836088"/>
    <x v="13"/>
    <n v="2022"/>
    <x v="13"/>
  </r>
  <r>
    <s v="Community"/>
    <x v="2"/>
    <x v="15"/>
    <s v="SU Adult Supportive Bed Based Services (Supportive Recovery)"/>
    <s v="TURNING POINT MEN'S HOUSE (RICHMOND)"/>
    <s v="RICHMOND"/>
    <x v="0"/>
    <n v="99"/>
    <s v="Male only"/>
    <s v="Other priority population"/>
    <x v="9"/>
    <n v="100"/>
    <s v="2022"/>
    <s v="09 - SEP"/>
    <s v="49.18186501"/>
    <s v="-123.108267"/>
    <x v="15"/>
    <n v="2022"/>
    <x v="15"/>
  </r>
  <r>
    <s v="Community"/>
    <x v="2"/>
    <x v="15"/>
    <s v="MH Community Crisis Stabilization Units"/>
    <s v="RICHMOND BRIDGE HOUSE"/>
    <s v="RICHMOND"/>
    <x v="0"/>
    <n v="99"/>
    <s v="Male and Female"/>
    <s v="Other priority population"/>
    <x v="0"/>
    <n v="100"/>
    <s v="2022"/>
    <s v="09 - SEP"/>
    <s v="49.16273707"/>
    <s v="-123.105911"/>
    <x v="15"/>
    <n v="2022"/>
    <x v="15"/>
  </r>
  <r>
    <s v="Community"/>
    <x v="2"/>
    <x v="8"/>
    <s v="MH Supported Housing Clustered/Block Apartments"/>
    <s v="SEYMOUR APARTMENTS"/>
    <s v="VANCOUVER"/>
    <x v="0"/>
    <n v="64"/>
    <s v="Male and Female"/>
    <s v="Other priority population"/>
    <x v="17"/>
    <n v="100"/>
    <s v="2022"/>
    <s v="09 - SEP"/>
    <s v="49.27629841"/>
    <s v="-123.125718"/>
    <x v="8"/>
    <n v="2022"/>
    <x v="8"/>
  </r>
  <r>
    <s v="Community"/>
    <x v="2"/>
    <x v="8"/>
    <s v="MH Supported Housing Clustered/Block Apartments"/>
    <s v="HOOPER APARTMENTS"/>
    <s v="VANCOUVER"/>
    <x v="0"/>
    <n v="64"/>
    <s v="Male and Female"/>
    <s v="Other priority population"/>
    <x v="66"/>
    <n v="100"/>
    <s v="2022"/>
    <s v="09 - SEP"/>
    <s v="49.28222514"/>
    <s v="-123.132070"/>
    <x v="8"/>
    <n v="2022"/>
    <x v="8"/>
  </r>
  <r>
    <s v="Community"/>
    <x v="2"/>
    <x v="8"/>
    <s v="MH Supported Housing Clustered/Block Apartments"/>
    <s v="PHOENIX APARTMENTS"/>
    <s v="VANCOUVER"/>
    <x v="0"/>
    <n v="64"/>
    <s v="Male and Female"/>
    <s v="Other priority population"/>
    <x v="29"/>
    <n v="100"/>
    <s v="2022"/>
    <s v="09 - SEP"/>
    <s v="49.26515438"/>
    <s v="-123.120903"/>
    <x v="8"/>
    <n v="2022"/>
    <x v="8"/>
  </r>
  <r>
    <s v="Community"/>
    <x v="2"/>
    <x v="16"/>
    <s v="MH Emergency Shelters"/>
    <s v="TRIAGE SHELTER"/>
    <s v="VANCOUVER"/>
    <x v="0"/>
    <n v="64"/>
    <s v="Male and Female"/>
    <s v="Other priority population"/>
    <x v="30"/>
    <n v="100"/>
    <s v="2022"/>
    <s v="09 - SEP"/>
    <s v="49.28308311"/>
    <s v="-123.087950"/>
    <x v="16"/>
    <n v="2022"/>
    <x v="16"/>
  </r>
  <r>
    <s v="Community"/>
    <x v="2"/>
    <x v="16"/>
    <s v="SU Adult Transitional Services"/>
    <s v="RICE BLOCK"/>
    <s v="VANCOUVER"/>
    <x v="0"/>
    <n v="64"/>
    <s v="Female only"/>
    <s v=""/>
    <x v="51"/>
    <n v="100"/>
    <s v="2022"/>
    <s v="09 - SEP"/>
    <s v="49.28073667"/>
    <s v="-123.087040"/>
    <x v="16"/>
    <n v="2022"/>
    <x v="16"/>
  </r>
  <r>
    <s v="Community"/>
    <x v="2"/>
    <x v="16"/>
    <s v="SU Adult Withdrawal Management (detox) Facility Based"/>
    <s v="HARBOUR LIGHT DETOX"/>
    <s v="VANCOUVER"/>
    <x v="0"/>
    <n v="64"/>
    <s v="Male and Female"/>
    <s v=""/>
    <x v="40"/>
    <n v="70"/>
    <s v="2022"/>
    <s v="09 - SEP"/>
    <s v="49.28239039"/>
    <s v="-123.101210"/>
    <x v="16"/>
    <n v="2022"/>
    <x v="16"/>
  </r>
  <r>
    <s v="Community"/>
    <x v="2"/>
    <x v="16"/>
    <s v="SU Adult Withdrawal Management (detox) Facility Based"/>
    <s v="ONSITE DETOX"/>
    <s v="VANCOUVER"/>
    <x v="0"/>
    <n v="64"/>
    <s v="Male and Female"/>
    <s v=""/>
    <x v="8"/>
    <n v="100"/>
    <s v="2022"/>
    <s v="09 - SEP"/>
    <s v="49.28146291"/>
    <s v="-123.101349"/>
    <x v="16"/>
    <n v="2022"/>
    <x v="16"/>
  </r>
  <r>
    <s v="Community"/>
    <x v="1"/>
    <x v="17"/>
    <s v="MH Supported Housing Group Homes"/>
    <s v="AGAPE HOUSE"/>
    <s v="NEW WESTMINSTER"/>
    <x v="0"/>
    <n v="24"/>
    <s v="Male and Female"/>
    <s v="Other priority population"/>
    <x v="7"/>
    <n v="100"/>
    <s v="2022"/>
    <s v="09 - SEP"/>
    <s v="49.21514203"/>
    <s v="-122.933630"/>
    <x v="17"/>
    <n v="2022"/>
    <x v="17"/>
  </r>
  <r>
    <s v="Community"/>
    <x v="1"/>
    <x v="18"/>
    <s v="MH Community Long Term Care"/>
    <s v="ADRIAN HOUSE"/>
    <s v="BURNABY"/>
    <x v="0"/>
    <n v="99"/>
    <s v="Male and Female"/>
    <s v="Other priority population"/>
    <x v="0"/>
    <n v="100"/>
    <s v="2022"/>
    <s v="09 - SEP"/>
    <s v="49.27596868"/>
    <s v="-122.983587"/>
    <x v="18"/>
    <n v="2022"/>
    <x v="18"/>
  </r>
  <r>
    <s v="Community"/>
    <x v="1"/>
    <x v="18"/>
    <s v="SU Adult Supportive Bed Based Services (Supportive Recovery)"/>
    <s v="CHARLFORD HOUSE"/>
    <s v="BURNABY"/>
    <x v="0"/>
    <n v="99"/>
    <s v="Female only"/>
    <s v="Other priority population"/>
    <x v="0"/>
    <n v="80"/>
    <s v="2022"/>
    <s v="09 - SEP"/>
    <s v="49.27166945"/>
    <s v="-122.961828"/>
    <x v="18"/>
    <n v="2022"/>
    <x v="18"/>
  </r>
  <r>
    <s v="Community"/>
    <x v="1"/>
    <x v="18"/>
    <s v="MH Supported Housing Group Homes"/>
    <s v="IRMIN TOWNHOUSE"/>
    <s v="BURNABY"/>
    <x v="0"/>
    <n v="99"/>
    <s v="Male and Female"/>
    <s v="Other priority population"/>
    <x v="16"/>
    <n v="67"/>
    <s v="2022"/>
    <s v="09 - SEP"/>
    <s v="49.21551609"/>
    <s v="-122.980646"/>
    <x v="18"/>
    <n v="2022"/>
    <x v="18"/>
  </r>
  <r>
    <s v="Community"/>
    <x v="1"/>
    <x v="44"/>
    <s v="MH Supported Housing Group Homes"/>
    <s v="BATTEN HOUSE"/>
    <s v="MAPLE RIDGE"/>
    <x v="0"/>
    <n v="99"/>
    <s v="Male and Female"/>
    <s v="Other priority population"/>
    <x v="7"/>
    <n v="100"/>
    <s v="2022"/>
    <s v="09 - SEP"/>
    <s v="49.21406505"/>
    <s v="-122.580019"/>
    <x v="44"/>
    <n v="2022"/>
    <x v="44"/>
  </r>
  <r>
    <s v="Community"/>
    <x v="2"/>
    <x v="23"/>
    <s v="SU Adult Supportive Bed Based Services (Supportive Recovery)"/>
    <s v="TOGETHER WE CAN"/>
    <s v="VANCOUVER"/>
    <x v="0"/>
    <n v="64"/>
    <s v="Male only"/>
    <s v=""/>
    <x v="47"/>
    <n v="100"/>
    <s v="2022"/>
    <s v="09 - SEP"/>
    <s v="49.23688698"/>
    <s v="-123.046899"/>
    <x v="23"/>
    <n v="2022"/>
    <x v="23"/>
  </r>
  <r>
    <s v="Community"/>
    <x v="2"/>
    <x v="19"/>
    <s v="MH Community Long Term Care"/>
    <s v="COAST WEST"/>
    <s v="VANCOUVER"/>
    <x v="0"/>
    <n v="64"/>
    <s v="Male only"/>
    <s v="Other priority population"/>
    <x v="8"/>
    <n v="100"/>
    <s v="2022"/>
    <s v="09 - SEP"/>
    <s v="49.26936054"/>
    <s v="-123.180906"/>
    <x v="19"/>
    <n v="2022"/>
    <x v="19"/>
  </r>
  <r>
    <s v="Community"/>
    <x v="2"/>
    <x v="38"/>
    <s v="MH Community Long Term Care"/>
    <s v="ANANDA HOUSE"/>
    <s v="VANCOUVER"/>
    <x v="0"/>
    <n v="64"/>
    <s v="Male and Female"/>
    <s v="Other priority population"/>
    <x v="23"/>
    <n v="85"/>
    <s v="2022"/>
    <s v="09 - SEP"/>
    <s v="49.26342531"/>
    <s v="-123.078315"/>
    <x v="38"/>
    <n v="2022"/>
    <x v="38"/>
  </r>
  <r>
    <s v="Community"/>
    <x v="2"/>
    <x v="38"/>
    <s v="SU Low Barrier Housing"/>
    <s v="YUKON RESIDENCE"/>
    <s v="VANCOUVER"/>
    <x v="0"/>
    <n v="64"/>
    <s v="Male and Female"/>
    <s v=""/>
    <x v="42"/>
    <n v="100"/>
    <s v="2022"/>
    <s v="09 - SEP"/>
    <s v="49.26689401"/>
    <s v="-123.112598"/>
    <x v="38"/>
    <n v="2022"/>
    <x v="38"/>
  </r>
  <r>
    <s v="Community"/>
    <x v="2"/>
    <x v="38"/>
    <s v="MH Supported Housing Group Homes"/>
    <s v="SILKEN LAUMANN HOUSE"/>
    <s v="VANCOUVER"/>
    <x v="0"/>
    <n v="64"/>
    <s v="Male and Female"/>
    <s v="Other priority population"/>
    <x v="0"/>
    <n v="100"/>
    <s v="2022"/>
    <s v="09 - SEP"/>
    <s v="49.24448469"/>
    <s v="-123.091792"/>
    <x v="38"/>
    <n v="2022"/>
    <x v="38"/>
  </r>
  <r>
    <s v="Community"/>
    <x v="2"/>
    <x v="38"/>
    <s v="SU Adult Supportive Bed Based Services (Supportive Recovery)"/>
    <s v="NEW DAWN"/>
    <s v="VANCOUVER"/>
    <x v="0"/>
    <n v="64"/>
    <s v="Female only"/>
    <s v="Homeless"/>
    <x v="29"/>
    <n v="87"/>
    <s v="2022"/>
    <s v="09 - SEP"/>
    <s v="49.25521418"/>
    <s v="-123.090065"/>
    <x v="38"/>
    <n v="2022"/>
    <x v="38"/>
  </r>
  <r>
    <s v="Community"/>
    <x v="2"/>
    <x v="20"/>
    <s v="MH Supported Housing Group Homes"/>
    <s v="UNITY HOUSING - THE PALACE"/>
    <s v="VANCOUVER"/>
    <x v="0"/>
    <n v="64"/>
    <s v="Male and Female"/>
    <s v="Homeless"/>
    <x v="7"/>
    <n v="100"/>
    <s v="2022"/>
    <s v="09 - SEP"/>
    <s v="49.22776419"/>
    <s v="-123.030390"/>
    <x v="20"/>
    <n v="2022"/>
    <x v="20"/>
  </r>
  <r>
    <s v="Community"/>
    <x v="2"/>
    <x v="34"/>
    <s v="MH Community Long Term Care"/>
    <s v="PEGGY'S PLACE"/>
    <s v="CONFIDENTIAL"/>
    <x v="0"/>
    <n v="64"/>
    <s v="Female only"/>
    <s v="Other priority population"/>
    <x v="0"/>
    <n v="100"/>
    <s v="2022"/>
    <s v="09 - SEP"/>
    <s v=""/>
    <s v=""/>
    <x v="34"/>
    <s v=""/>
    <x v="34"/>
  </r>
  <r>
    <s v="Community"/>
    <x v="2"/>
    <x v="21"/>
    <s v="MH Community Long Term Care"/>
    <s v="CLOVERLY HOUSE"/>
    <s v="NORTH VANCOUVER"/>
    <x v="0"/>
    <n v="99"/>
    <s v="Male and Female"/>
    <s v=""/>
    <x v="0"/>
    <m/>
    <s v="2022"/>
    <s v="09 - SEP"/>
    <s v="49.31279306"/>
    <s v="-123.047246"/>
    <x v="21"/>
    <n v="2022"/>
    <x v="21"/>
  </r>
  <r>
    <s v="Community"/>
    <x v="2"/>
    <x v="21"/>
    <s v="MH Supported Housing Group Homes"/>
    <s v="PARKVIEW"/>
    <s v="NORTH VANCOUVER"/>
    <x v="0"/>
    <n v="99"/>
    <s v="Male only"/>
    <s v=""/>
    <x v="6"/>
    <m/>
    <s v="2022"/>
    <s v="09 - SEP"/>
    <s v="49.31346256"/>
    <s v="-123.046706"/>
    <x v="21"/>
    <n v="2022"/>
    <x v="21"/>
  </r>
  <r>
    <s v="Community"/>
    <x v="2"/>
    <x v="21"/>
    <s v="SU Adult Supportive Bed Based Services (Supportive Recovery)"/>
    <s v="TURNING POINT MEN'S HOUSE (NORTH VANCOUVER)"/>
    <s v="NORTH VANCOUVER"/>
    <x v="0"/>
    <n v="64"/>
    <s v="Male only"/>
    <s v="Homeless"/>
    <x v="9"/>
    <n v="100"/>
    <s v="2022"/>
    <s v="09 - SEP"/>
    <s v="49.31244752"/>
    <s v="-123.004868"/>
    <x v="21"/>
    <n v="2022"/>
    <x v="21"/>
  </r>
  <r>
    <s v="Community"/>
    <x v="2"/>
    <x v="21"/>
    <s v="MH Supported Housing Group Homes"/>
    <s v="WESTVIEW HOUSE"/>
    <s v="NORTH VANCOUVER"/>
    <x v="0"/>
    <n v="64"/>
    <s v="Male only"/>
    <s v=""/>
    <x v="7"/>
    <m/>
    <s v="2022"/>
    <s v="09 - SEP"/>
    <s v="49.31420754"/>
    <s v="-123.061494"/>
    <x v="21"/>
    <n v="2022"/>
    <x v="21"/>
  </r>
  <r>
    <s v="Community"/>
    <x v="3"/>
    <x v="9"/>
    <s v="MH Community Long Term Care"/>
    <s v="STYLES STREET"/>
    <s v="VICTORIA"/>
    <x v="0"/>
    <n v="99"/>
    <s v="Male and Female"/>
    <s v=""/>
    <x v="35"/>
    <n v="100"/>
    <s v="2022"/>
    <s v="09 - SEP"/>
    <s v="48.43862970"/>
    <s v="-123.389159"/>
    <x v="9"/>
    <n v="2022"/>
    <x v="9"/>
  </r>
  <r>
    <s v="Community"/>
    <x v="3"/>
    <x v="9"/>
    <s v="MH Supported Housing Clustered/Block Apartments"/>
    <s v="BLACKWOOD APTS"/>
    <s v="VICTORIA"/>
    <x v="0"/>
    <n v="99"/>
    <s v="Male and Female"/>
    <s v=""/>
    <x v="19"/>
    <n v="67"/>
    <s v="2022"/>
    <s v="09 - SEP"/>
    <s v="48.43948933"/>
    <s v="-123.353911"/>
    <x v="9"/>
    <n v="2022"/>
    <x v="9"/>
  </r>
  <r>
    <s v="Community"/>
    <x v="3"/>
    <x v="9"/>
    <s v="SU Adult Supportive Bed Based Services (Supportive Recovery)"/>
    <s v="LILAC PLACE"/>
    <s v="VICTORIA"/>
    <x v="0"/>
    <n v="99"/>
    <s v="Female only"/>
    <s v=""/>
    <x v="6"/>
    <n v="60"/>
    <s v="2022"/>
    <s v="09 - SEP"/>
    <s v="48.43290692"/>
    <s v="-123.354006"/>
    <x v="9"/>
    <n v="2022"/>
    <x v="9"/>
  </r>
  <r>
    <s v="Community"/>
    <x v="3"/>
    <x v="9"/>
    <s v="SU Low Barrier Housing"/>
    <s v="CEDAR GROVE"/>
    <s v="VICTORIA"/>
    <x v="0"/>
    <n v="99"/>
    <s v="Male and Female"/>
    <s v=""/>
    <x v="19"/>
    <n v="89"/>
    <s v="2022"/>
    <s v="09 - SEP"/>
    <s v="48.44330566"/>
    <s v="-123.383616"/>
    <x v="9"/>
    <n v="2022"/>
    <x v="9"/>
  </r>
  <r>
    <s v="Community"/>
    <x v="3"/>
    <x v="9"/>
    <s v="SU Low Barrier Housing"/>
    <s v="COOK STREET APARTMENTS"/>
    <s v="VICTORIA"/>
    <x v="0"/>
    <n v="99"/>
    <s v="Male and Female"/>
    <s v=""/>
    <x v="3"/>
    <n v="99"/>
    <s v="2022"/>
    <s v="09 - SEP"/>
    <s v="48.43300214"/>
    <s v="-123.352655"/>
    <x v="9"/>
    <n v="2022"/>
    <x v="9"/>
  </r>
  <r>
    <s v="Community"/>
    <x v="3"/>
    <x v="9"/>
    <s v="SU Youth Withdrawal Management (detox) Facility Based"/>
    <s v="SPECIALIZED YOUTH DETOX"/>
    <s v="VICTORIA"/>
    <x v="7"/>
    <n v="18"/>
    <s v="Male and Female"/>
    <s v=""/>
    <x v="7"/>
    <n v="33"/>
    <s v="2022"/>
    <s v="09 - SEP"/>
    <s v="48.42670700"/>
    <s v="-123.369526"/>
    <x v="9"/>
    <n v="2022"/>
    <x v="9"/>
  </r>
  <r>
    <s v="Community"/>
    <x v="2"/>
    <x v="16"/>
    <s v="SU Low Barrier Housing"/>
    <s v="PRINCESS ROOMS"/>
    <s v="VANCOUVER"/>
    <x v="0"/>
    <n v="64"/>
    <s v="Male and Female"/>
    <s v="Homeless"/>
    <x v="11"/>
    <n v="100"/>
    <s v="2022"/>
    <s v="09 - SEP"/>
    <s v="49.28277437"/>
    <s v="-123.091547"/>
    <x v="16"/>
    <n v="2022"/>
    <x v="16"/>
  </r>
  <r>
    <s v="Community"/>
    <x v="2"/>
    <x v="16"/>
    <s v="SU Low Barrier Housing"/>
    <s v="SAKURA SO"/>
    <s v="VANCOUVER"/>
    <x v="0"/>
    <n v="64"/>
    <s v="Male and Female"/>
    <s v="Other priority population"/>
    <x v="51"/>
    <n v="100"/>
    <s v="2022"/>
    <s v="09 - SEP"/>
    <s v="49.28305129"/>
    <s v="-123.096560"/>
    <x v="16"/>
    <n v="2022"/>
    <x v="16"/>
  </r>
  <r>
    <s v="Community"/>
    <x v="2"/>
    <x v="16"/>
    <s v="SU Low Barrier Housing"/>
    <s v="SEREENA'S PLACE"/>
    <s v="VANCOUVER"/>
    <x v="0"/>
    <n v="64"/>
    <s v="Male and Female"/>
    <s v="Homeless"/>
    <x v="79"/>
    <n v="100"/>
    <s v="2022"/>
    <s v="09 - SEP"/>
    <s v="49.28336066"/>
    <s v="-123.095457"/>
    <x v="16"/>
    <n v="2022"/>
    <x v="16"/>
  </r>
  <r>
    <s v="Community"/>
    <x v="2"/>
    <x v="16"/>
    <s v="SU Low Barrier Housing"/>
    <s v="THE VIVIAN"/>
    <s v="VANCOUVER"/>
    <x v="0"/>
    <n v="64"/>
    <s v="Female only"/>
    <s v="Homeless"/>
    <x v="35"/>
    <n v="100"/>
    <s v="2022"/>
    <s v="09 - SEP"/>
    <s v="49.28207392"/>
    <s v="-123.092795"/>
    <x v="16"/>
    <n v="2022"/>
    <x v="16"/>
  </r>
  <r>
    <s v="Community"/>
    <x v="2"/>
    <x v="16"/>
    <s v="MH Supported Housing Clustered/Block Apartments"/>
    <s v="FRANCES COURT"/>
    <s v="VANCOUVER"/>
    <x v="0"/>
    <n v="64"/>
    <s v="Male and Female"/>
    <s v="Other priority population"/>
    <x v="45"/>
    <n v="100"/>
    <s v="2022"/>
    <s v="09 - SEP"/>
    <s v="49.27948812"/>
    <s v="-123.071849"/>
    <x v="16"/>
    <n v="2022"/>
    <x v="16"/>
  </r>
  <r>
    <s v="Community"/>
    <x v="2"/>
    <x v="16"/>
    <s v="MH Supported Housing Clustered/Block Apartments"/>
    <s v="MCLEAN APARTMENTS"/>
    <s v="VANCOUVER"/>
    <x v="0"/>
    <n v="64"/>
    <s v="Male and Female"/>
    <s v="Other priority population"/>
    <x v="28"/>
    <n v="100"/>
    <s v="2022"/>
    <s v="09 - SEP"/>
    <s v="49.26808983"/>
    <s v="-123.075598"/>
    <x v="16"/>
    <n v="2022"/>
    <x v="16"/>
  </r>
  <r>
    <s v="Community"/>
    <x v="2"/>
    <x v="16"/>
    <s v="MH Supported Housing Congregate Housing"/>
    <s v="COASTVIEW APARTMENTS"/>
    <s v="VANCOUVER"/>
    <x v="6"/>
    <n v="99"/>
    <s v="Male and Female"/>
    <s v="Other priority population"/>
    <x v="36"/>
    <n v="100"/>
    <s v="2022"/>
    <s v="09 - SEP"/>
    <s v="49.26772315"/>
    <s v="-123.072456"/>
    <x v="16"/>
    <n v="2022"/>
    <x v="16"/>
  </r>
  <r>
    <s v="Community"/>
    <x v="2"/>
    <x v="23"/>
    <s v="MH Supported Housing Clustered/Block Apartments"/>
    <s v="HYDRECS APARTMENTS"/>
    <s v="VANCOUVER"/>
    <x v="0"/>
    <n v="64"/>
    <s v="Male and Female"/>
    <s v="Other priority population"/>
    <x v="21"/>
    <n v="100"/>
    <s v="2022"/>
    <s v="09 - SEP"/>
    <s v="49.25982285"/>
    <s v="-123.065807"/>
    <x v="23"/>
    <n v="2022"/>
    <x v="23"/>
  </r>
  <r>
    <s v="Community"/>
    <x v="3"/>
    <x v="9"/>
    <s v="SU Sobering and Assessment Beds"/>
    <s v="SOBERING AND ASSESSMENT BEDS"/>
    <s v="VICTORIA"/>
    <x v="0"/>
    <n v="99"/>
    <s v="Male and Female"/>
    <s v=""/>
    <x v="23"/>
    <n v="95"/>
    <s v="2022"/>
    <s v="09 - SEP"/>
    <s v="48.43178530"/>
    <s v="-123.351864"/>
    <x v="9"/>
    <n v="2022"/>
    <x v="9"/>
  </r>
  <r>
    <s v="Community"/>
    <x v="3"/>
    <x v="9"/>
    <s v="MH Community Long Term Care"/>
    <s v="EAGLE ROCK HEIGHTS"/>
    <s v="VICTORIA"/>
    <x v="0"/>
    <n v="99"/>
    <s v="Male and Female"/>
    <s v=""/>
    <x v="6"/>
    <n v="100"/>
    <s v="2022"/>
    <s v="09 - SEP"/>
    <s v="48.46617668"/>
    <s v="-123.367068"/>
    <x v="9"/>
    <n v="2022"/>
    <x v="9"/>
  </r>
  <r>
    <s v="Community"/>
    <x v="3"/>
    <x v="9"/>
    <s v="MH Supported Housing Clustered/Block Apartments"/>
    <s v="TILLICUM APARTMENTS"/>
    <s v="VICTORIA"/>
    <x v="0"/>
    <n v="99"/>
    <s v="Male and Female"/>
    <s v=""/>
    <x v="36"/>
    <n v="69"/>
    <s v="2022"/>
    <s v="09 - SEP"/>
    <s v="48.45606672"/>
    <s v="-123.389748"/>
    <x v="9"/>
    <n v="2022"/>
    <x v="9"/>
  </r>
  <r>
    <s v="Community"/>
    <x v="3"/>
    <x v="63"/>
    <s v="SU Low Barrier Housing"/>
    <s v="FAIRWAY WOODS"/>
    <s v="VICTORIA"/>
    <x v="14"/>
    <n v="99"/>
    <s v="Male and Female"/>
    <s v=""/>
    <x v="36"/>
    <n v="90"/>
    <s v="2022"/>
    <s v="09 - SEP"/>
    <s v="48.44626456"/>
    <s v="-123.488448"/>
    <x v="63"/>
    <n v="2022"/>
    <x v="63"/>
  </r>
  <r>
    <s v="Community"/>
    <x v="3"/>
    <x v="24"/>
    <s v="SU Low Barrier Housing"/>
    <s v="WARMLANDS"/>
    <s v="DUNCAN"/>
    <x v="0"/>
    <n v="99"/>
    <s v="Male and Female"/>
    <s v="Homeless"/>
    <x v="35"/>
    <n v="100"/>
    <s v="2022"/>
    <s v="09 - SEP"/>
    <s v="48.78419570"/>
    <s v="-123.695869"/>
    <x v="24"/>
    <n v="2022"/>
    <x v="24"/>
  </r>
  <r>
    <s v="Community"/>
    <x v="3"/>
    <x v="24"/>
    <s v="SU Sobering and Assessment Beds"/>
    <s v="CMHA SOBERING AND ASSESSMENT"/>
    <s v="DUNCAN"/>
    <x v="0"/>
    <n v="99"/>
    <s v="Male and Female"/>
    <s v="Other priority population"/>
    <x v="6"/>
    <n v="100"/>
    <s v="2022"/>
    <s v="09 - SEP"/>
    <s v="48.78419570"/>
    <s v="-123.695869"/>
    <x v="24"/>
    <n v="2022"/>
    <x v="24"/>
  </r>
  <r>
    <s v="Community"/>
    <x v="3"/>
    <x v="49"/>
    <s v="SU Youth Supportive Bed Based Services (Supportive Recovery)"/>
    <s v="LEVEL UP AT THE STATION"/>
    <s v="COURTENAY"/>
    <x v="4"/>
    <n v="19"/>
    <s v="Male and Female"/>
    <s v=""/>
    <x v="7"/>
    <n v="35"/>
    <s v="2022"/>
    <s v="09 - SEP"/>
    <s v="49.68533117"/>
    <s v="-125.005601"/>
    <x v="49"/>
    <n v="2022"/>
    <x v="49"/>
  </r>
  <r>
    <s v="Community"/>
    <x v="3"/>
    <x v="26"/>
    <s v="MH Crisis Bed Based Care (Short Stay Crisis Stabilization)"/>
    <s v="SECOND CHANCE"/>
    <s v="CAMPBELL RIVER"/>
    <x v="0"/>
    <n v="99"/>
    <s v="Male only"/>
    <s v="Homeless"/>
    <x v="9"/>
    <n v="67"/>
    <s v="2022"/>
    <s v="09 - SEP"/>
    <s v="50.02036226"/>
    <s v="-125.243109"/>
    <x v="26"/>
    <n v="2022"/>
    <x v="26"/>
  </r>
  <r>
    <s v="Community"/>
    <x v="3"/>
    <x v="26"/>
    <s v="SU Supported Housing Dedicated Sites"/>
    <s v="EAGLE MANOR"/>
    <s v="CAMPBELL RIVER"/>
    <x v="0"/>
    <n v="99"/>
    <s v="Male and Female"/>
    <s v=""/>
    <x v="6"/>
    <n v="88"/>
    <s v="2022"/>
    <s v="09 - SEP"/>
    <s v="50.01575710"/>
    <s v="-125.247334"/>
    <x v="26"/>
    <n v="2022"/>
    <x v="26"/>
  </r>
  <r>
    <s v="Community"/>
    <x v="4"/>
    <x v="36"/>
    <s v="SU Adult Withdrawal Management (detox) Facility Based"/>
    <s v="HAIDA GWAII HOSPITAL AND HEALTH CENTRE - XAAYDA GWAAY NGAAYSDLL NAAY"/>
    <s v="QUEEN CHARLOTTE CITY"/>
    <x v="0"/>
    <n v="99"/>
    <s v="Male and Female"/>
    <s v=""/>
    <x v="5"/>
    <m/>
    <s v="2022"/>
    <s v="09 - SEP"/>
    <s v="53.2608"/>
    <s v="-132.148"/>
    <x v="36"/>
    <n v="2022"/>
    <x v="36"/>
  </r>
  <r>
    <s v="Community"/>
    <x v="4"/>
    <x v="36"/>
    <s v="SU Adult Withdrawal Management (detox) Facility Based"/>
    <s v="NORTHERN HAIDA GWAII HOSPITAL AND HEALTH CENTRE"/>
    <s v="MASSET"/>
    <x v="0"/>
    <n v="99"/>
    <s v="Male and Female"/>
    <s v=""/>
    <x v="5"/>
    <m/>
    <s v="2022"/>
    <s v="09 - SEP"/>
    <s v="54.022776"/>
    <s v="-132.09902"/>
    <x v="36"/>
    <n v="2022"/>
    <x v="36"/>
  </r>
  <r>
    <s v="Community"/>
    <x v="4"/>
    <x v="58"/>
    <s v="SU Adult Supportive Bed Based Services (Supportive Recovery)"/>
    <s v="GYA'WA'TLAAB HEALING CENTRE"/>
    <s v="HAISLA"/>
    <x v="0"/>
    <n v="64"/>
    <s v="Male only"/>
    <s v=""/>
    <x v="7"/>
    <m/>
    <s v="2022"/>
    <s v="09 - SEP"/>
    <s v="53.980374"/>
    <s v="-128.648857"/>
    <x v="58"/>
    <n v="2022"/>
    <x v="58"/>
  </r>
  <r>
    <s v="Community"/>
    <x v="4"/>
    <x v="28"/>
    <s v="MH Supported Housing Congregate Housing"/>
    <s v="LEGION WING"/>
    <s v="PRINCE GEORGE"/>
    <x v="15"/>
    <n v="99"/>
    <s v="Male and Female"/>
    <s v=""/>
    <x v="19"/>
    <m/>
    <s v="2022"/>
    <s v="09 - SEP"/>
    <s v="53.91630210"/>
    <s v="-122.789085"/>
    <x v="28"/>
    <n v="2022"/>
    <x v="28"/>
  </r>
  <r>
    <s v="Community"/>
    <x v="4"/>
    <x v="28"/>
    <s v="SU Adult Supportive Bed Based Services (Supportive Recovery)"/>
    <s v="ST. PATRICKS HOUSE"/>
    <s v="PRINCE GEORGE"/>
    <x v="0"/>
    <n v="64"/>
    <s v="Male only"/>
    <s v=""/>
    <x v="9"/>
    <m/>
    <s v="2022"/>
    <s v="09 - SEP"/>
    <s v="53.90700870"/>
    <s v="-122.764621"/>
    <x v="28"/>
    <n v="2022"/>
    <x v="28"/>
  </r>
  <r>
    <s v="Supported"/>
    <x v="0"/>
    <x v="2"/>
    <s v="MH Supported Housing Supported Independent Living (SIL)"/>
    <s v="UNAVAILABLE"/>
    <s v="CASTLEGAR"/>
    <x v="5"/>
    <m/>
    <s v=""/>
    <s v=""/>
    <x v="9"/>
    <m/>
    <s v="2022"/>
    <s v="09 - SEP"/>
    <s v=""/>
    <s v=""/>
    <x v="2"/>
    <n v="2022"/>
    <x v="2"/>
  </r>
  <r>
    <s v="Supported"/>
    <x v="0"/>
    <x v="72"/>
    <s v="MH Supported Housing Supported Independent Living (SIL)"/>
    <s v="UNAVAILABLE"/>
    <s v="ASHCROFT"/>
    <x v="5"/>
    <m/>
    <s v=""/>
    <s v=""/>
    <x v="5"/>
    <m/>
    <s v="2022"/>
    <s v="09 - SEP"/>
    <s v=""/>
    <s v=""/>
    <x v="72"/>
    <n v="2022"/>
    <x v="72"/>
  </r>
  <r>
    <s v="Supported"/>
    <x v="1"/>
    <x v="5"/>
    <s v="MH Rental Subsidy"/>
    <s v="UNAVAILABLE"/>
    <s v="ABBOTSFORD"/>
    <x v="5"/>
    <m/>
    <s v=""/>
    <s v=""/>
    <x v="2"/>
    <m/>
    <s v="2022"/>
    <s v="09 - SEP"/>
    <s v=""/>
    <s v=""/>
    <x v="5"/>
    <n v="2022"/>
    <x v="5"/>
  </r>
  <r>
    <s v="Supported"/>
    <x v="1"/>
    <x v="5"/>
    <s v="MH Supported Housing Supported Independent Living (SIL)"/>
    <s v="UNAVAILABLE"/>
    <s v="ABBOTSFORD"/>
    <x v="5"/>
    <m/>
    <s v=""/>
    <s v=""/>
    <x v="15"/>
    <m/>
    <s v="2022"/>
    <s v="09 - SEP"/>
    <s v=""/>
    <s v=""/>
    <x v="5"/>
    <n v="2022"/>
    <x v="5"/>
  </r>
  <r>
    <s v="Supported"/>
    <x v="1"/>
    <x v="57"/>
    <s v="MH Supported Housing Supported Independent Living (SIL)"/>
    <s v="UNAVAILABLE"/>
    <s v="MISSION"/>
    <x v="5"/>
    <m/>
    <s v=""/>
    <s v=""/>
    <x v="4"/>
    <m/>
    <s v="2022"/>
    <s v="09 - SEP"/>
    <s v=""/>
    <s v=""/>
    <x v="57"/>
    <n v="2022"/>
    <x v="57"/>
  </r>
  <r>
    <s v="Supported"/>
    <x v="1"/>
    <x v="44"/>
    <s v="MH Supported Housing Supported Independent Living (SIL)"/>
    <s v="UNAVAILABLE"/>
    <s v="MAPLE RIDGE"/>
    <x v="5"/>
    <m/>
    <s v=""/>
    <s v=""/>
    <x v="42"/>
    <m/>
    <s v="2022"/>
    <s v="09 - SEP"/>
    <s v=""/>
    <s v=""/>
    <x v="44"/>
    <n v="2022"/>
    <x v="44"/>
  </r>
  <r>
    <s v="Supported"/>
    <x v="3"/>
    <x v="9"/>
    <s v="MH Rental Subsidy"/>
    <s v="UNAVAILABLE"/>
    <s v="VICTORIA"/>
    <x v="5"/>
    <m/>
    <s v=""/>
    <s v=""/>
    <x v="77"/>
    <m/>
    <s v="2022"/>
    <s v="09 - SEP"/>
    <s v=""/>
    <s v=""/>
    <x v="9"/>
    <n v="2022"/>
    <x v="9"/>
  </r>
  <r>
    <s v="Supported"/>
    <x v="3"/>
    <x v="49"/>
    <s v="MH Supported Housing Supported Independent Living (SIL)"/>
    <s v="UNAVAILABLE"/>
    <s v="COMOX VALLEY"/>
    <x v="5"/>
    <m/>
    <s v=""/>
    <s v=""/>
    <x v="7"/>
    <m/>
    <s v="2022"/>
    <s v="09 - SEP"/>
    <s v=""/>
    <s v=""/>
    <x v="49"/>
    <n v="2022"/>
    <x v="49"/>
  </r>
  <r>
    <s v="Supported"/>
    <x v="3"/>
    <x v="26"/>
    <s v="MH ACT/ICM Rental Subsidy"/>
    <s v="UNAVAILABLE"/>
    <s v="CAMPBELL RIVER"/>
    <x v="5"/>
    <m/>
    <s v=""/>
    <s v=""/>
    <x v="5"/>
    <m/>
    <s v="2022"/>
    <s v="09 - SEP"/>
    <s v=""/>
    <s v=""/>
    <x v="26"/>
    <n v="2022"/>
    <x v="26"/>
  </r>
  <r>
    <s v="Supported"/>
    <x v="4"/>
    <x v="10"/>
    <s v="MH Supported Housing Supported Independent Living (SIL)"/>
    <s v="UNAVAILABLE"/>
    <s v="PRINCE RUPERT"/>
    <x v="5"/>
    <m/>
    <s v=""/>
    <s v=""/>
    <x v="16"/>
    <m/>
    <s v="2022"/>
    <s v="09 - SEP"/>
    <s v=""/>
    <s v=""/>
    <x v="10"/>
    <n v="2022"/>
    <x v="10"/>
  </r>
  <r>
    <s v="Supported"/>
    <x v="4"/>
    <x v="55"/>
    <s v="MH Supported Housing Supported Independent Living (SIL)"/>
    <s v="UNAVAILABLE"/>
    <s v="SMITHERS"/>
    <x v="5"/>
    <m/>
    <s v=""/>
    <s v=""/>
    <x v="16"/>
    <m/>
    <s v="2022"/>
    <s v="09 - SEP"/>
    <s v=""/>
    <s v=""/>
    <x v="55"/>
    <n v="2022"/>
    <x v="55"/>
  </r>
  <r>
    <s v="Supported"/>
    <x v="4"/>
    <x v="28"/>
    <s v="SU Supported Housing Supported Independent Living (SIL)"/>
    <s v="UNAVAILABLE"/>
    <s v="MACKENZIE"/>
    <x v="5"/>
    <m/>
    <s v=""/>
    <s v=""/>
    <x v="5"/>
    <m/>
    <s v="2022"/>
    <s v="09 - SEP"/>
    <s v=""/>
    <s v=""/>
    <x v="28"/>
    <n v="2022"/>
    <x v="28"/>
  </r>
  <r>
    <s v="Supported"/>
    <x v="1"/>
    <x v="12"/>
    <s v="MH Supported Housing Scattered Supported Apartments"/>
    <s v="UNAVAILABLE"/>
    <s v="COQUITLAM"/>
    <x v="5"/>
    <m/>
    <s v=""/>
    <s v=""/>
    <x v="0"/>
    <m/>
    <s v="2022"/>
    <s v="09 - SEP"/>
    <s v=""/>
    <s v=""/>
    <x v="12"/>
    <n v="2022"/>
    <x v="12"/>
  </r>
  <r>
    <s v="Tertiary"/>
    <x v="0"/>
    <x v="6"/>
    <s v="Tertiary Inpatient (Geriatric Rehabilitative)"/>
    <s v="APPLE LANE TERTIARY MENTAL HEALTH GERIATRIC UNIT"/>
    <s v="KAMLOOPS"/>
    <x v="6"/>
    <n v="99"/>
    <s v=""/>
    <s v="Other priority population"/>
    <x v="6"/>
    <n v="100"/>
    <s v="2022"/>
    <s v="09 - SEP"/>
    <s v="50.70337933"/>
    <s v="-120.397534"/>
    <x v="6"/>
    <n v="2022"/>
    <x v="6"/>
  </r>
  <r>
    <s v="Tertiary"/>
    <x v="0"/>
    <x v="6"/>
    <s v="Tertiary Neuropsychiatry Services"/>
    <s v="HILLSIDE CENTRE"/>
    <s v="KAMLOOPS"/>
    <x v="0"/>
    <n v="64"/>
    <s v=""/>
    <s v="Other priority population"/>
    <x v="8"/>
    <n v="83"/>
    <s v="2022"/>
    <s v="09 - SEP"/>
    <s v="50.67128219"/>
    <s v="-120.333674"/>
    <x v="6"/>
    <n v="2022"/>
    <x v="6"/>
  </r>
  <r>
    <s v="Tertiary"/>
    <x v="1"/>
    <x v="12"/>
    <s v="Tertiary Long Term Rehab"/>
    <s v="CONNOLLY LODGE"/>
    <s v="COQUITLAM"/>
    <x v="0"/>
    <n v="64"/>
    <s v=""/>
    <s v=""/>
    <x v="23"/>
    <n v="100"/>
    <s v="2022"/>
    <s v="09 - SEP"/>
    <s v="49.27296235"/>
    <s v="-122.788769"/>
    <x v="12"/>
    <n v="2022"/>
    <x v="12"/>
  </r>
  <r>
    <s v="Tertiary"/>
    <x v="1"/>
    <x v="12"/>
    <s v="Tertiary Long Term Rehab"/>
    <s v="COTTONWOOD LODGE"/>
    <s v="COQUITLAM"/>
    <x v="0"/>
    <n v="64"/>
    <s v=""/>
    <s v=""/>
    <x v="35"/>
    <n v="100"/>
    <s v="2022"/>
    <s v="09 - SEP"/>
    <s v="49.27296235"/>
    <s v="-122.788769"/>
    <x v="12"/>
    <n v="2022"/>
    <x v="12"/>
  </r>
  <r>
    <s v="Tertiary"/>
    <x v="1"/>
    <x v="33"/>
    <s v="Tertiary Inpatient (Rehabilitative)"/>
    <s v="MEMORIAL COTTAGE"/>
    <s v="LANGLEY"/>
    <x v="0"/>
    <n v="64"/>
    <s v=""/>
    <s v=""/>
    <x v="28"/>
    <n v="100"/>
    <s v="2022"/>
    <s v="09 - SEP"/>
    <s v="49.09311864"/>
    <s v="-122.613370"/>
    <x v="33"/>
    <n v="2022"/>
    <x v="33"/>
  </r>
  <r>
    <s v="Tertiary"/>
    <x v="1"/>
    <x v="13"/>
    <s v="Tertiary Inpatient (Acute)"/>
    <s v="TIMBER CREEK TERTIARY CARE FACILITY"/>
    <s v="SURREY"/>
    <x v="0"/>
    <n v="64"/>
    <s v=""/>
    <s v=""/>
    <x v="36"/>
    <n v="100"/>
    <s v="2022"/>
    <s v="09 - SEP"/>
    <s v="49.17456967"/>
    <s v="-122.842586"/>
    <x v="13"/>
    <n v="2022"/>
    <x v="13"/>
  </r>
  <r>
    <s v="Tertiary"/>
    <x v="1"/>
    <x v="13"/>
    <s v="Tertiary Inpatient (Rehabilitative)"/>
    <s v="TIMBER CREEK TERTIARY CARE FACILITY"/>
    <s v="SURREY"/>
    <x v="0"/>
    <n v="64"/>
    <s v=""/>
    <s v=""/>
    <x v="24"/>
    <n v="100"/>
    <s v="2022"/>
    <s v="09 - SEP"/>
    <s v="49.17456967"/>
    <s v="-122.842586"/>
    <x v="13"/>
    <n v="2022"/>
    <x v="13"/>
  </r>
  <r>
    <s v="Tertiary"/>
    <x v="1"/>
    <x v="14"/>
    <s v="Tertiary Inpatient (Geriatric)"/>
    <s v="OCEANSIDE"/>
    <s v="WHITE ROCK"/>
    <x v="6"/>
    <n v="99"/>
    <s v=""/>
    <s v=""/>
    <x v="35"/>
    <n v="100"/>
    <s v="2022"/>
    <s v="09 - SEP"/>
    <s v="49.02934091"/>
    <s v="-122.792914"/>
    <x v="14"/>
    <n v="2022"/>
    <x v="14"/>
  </r>
  <r>
    <s v="Tertiary"/>
    <x v="2"/>
    <x v="8"/>
    <s v="Tertiary Inpatient (Geriatric)"/>
    <s v="VANCOUVER GENERAL HOSPITAL - WILLOW PAVILION (WP5)"/>
    <s v="VANCOUVER"/>
    <x v="6"/>
    <n v="99"/>
    <s v=""/>
    <s v=""/>
    <x v="13"/>
    <n v="98"/>
    <s v="2022"/>
    <s v="09 - SEP"/>
    <s v="49.26131048"/>
    <s v="-123.120077"/>
    <x v="8"/>
    <n v="2022"/>
    <x v="8"/>
  </r>
  <r>
    <s v="Tertiary"/>
    <x v="2"/>
    <x v="46"/>
    <s v="Tertiary Inpatient (Rehabilitative)"/>
    <s v="SUMAC PLACE"/>
    <s v="GIBSONS"/>
    <x v="0"/>
    <n v="64"/>
    <s v=""/>
    <s v=""/>
    <x v="30"/>
    <n v="99"/>
    <s v="2022"/>
    <s v="09 - SEP"/>
    <s v="49.40522090"/>
    <s v="-123.504812"/>
    <x v="46"/>
    <n v="2022"/>
    <x v="46"/>
  </r>
  <r>
    <s v="Tertiary"/>
    <x v="3"/>
    <x v="9"/>
    <s v="Tertiary Inpatient (Geriatric)"/>
    <s v="ROYAL JUBILEE HOSPITAL"/>
    <s v="VICTORIA"/>
    <x v="12"/>
    <n v="99"/>
    <s v=""/>
    <s v=""/>
    <x v="21"/>
    <n v="89"/>
    <s v="2022"/>
    <s v="09 - SEP"/>
    <s v="48.43355776"/>
    <s v="-123.328993"/>
    <x v="9"/>
    <n v="2022"/>
    <x v="9"/>
  </r>
  <r>
    <s v="Tertiary"/>
    <x v="3"/>
    <x v="24"/>
    <s v="Tertiary Long Term Rehab"/>
    <s v="COWICHAN LODGE"/>
    <s v="DUNCAN"/>
    <x v="0"/>
    <n v="64"/>
    <s v=""/>
    <s v="Other priority population"/>
    <x v="62"/>
    <n v="65"/>
    <s v="2022"/>
    <s v="09 - SEP"/>
    <s v="48.78539453"/>
    <s v="-123.711150"/>
    <x v="24"/>
    <n v="202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97CCB-34BD-8E44-AB95-BAD6F58CAFC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6" firstHeaderRow="0" firstDataRow="1" firstDataCol="1"/>
  <pivotFields count="19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4">
        <item x="0"/>
        <item x="1"/>
        <item x="40"/>
        <item x="2"/>
        <item x="69"/>
        <item x="60"/>
        <item x="61"/>
        <item x="51"/>
        <item x="50"/>
        <item x="66"/>
        <item x="52"/>
        <item x="41"/>
        <item x="3"/>
        <item x="4"/>
        <item x="68"/>
        <item x="70"/>
        <item x="29"/>
        <item x="6"/>
        <item x="53"/>
        <item x="7"/>
        <item x="62"/>
        <item x="72"/>
        <item x="42"/>
        <item x="30"/>
        <item x="31"/>
        <item x="5"/>
        <item x="57"/>
        <item x="32"/>
        <item x="17"/>
        <item x="18"/>
        <item x="44"/>
        <item x="12"/>
        <item x="33"/>
        <item x="45"/>
        <item x="13"/>
        <item x="14"/>
        <item x="15"/>
        <item x="8"/>
        <item x="16"/>
        <item x="23"/>
        <item x="19"/>
        <item x="38"/>
        <item x="20"/>
        <item x="21"/>
        <item x="46"/>
        <item x="22"/>
        <item x="35"/>
        <item x="9"/>
        <item x="63"/>
        <item x="65"/>
        <item x="67"/>
        <item x="24"/>
        <item x="71"/>
        <item x="25"/>
        <item x="47"/>
        <item x="48"/>
        <item x="49"/>
        <item x="26"/>
        <item x="43"/>
        <item x="36"/>
        <item x="10"/>
        <item x="11"/>
        <item x="55"/>
        <item x="58"/>
        <item x="39"/>
        <item x="37"/>
        <item x="27"/>
        <item x="54"/>
        <item x="28"/>
        <item x="59"/>
        <item x="56"/>
        <item x="64"/>
        <item x="34"/>
        <item t="default"/>
      </items>
    </pivotField>
    <pivotField showAll="0"/>
    <pivotField showAll="0"/>
    <pivotField showAll="0"/>
    <pivotField showAll="0">
      <items count="17">
        <item x="2"/>
        <item x="9"/>
        <item x="8"/>
        <item x="4"/>
        <item x="7"/>
        <item x="11"/>
        <item x="3"/>
        <item x="10"/>
        <item x="1"/>
        <item x="0"/>
        <item x="13"/>
        <item x="14"/>
        <item x="15"/>
        <item x="6"/>
        <item x="12"/>
        <item x="5"/>
        <item t="default"/>
      </items>
    </pivotField>
    <pivotField showAll="0"/>
    <pivotField showAll="0"/>
    <pivotField showAll="0"/>
    <pivotField dataField="1" showAll="0">
      <items count="81">
        <item x="11"/>
        <item x="5"/>
        <item x="1"/>
        <item x="16"/>
        <item x="9"/>
        <item x="7"/>
        <item x="6"/>
        <item x="3"/>
        <item x="2"/>
        <item x="21"/>
        <item x="0"/>
        <item x="12"/>
        <item x="8"/>
        <item x="18"/>
        <item x="29"/>
        <item x="24"/>
        <item x="47"/>
        <item x="48"/>
        <item x="39"/>
        <item x="13"/>
        <item x="23"/>
        <item x="19"/>
        <item x="46"/>
        <item x="4"/>
        <item x="35"/>
        <item x="28"/>
        <item x="31"/>
        <item x="62"/>
        <item x="30"/>
        <item x="40"/>
        <item x="17"/>
        <item x="66"/>
        <item x="36"/>
        <item x="26"/>
        <item x="45"/>
        <item x="65"/>
        <item x="37"/>
        <item x="42"/>
        <item x="51"/>
        <item x="57"/>
        <item x="20"/>
        <item x="43"/>
        <item x="27"/>
        <item x="75"/>
        <item x="10"/>
        <item x="15"/>
        <item x="14"/>
        <item x="25"/>
        <item x="54"/>
        <item x="38"/>
        <item x="44"/>
        <item x="53"/>
        <item x="71"/>
        <item x="79"/>
        <item x="34"/>
        <item x="63"/>
        <item x="76"/>
        <item x="73"/>
        <item x="64"/>
        <item x="52"/>
        <item x="55"/>
        <item x="22"/>
        <item x="72"/>
        <item x="41"/>
        <item x="50"/>
        <item x="60"/>
        <item x="77"/>
        <item x="68"/>
        <item x="70"/>
        <item x="78"/>
        <item x="69"/>
        <item x="56"/>
        <item x="33"/>
        <item x="32"/>
        <item x="61"/>
        <item x="49"/>
        <item x="58"/>
        <item x="59"/>
        <item x="74"/>
        <item x="67"/>
        <item t="default"/>
      </items>
    </pivotField>
    <pivotField showAll="0"/>
    <pivotField showAll="0"/>
    <pivotField showAll="0"/>
    <pivotField showAll="0"/>
    <pivotField showAll="0"/>
    <pivotField dataField="1" showAll="0">
      <items count="74">
        <item x="0"/>
        <item x="1"/>
        <item x="40"/>
        <item x="2"/>
        <item x="69"/>
        <item x="60"/>
        <item x="61"/>
        <item x="51"/>
        <item x="50"/>
        <item x="66"/>
        <item x="52"/>
        <item x="41"/>
        <item x="3"/>
        <item x="4"/>
        <item x="68"/>
        <item x="70"/>
        <item x="29"/>
        <item x="6"/>
        <item x="53"/>
        <item x="7"/>
        <item x="62"/>
        <item x="72"/>
        <item x="42"/>
        <item x="30"/>
        <item x="31"/>
        <item x="5"/>
        <item x="57"/>
        <item x="32"/>
        <item x="17"/>
        <item x="18"/>
        <item x="44"/>
        <item x="12"/>
        <item x="33"/>
        <item x="45"/>
        <item x="13"/>
        <item x="14"/>
        <item x="15"/>
        <item x="8"/>
        <item x="16"/>
        <item x="23"/>
        <item x="19"/>
        <item x="38"/>
        <item x="20"/>
        <item x="21"/>
        <item x="46"/>
        <item x="22"/>
        <item x="35"/>
        <item x="9"/>
        <item x="63"/>
        <item x="65"/>
        <item x="67"/>
        <item x="24"/>
        <item x="71"/>
        <item x="25"/>
        <item x="47"/>
        <item x="48"/>
        <item x="49"/>
        <item x="26"/>
        <item x="43"/>
        <item x="36"/>
        <item x="10"/>
        <item x="11"/>
        <item x="55"/>
        <item x="58"/>
        <item x="39"/>
        <item x="37"/>
        <item x="27"/>
        <item x="54"/>
        <item x="28"/>
        <item x="59"/>
        <item x="56"/>
        <item x="64"/>
        <item x="34"/>
        <item t="default"/>
      </items>
    </pivotField>
    <pivotField showAll="0"/>
    <pivotField dataField="1" showAll="0">
      <items count="74">
        <item x="62"/>
        <item x="36"/>
        <item x="11"/>
        <item x="69"/>
        <item x="64"/>
        <item x="52"/>
        <item x="66"/>
        <item x="27"/>
        <item x="72"/>
        <item x="30"/>
        <item x="70"/>
        <item x="61"/>
        <item x="58"/>
        <item x="32"/>
        <item x="41"/>
        <item x="42"/>
        <item x="43"/>
        <item x="1"/>
        <item x="68"/>
        <item x="10"/>
        <item x="2"/>
        <item x="53"/>
        <item x="54"/>
        <item x="55"/>
        <item x="67"/>
        <item x="60"/>
        <item x="22"/>
        <item x="71"/>
        <item x="51"/>
        <item x="39"/>
        <item x="37"/>
        <item x="7"/>
        <item x="40"/>
        <item x="0"/>
        <item x="59"/>
        <item x="46"/>
        <item x="48"/>
        <item x="29"/>
        <item x="56"/>
        <item x="35"/>
        <item x="50"/>
        <item x="26"/>
        <item x="57"/>
        <item x="47"/>
        <item x="24"/>
        <item x="16"/>
        <item x="65"/>
        <item x="3"/>
        <item x="49"/>
        <item x="17"/>
        <item x="63"/>
        <item x="38"/>
        <item x="28"/>
        <item x="31"/>
        <item x="23"/>
        <item x="14"/>
        <item x="45"/>
        <item x="44"/>
        <item x="25"/>
        <item x="6"/>
        <item x="8"/>
        <item x="20"/>
        <item x="19"/>
        <item x="21"/>
        <item x="5"/>
        <item x="33"/>
        <item x="15"/>
        <item x="4"/>
        <item x="9"/>
        <item x="12"/>
        <item x="18"/>
        <item x="13"/>
        <item x="34"/>
        <item t="default"/>
      </items>
    </pivotField>
  </pivotFields>
  <rowFields count="2">
    <field x="1"/>
    <field x="2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72"/>
    </i>
    <i>
      <x v="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72"/>
    </i>
    <i>
      <x v="2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72"/>
    </i>
    <i>
      <x v="3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72"/>
    </i>
    <i>
      <x v="4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LOCAL_HEALTH_AREA_CODE2" fld="16" subtotal="min" baseField="0" baseItem="0"/>
    <dataField name="Count of POPULATION" fld="18" subtotal="count" baseField="0" baseItem="0"/>
    <dataField name="Min of POPULATION2" fld="18" subtotal="min" baseField="0" baseItem="0"/>
    <dataField name="Sum of BE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2.gov.bc.ca/gov/content/data/geographic-data-services/land-use/administrative-boundaries/health-boundari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04D3-5065-4379-AD44-042A1ADCDB86}">
  <sheetPr>
    <tabColor theme="9" tint="0.59999389629810485"/>
  </sheetPr>
  <dimension ref="A1:C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5.6640625" bestFit="1" customWidth="1"/>
    <col min="2" max="2" width="32.1640625" customWidth="1"/>
    <col min="3" max="3" width="21.83203125" bestFit="1" customWidth="1"/>
  </cols>
  <sheetData>
    <row r="1" spans="1:3" x14ac:dyDescent="0.2">
      <c r="A1" s="2" t="s">
        <v>92</v>
      </c>
      <c r="B1" s="2" t="s">
        <v>93</v>
      </c>
      <c r="C1" s="2" t="s">
        <v>94</v>
      </c>
    </row>
    <row r="2" spans="1:3" ht="16" x14ac:dyDescent="0.2">
      <c r="A2" s="3" t="s">
        <v>0</v>
      </c>
      <c r="B2" s="4" t="s">
        <v>97</v>
      </c>
      <c r="C2" s="3"/>
    </row>
    <row r="3" spans="1:3" ht="32" x14ac:dyDescent="0.2">
      <c r="A3" s="3" t="s">
        <v>1</v>
      </c>
      <c r="B3" s="4" t="s">
        <v>98</v>
      </c>
      <c r="C3" s="5" t="s">
        <v>95</v>
      </c>
    </row>
    <row r="4" spans="1:3" ht="16" x14ac:dyDescent="0.2">
      <c r="A4" s="3" t="s">
        <v>91</v>
      </c>
      <c r="B4" s="4" t="s">
        <v>96</v>
      </c>
      <c r="C4" s="3"/>
    </row>
  </sheetData>
  <hyperlinks>
    <hyperlink ref="C3" r:id="rId1" xr:uid="{02DE1050-12A6-4D5D-901E-22AD93A953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068D-5D85-40FA-9841-FB2E9AC9FDCC}">
  <sheetPr>
    <tabColor theme="5" tint="0.59999389629810485"/>
  </sheetPr>
  <dimension ref="A1:I90"/>
  <sheetViews>
    <sheetView topLeftCell="D57" zoomScale="226" workbookViewId="0">
      <selection activeCell="H2" sqref="H2:I65"/>
    </sheetView>
  </sheetViews>
  <sheetFormatPr baseColWidth="10" defaultColWidth="8.83203125" defaultRowHeight="15" x14ac:dyDescent="0.2"/>
  <cols>
    <col min="1" max="1" width="25.1640625" bestFit="1" customWidth="1"/>
    <col min="2" max="2" width="25.1640625" customWidth="1"/>
    <col min="3" max="3" width="6.1640625" bestFit="1" customWidth="1"/>
    <col min="4" max="4" width="11.83203125" bestFit="1" customWidth="1"/>
  </cols>
  <sheetData>
    <row r="1" spans="1:9" x14ac:dyDescent="0.2">
      <c r="A1" s="1" t="s">
        <v>1</v>
      </c>
      <c r="B1" s="1" t="s">
        <v>1</v>
      </c>
      <c r="C1" s="6" t="s">
        <v>0</v>
      </c>
      <c r="D1" s="1" t="s">
        <v>91</v>
      </c>
    </row>
    <row r="2" spans="1:9" x14ac:dyDescent="0.2">
      <c r="A2" s="1" t="s">
        <v>2</v>
      </c>
      <c r="B2" s="7">
        <v>111</v>
      </c>
      <c r="C2">
        <v>2022</v>
      </c>
      <c r="D2">
        <v>17263</v>
      </c>
      <c r="E2" t="str">
        <f>_xlfn.XLOOKUP(B2,'Beds Data'!$Q$2:$Q$768,'Beds Data'!$C$2:$C$768,"",0,1)</f>
        <v/>
      </c>
      <c r="G2" s="10" t="s">
        <v>117</v>
      </c>
      <c r="H2" t="str">
        <f>RIGHT(G2,LEN(G2)-FIND(" ",G2))</f>
        <v>Cranbrook</v>
      </c>
      <c r="I2">
        <f>_xlfn.XLOOKUP(G2,'Beds Data'!$C$2:$C$768,'Beds Data'!$U$2:$U$768,"",0,1)</f>
        <v>183.63499488472948</v>
      </c>
    </row>
    <row r="3" spans="1:9" x14ac:dyDescent="0.2">
      <c r="A3" s="1" t="s">
        <v>3</v>
      </c>
      <c r="B3" s="7">
        <v>112</v>
      </c>
      <c r="C3">
        <v>2022</v>
      </c>
      <c r="D3">
        <v>28736</v>
      </c>
      <c r="E3" t="str">
        <f>_xlfn.XLOOKUP(B3,'Beds Data'!$Q$2:$Q$768,'Beds Data'!$C$2:$C$768,"",0,1)</f>
        <v>112 Cranbrook</v>
      </c>
      <c r="G3" s="10" t="s">
        <v>127</v>
      </c>
      <c r="H3" t="str">
        <f t="shared" ref="H3:H66" si="0">RIGHT(G3,LEN(G3)-FIND(" ",G3))</f>
        <v>Creston</v>
      </c>
      <c r="I3">
        <f>_xlfn.XLOOKUP(G3,'Beds Data'!$C$2:$C$768,'Beds Data'!$U$2:$U$768,"",0,1)</f>
        <v>183.63499488472948</v>
      </c>
    </row>
    <row r="4" spans="1:9" x14ac:dyDescent="0.2">
      <c r="A4" s="1" t="s">
        <v>4</v>
      </c>
      <c r="B4" s="7">
        <v>113</v>
      </c>
      <c r="C4">
        <v>2022</v>
      </c>
      <c r="D4">
        <v>10566</v>
      </c>
      <c r="E4" t="str">
        <f>_xlfn.XLOOKUP(B4,'Beds Data'!$Q$2:$Q$768,'Beds Data'!$C$2:$C$768,"",0,1)</f>
        <v/>
      </c>
      <c r="G4" s="10" t="s">
        <v>450</v>
      </c>
      <c r="H4" t="str">
        <f t="shared" si="0"/>
        <v>Nelson</v>
      </c>
      <c r="I4">
        <f>_xlfn.XLOOKUP(G4,'Beds Data'!$C$2:$C$768,'Beds Data'!$U$2:$U$768,"",0,1)</f>
        <v>183.63499488472948</v>
      </c>
    </row>
    <row r="5" spans="1:9" x14ac:dyDescent="0.2">
      <c r="A5" s="1" t="s">
        <v>5</v>
      </c>
      <c r="B5" s="7">
        <v>114</v>
      </c>
      <c r="C5">
        <v>2022</v>
      </c>
      <c r="D5">
        <v>11069</v>
      </c>
      <c r="E5" t="str">
        <f>_xlfn.XLOOKUP(B5,'Beds Data'!$Q$2:$Q$768,'Beds Data'!$C$2:$C$768,"",0,1)</f>
        <v/>
      </c>
      <c r="G5" s="10" t="s">
        <v>134</v>
      </c>
      <c r="H5" t="str">
        <f t="shared" si="0"/>
        <v>Castlegar</v>
      </c>
      <c r="I5">
        <f>_xlfn.XLOOKUP(G5,'Beds Data'!$C$2:$C$768,'Beds Data'!$U$2:$U$768,"",0,1)</f>
        <v>183.63499488472948</v>
      </c>
    </row>
    <row r="6" spans="1:9" x14ac:dyDescent="0.2">
      <c r="A6" s="1" t="s">
        <v>6</v>
      </c>
      <c r="B6" s="7">
        <v>115</v>
      </c>
      <c r="C6">
        <v>2022</v>
      </c>
      <c r="D6">
        <v>13391</v>
      </c>
      <c r="E6" t="str">
        <f>_xlfn.XLOOKUP(B6,'Beds Data'!$Q$2:$Q$768,'Beds Data'!$C$2:$C$768,"",0,1)</f>
        <v>115 Creston</v>
      </c>
      <c r="G6" s="10" t="s">
        <v>1659</v>
      </c>
      <c r="H6" t="str">
        <f t="shared" si="0"/>
        <v>Arrow Lakes</v>
      </c>
      <c r="I6">
        <f>_xlfn.XLOOKUP(G6,'Beds Data'!$C$2:$C$768,'Beds Data'!$U$2:$U$768,"",0,1)</f>
        <v>183.63499488472948</v>
      </c>
    </row>
    <row r="7" spans="1:9" x14ac:dyDescent="0.2">
      <c r="A7" s="1" t="s">
        <v>7</v>
      </c>
      <c r="B7" s="7">
        <v>116</v>
      </c>
      <c r="C7">
        <v>2022</v>
      </c>
      <c r="D7">
        <v>7828</v>
      </c>
      <c r="E7" t="str">
        <f>_xlfn.XLOOKUP(B7,'Beds Data'!$Q$2:$Q$768,'Beds Data'!$C$2:$C$768,"",0,1)</f>
        <v/>
      </c>
      <c r="G7" s="10" t="s">
        <v>890</v>
      </c>
      <c r="H7" t="str">
        <f t="shared" si="0"/>
        <v>Trail</v>
      </c>
      <c r="I7">
        <f>_xlfn.XLOOKUP(G7,'Beds Data'!$C$2:$C$768,'Beds Data'!$U$2:$U$768,"",0,1)</f>
        <v>183.63499488472948</v>
      </c>
    </row>
    <row r="8" spans="1:9" x14ac:dyDescent="0.2">
      <c r="A8" s="1" t="s">
        <v>8</v>
      </c>
      <c r="B8" s="7">
        <v>121</v>
      </c>
      <c r="C8">
        <v>2022</v>
      </c>
      <c r="D8">
        <v>3699</v>
      </c>
      <c r="E8" t="str">
        <f>_xlfn.XLOOKUP(B8,'Beds Data'!$Q$2:$Q$768,'Beds Data'!$C$2:$C$768,"",0,1)</f>
        <v/>
      </c>
      <c r="G8" s="10" t="s">
        <v>895</v>
      </c>
      <c r="H8" t="str">
        <f t="shared" si="0"/>
        <v>Grand Forks</v>
      </c>
      <c r="I8">
        <f>_xlfn.XLOOKUP(G8,'Beds Data'!$C$2:$C$768,'Beds Data'!$U$2:$U$768,"",0,1)</f>
        <v>183.63499488472948</v>
      </c>
    </row>
    <row r="9" spans="1:9" x14ac:dyDescent="0.2">
      <c r="A9" s="1" t="s">
        <v>9</v>
      </c>
      <c r="B9" s="7">
        <v>122</v>
      </c>
      <c r="C9">
        <v>2022</v>
      </c>
      <c r="D9">
        <v>28244</v>
      </c>
      <c r="E9" t="str">
        <f>_xlfn.XLOOKUP(B9,'Beds Data'!$Q$2:$Q$768,'Beds Data'!$C$2:$C$768,"",0,1)</f>
        <v>122 Nelson</v>
      </c>
      <c r="G9" s="10" t="s">
        <v>640</v>
      </c>
      <c r="H9" t="str">
        <f t="shared" si="0"/>
        <v>Southern Okanagan</v>
      </c>
      <c r="I9">
        <f>_xlfn.XLOOKUP(G9,'Beds Data'!$C$2:$C$768,'Beds Data'!$U$2:$U$768,"",0,1)</f>
        <v>183.63499488472948</v>
      </c>
    </row>
    <row r="10" spans="1:9" x14ac:dyDescent="0.2">
      <c r="A10" s="1" t="s">
        <v>10</v>
      </c>
      <c r="B10" s="7">
        <v>123</v>
      </c>
      <c r="C10">
        <v>2022</v>
      </c>
      <c r="D10">
        <v>15040</v>
      </c>
      <c r="E10" t="str">
        <f>_xlfn.XLOOKUP(B10,'Beds Data'!$Q$2:$Q$768,'Beds Data'!$C$2:$C$768,"",0,1)</f>
        <v>123 Castlegar</v>
      </c>
      <c r="G10" s="10" t="s">
        <v>634</v>
      </c>
      <c r="H10" t="str">
        <f t="shared" si="0"/>
        <v>Penticton</v>
      </c>
      <c r="I10">
        <f>_xlfn.XLOOKUP(G10,'Beds Data'!$C$2:$C$768,'Beds Data'!$U$2:$U$768,"",0,1)</f>
        <v>183.63499488472948</v>
      </c>
    </row>
    <row r="11" spans="1:9" x14ac:dyDescent="0.2">
      <c r="A11" s="1" t="s">
        <v>11</v>
      </c>
      <c r="B11" s="7">
        <v>124</v>
      </c>
      <c r="C11">
        <v>2022</v>
      </c>
      <c r="D11">
        <v>4960</v>
      </c>
      <c r="E11" t="str">
        <f>_xlfn.XLOOKUP(B11,'Beds Data'!$Q$2:$Q$768,'Beds Data'!$C$2:$C$768,"",0,1)</f>
        <v>124 Arrow Lakes</v>
      </c>
      <c r="G11" s="10" t="s">
        <v>1249</v>
      </c>
      <c r="H11" t="str">
        <f t="shared" si="0"/>
        <v>Keremeos</v>
      </c>
      <c r="I11">
        <f>_xlfn.XLOOKUP(G11,'Beds Data'!$C$2:$C$768,'Beds Data'!$U$2:$U$768,"",0,1)</f>
        <v>183.63499488472948</v>
      </c>
    </row>
    <row r="12" spans="1:9" x14ac:dyDescent="0.2">
      <c r="A12" s="1" t="s">
        <v>12</v>
      </c>
      <c r="B12" s="7">
        <v>125</v>
      </c>
      <c r="C12">
        <v>2022</v>
      </c>
      <c r="D12">
        <v>20975</v>
      </c>
      <c r="E12" t="str">
        <f>_xlfn.XLOOKUP(B12,'Beds Data'!$Q$2:$Q$768,'Beds Data'!$C$2:$C$768,"",0,1)</f>
        <v>125 Trail</v>
      </c>
      <c r="G12" s="10" t="s">
        <v>642</v>
      </c>
      <c r="H12" t="str">
        <f t="shared" si="0"/>
        <v>Princeton</v>
      </c>
      <c r="I12">
        <f>_xlfn.XLOOKUP(G12,'Beds Data'!$C$2:$C$768,'Beds Data'!$U$2:$U$768,"",0,1)</f>
        <v>183.63499488472948</v>
      </c>
    </row>
    <row r="13" spans="1:9" x14ac:dyDescent="0.2">
      <c r="A13" s="1" t="s">
        <v>13</v>
      </c>
      <c r="B13" s="7">
        <v>126</v>
      </c>
      <c r="C13">
        <v>2022</v>
      </c>
      <c r="D13">
        <v>9325</v>
      </c>
      <c r="E13" t="str">
        <f>_xlfn.XLOOKUP(B13,'Beds Data'!$Q$2:$Q$768,'Beds Data'!$C$2:$C$768,"",0,1)</f>
        <v>126 Grand Forks</v>
      </c>
      <c r="G13" s="10" t="s">
        <v>455</v>
      </c>
      <c r="H13" t="str">
        <f t="shared" si="0"/>
        <v>Armstrong/Spallumcheen</v>
      </c>
      <c r="I13">
        <f>_xlfn.XLOOKUP(G13,'Beds Data'!$C$2:$C$768,'Beds Data'!$U$2:$U$768,"",0,1)</f>
        <v>183.63499488472948</v>
      </c>
    </row>
    <row r="14" spans="1:9" x14ac:dyDescent="0.2">
      <c r="A14" s="1" t="s">
        <v>14</v>
      </c>
      <c r="B14" s="7">
        <v>127</v>
      </c>
      <c r="C14">
        <v>2022</v>
      </c>
      <c r="D14">
        <v>3675</v>
      </c>
      <c r="E14" t="str">
        <f>_xlfn.XLOOKUP(B14,'Beds Data'!$Q$2:$Q$768,'Beds Data'!$C$2:$C$768,"",0,1)</f>
        <v/>
      </c>
      <c r="G14" s="10" t="s">
        <v>141</v>
      </c>
      <c r="H14" t="str">
        <f t="shared" si="0"/>
        <v>Vernon</v>
      </c>
      <c r="I14">
        <f>_xlfn.XLOOKUP(G14,'Beds Data'!$C$2:$C$768,'Beds Data'!$U$2:$U$768,"",0,1)</f>
        <v>183.63499488472948</v>
      </c>
    </row>
    <row r="15" spans="1:9" x14ac:dyDescent="0.2">
      <c r="A15" s="1" t="s">
        <v>15</v>
      </c>
      <c r="B15" s="7">
        <v>131</v>
      </c>
      <c r="C15">
        <v>2022</v>
      </c>
      <c r="D15">
        <v>21869</v>
      </c>
      <c r="E15" t="str">
        <f>_xlfn.XLOOKUP(B15,'Beds Data'!$Q$2:$Q$768,'Beds Data'!$C$2:$C$768,"",0,1)</f>
        <v>131 Southern Okanagan</v>
      </c>
      <c r="G15" s="10" t="s">
        <v>151</v>
      </c>
      <c r="H15" t="str">
        <f t="shared" si="0"/>
        <v>Central Okanagan</v>
      </c>
      <c r="I15">
        <f>_xlfn.XLOOKUP(G15,'Beds Data'!$C$2:$C$768,'Beds Data'!$U$2:$U$768,"",0,1)</f>
        <v>183.63499488472948</v>
      </c>
    </row>
    <row r="16" spans="1:9" x14ac:dyDescent="0.2">
      <c r="A16" s="1" t="s">
        <v>16</v>
      </c>
      <c r="B16" s="7">
        <v>132</v>
      </c>
      <c r="C16">
        <v>2022</v>
      </c>
      <c r="D16">
        <v>45895</v>
      </c>
      <c r="E16" t="str">
        <f>_xlfn.XLOOKUP(B16,'Beds Data'!$Q$2:$Q$768,'Beds Data'!$C$2:$C$768,"",0,1)</f>
        <v>132 Penticton</v>
      </c>
      <c r="G16" s="10" t="s">
        <v>1487</v>
      </c>
      <c r="H16" t="str">
        <f t="shared" si="0"/>
        <v>Summerland</v>
      </c>
      <c r="I16">
        <f>_xlfn.XLOOKUP(G16,'Beds Data'!$C$2:$C$768,'Beds Data'!$U$2:$U$768,"",0,1)</f>
        <v>183.63499488472948</v>
      </c>
    </row>
    <row r="17" spans="1:9" x14ac:dyDescent="0.2">
      <c r="A17" s="1" t="s">
        <v>17</v>
      </c>
      <c r="B17" s="7">
        <v>133</v>
      </c>
      <c r="C17">
        <v>2022</v>
      </c>
      <c r="D17">
        <v>5785</v>
      </c>
      <c r="E17" t="str">
        <f>_xlfn.XLOOKUP(B17,'Beds Data'!$Q$2:$Q$768,'Beds Data'!$C$2:$C$768,"",0,1)</f>
        <v>133 Keremeos</v>
      </c>
      <c r="G17" s="10" t="s">
        <v>1661</v>
      </c>
      <c r="H17" t="str">
        <f t="shared" si="0"/>
        <v>Revelstoke</v>
      </c>
      <c r="I17">
        <f>_xlfn.XLOOKUP(G17,'Beds Data'!$C$2:$C$768,'Beds Data'!$U$2:$U$768,"",0,1)</f>
        <v>183.63499488472948</v>
      </c>
    </row>
    <row r="18" spans="1:9" x14ac:dyDescent="0.2">
      <c r="A18" s="1" t="s">
        <v>18</v>
      </c>
      <c r="B18" s="7">
        <v>134</v>
      </c>
      <c r="C18">
        <v>2022</v>
      </c>
      <c r="D18">
        <v>5422</v>
      </c>
      <c r="E18" t="str">
        <f>_xlfn.XLOOKUP(B18,'Beds Data'!$Q$2:$Q$768,'Beds Data'!$C$2:$C$768,"",0,1)</f>
        <v>134 Princeton</v>
      </c>
      <c r="G18" s="10" t="s">
        <v>392</v>
      </c>
      <c r="H18" t="str">
        <f t="shared" si="0"/>
        <v>Salmon Arm</v>
      </c>
      <c r="I18">
        <f>_xlfn.XLOOKUP(G18,'Beds Data'!$C$2:$C$768,'Beds Data'!$U$2:$U$768,"",0,1)</f>
        <v>183.63499488472948</v>
      </c>
    </row>
    <row r="19" spans="1:9" x14ac:dyDescent="0.2">
      <c r="A19" s="1" t="s">
        <v>19</v>
      </c>
      <c r="B19" s="7">
        <v>135</v>
      </c>
      <c r="C19">
        <v>2022</v>
      </c>
      <c r="D19">
        <v>11166</v>
      </c>
      <c r="E19" t="str">
        <f>_xlfn.XLOOKUP(B19,'Beds Data'!$Q$2:$Q$768,'Beds Data'!$C$2:$C$768,"",0,1)</f>
        <v>135 Armstrong/Spallumcheen</v>
      </c>
      <c r="G19" s="10" t="s">
        <v>171</v>
      </c>
      <c r="H19" t="str">
        <f t="shared" si="0"/>
        <v>Kamloops</v>
      </c>
      <c r="I19">
        <f>_xlfn.XLOOKUP(G19,'Beds Data'!$C$2:$C$768,'Beds Data'!$U$2:$U$768,"",0,1)</f>
        <v>183.63499488472948</v>
      </c>
    </row>
    <row r="20" spans="1:9" x14ac:dyDescent="0.2">
      <c r="A20" s="1" t="s">
        <v>20</v>
      </c>
      <c r="B20" s="7">
        <v>136</v>
      </c>
      <c r="C20">
        <v>2022</v>
      </c>
      <c r="D20">
        <v>75670</v>
      </c>
      <c r="E20" t="str">
        <f>_xlfn.XLOOKUP(B20,'Beds Data'!$Q$2:$Q$768,'Beds Data'!$C$2:$C$768,"",0,1)</f>
        <v>136 Vernon</v>
      </c>
      <c r="G20" s="10" t="s">
        <v>644</v>
      </c>
      <c r="H20" t="str">
        <f t="shared" si="0"/>
        <v>100 Mile House</v>
      </c>
      <c r="I20">
        <f>_xlfn.XLOOKUP(G20,'Beds Data'!$C$2:$C$768,'Beds Data'!$U$2:$U$768,"",0,1)</f>
        <v>183.63499488472948</v>
      </c>
    </row>
    <row r="21" spans="1:9" x14ac:dyDescent="0.2">
      <c r="A21" s="1" t="s">
        <v>21</v>
      </c>
      <c r="B21" s="7">
        <v>137</v>
      </c>
      <c r="C21">
        <v>2022</v>
      </c>
      <c r="D21">
        <v>234885</v>
      </c>
      <c r="E21" t="str">
        <f>_xlfn.XLOOKUP(B21,'Beds Data'!$Q$2:$Q$768,'Beds Data'!$C$2:$C$768,"",0,1)</f>
        <v>137 Central Okanagan</v>
      </c>
      <c r="G21" s="10" t="s">
        <v>177</v>
      </c>
      <c r="H21" t="str">
        <f t="shared" si="0"/>
        <v>Cariboo/Chilcotin</v>
      </c>
      <c r="I21">
        <f>_xlfn.XLOOKUP(G21,'Beds Data'!$C$2:$C$768,'Beds Data'!$U$2:$U$768,"",0,1)</f>
        <v>183.63499488472948</v>
      </c>
    </row>
    <row r="22" spans="1:9" x14ac:dyDescent="0.2">
      <c r="A22" s="1" t="s">
        <v>22</v>
      </c>
      <c r="B22" s="7">
        <v>138</v>
      </c>
      <c r="C22">
        <v>2022</v>
      </c>
      <c r="D22">
        <v>13580</v>
      </c>
      <c r="E22" t="str">
        <f>_xlfn.XLOOKUP(B22,'Beds Data'!$Q$2:$Q$768,'Beds Data'!$C$2:$C$768,"",0,1)</f>
        <v>138 Summerland</v>
      </c>
      <c r="G22" s="10" t="s">
        <v>929</v>
      </c>
      <c r="H22" t="str">
        <f t="shared" si="0"/>
        <v>Lillooet</v>
      </c>
      <c r="I22">
        <f>_xlfn.XLOOKUP(G22,'Beds Data'!$C$2:$C$768,'Beds Data'!$U$2:$U$768,"",0,1)</f>
        <v>183.63499488472948</v>
      </c>
    </row>
    <row r="23" spans="1:9" x14ac:dyDescent="0.2">
      <c r="A23" s="1" t="s">
        <v>23</v>
      </c>
      <c r="B23" s="7">
        <v>139</v>
      </c>
      <c r="C23">
        <v>2022</v>
      </c>
      <c r="D23">
        <v>8017</v>
      </c>
      <c r="E23" t="str">
        <f>_xlfn.XLOOKUP(B23,'Beds Data'!$Q$2:$Q$768,'Beds Data'!$C$2:$C$768,"",0,1)</f>
        <v/>
      </c>
      <c r="G23" s="10" t="s">
        <v>1852</v>
      </c>
      <c r="H23" t="str">
        <f t="shared" si="0"/>
        <v>South Cariboo</v>
      </c>
      <c r="I23">
        <f>_xlfn.XLOOKUP(G23,'Beds Data'!$C$2:$C$768,'Beds Data'!$U$2:$U$768,"",0,1)</f>
        <v>183.63499488472948</v>
      </c>
    </row>
    <row r="24" spans="1:9" x14ac:dyDescent="0.2">
      <c r="A24" s="1" t="s">
        <v>24</v>
      </c>
      <c r="B24" s="7">
        <v>141</v>
      </c>
      <c r="C24">
        <v>2022</v>
      </c>
      <c r="D24">
        <v>9127</v>
      </c>
      <c r="E24" t="str">
        <f>_xlfn.XLOOKUP(B24,'Beds Data'!$Q$2:$Q$768,'Beds Data'!$C$2:$C$768,"",0,1)</f>
        <v>141 Revelstoke</v>
      </c>
      <c r="G24" s="10" t="s">
        <v>478</v>
      </c>
      <c r="H24" t="str">
        <f t="shared" si="0"/>
        <v>Merritt</v>
      </c>
      <c r="I24">
        <f>_xlfn.XLOOKUP(G24,'Beds Data'!$C$2:$C$768,'Beds Data'!$U$2:$U$768,"",0,1)</f>
        <v>183.63499488472948</v>
      </c>
    </row>
    <row r="25" spans="1:9" x14ac:dyDescent="0.2">
      <c r="A25" s="1" t="s">
        <v>25</v>
      </c>
      <c r="B25" s="7">
        <v>142</v>
      </c>
      <c r="C25">
        <v>2022</v>
      </c>
      <c r="D25">
        <v>38219</v>
      </c>
      <c r="E25" t="str">
        <f>_xlfn.XLOOKUP(B25,'Beds Data'!$Q$2:$Q$768,'Beds Data'!$C$2:$C$768,"",0,1)</f>
        <v>142 Salmon Arm</v>
      </c>
      <c r="G25" s="10" t="s">
        <v>396</v>
      </c>
      <c r="H25" t="str">
        <f t="shared" si="0"/>
        <v>Hope</v>
      </c>
      <c r="I25">
        <f>_xlfn.XLOOKUP(G25,'Beds Data'!$C$2:$C$768,'Beds Data'!$U$2:$U$768,"",0,1)</f>
        <v>171.29879318961125</v>
      </c>
    </row>
    <row r="26" spans="1:9" x14ac:dyDescent="0.2">
      <c r="A26" s="1" t="s">
        <v>26</v>
      </c>
      <c r="B26" s="7">
        <v>143</v>
      </c>
      <c r="C26">
        <v>2022</v>
      </c>
      <c r="D26">
        <v>130096</v>
      </c>
      <c r="E26" t="str">
        <f>_xlfn.XLOOKUP(B26,'Beds Data'!$Q$2:$Q$768,'Beds Data'!$C$2:$C$768,"",0,1)</f>
        <v>143 Kamloops</v>
      </c>
      <c r="G26" s="10" t="s">
        <v>398</v>
      </c>
      <c r="H26" t="str">
        <f t="shared" si="0"/>
        <v>Chilliwack</v>
      </c>
      <c r="I26">
        <f>_xlfn.XLOOKUP(G26,'Beds Data'!$C$2:$C$768,'Beds Data'!$U$2:$U$768,"",0,1)</f>
        <v>171.29879318961125</v>
      </c>
    </row>
    <row r="27" spans="1:9" x14ac:dyDescent="0.2">
      <c r="A27" s="1" t="s">
        <v>27</v>
      </c>
      <c r="B27" s="7">
        <v>144</v>
      </c>
      <c r="C27">
        <v>2022</v>
      </c>
      <c r="D27">
        <v>15713</v>
      </c>
      <c r="E27" t="str">
        <f>_xlfn.XLOOKUP(B27,'Beds Data'!$Q$2:$Q$768,'Beds Data'!$C$2:$C$768,"",0,1)</f>
        <v>144 100 Mile House</v>
      </c>
      <c r="G27" s="10" t="s">
        <v>165</v>
      </c>
      <c r="H27" t="str">
        <f t="shared" si="0"/>
        <v>Abbotsford</v>
      </c>
      <c r="I27">
        <f>_xlfn.XLOOKUP(G27,'Beds Data'!$C$2:$C$768,'Beds Data'!$U$2:$U$768,"",0,1)</f>
        <v>171.29879318961125</v>
      </c>
    </row>
    <row r="28" spans="1:9" x14ac:dyDescent="0.2">
      <c r="A28" s="1" t="s">
        <v>28</v>
      </c>
      <c r="B28" s="7">
        <v>145</v>
      </c>
      <c r="C28">
        <v>2022</v>
      </c>
      <c r="D28">
        <v>4341</v>
      </c>
      <c r="E28" t="str">
        <f>_xlfn.XLOOKUP(B28,'Beds Data'!$Q$2:$Q$768,'Beds Data'!$C$2:$C$768,"",0,1)</f>
        <v/>
      </c>
      <c r="G28" s="10" t="s">
        <v>705</v>
      </c>
      <c r="H28" t="str">
        <f t="shared" si="0"/>
        <v>Mission</v>
      </c>
      <c r="I28">
        <f>_xlfn.XLOOKUP(G28,'Beds Data'!$C$2:$C$768,'Beds Data'!$U$2:$U$768,"",0,1)</f>
        <v>171.29879318961125</v>
      </c>
    </row>
    <row r="29" spans="1:9" x14ac:dyDescent="0.2">
      <c r="A29" s="1" t="s">
        <v>29</v>
      </c>
      <c r="B29" s="7">
        <v>146</v>
      </c>
      <c r="C29">
        <v>2022</v>
      </c>
      <c r="D29">
        <v>26352</v>
      </c>
      <c r="E29" t="str">
        <f>_xlfn.XLOOKUP(B29,'Beds Data'!$Q$2:$Q$768,'Beds Data'!$C$2:$C$768,"",0,1)</f>
        <v>146 Cariboo/Chilcotin</v>
      </c>
      <c r="G29" s="10" t="s">
        <v>401</v>
      </c>
      <c r="H29" t="str">
        <f t="shared" si="0"/>
        <v>Agassiz/Harrison</v>
      </c>
      <c r="I29">
        <f>_xlfn.XLOOKUP(G29,'Beds Data'!$C$2:$C$768,'Beds Data'!$U$2:$U$768,"",0,1)</f>
        <v>171.29879318961125</v>
      </c>
    </row>
    <row r="30" spans="1:9" x14ac:dyDescent="0.2">
      <c r="A30" s="1" t="s">
        <v>30</v>
      </c>
      <c r="B30" s="7">
        <v>147</v>
      </c>
      <c r="C30">
        <v>2022</v>
      </c>
      <c r="D30">
        <v>4018</v>
      </c>
      <c r="E30" t="str">
        <f>_xlfn.XLOOKUP(B30,'Beds Data'!$Q$2:$Q$768,'Beds Data'!$C$2:$C$768,"",0,1)</f>
        <v>147 Lillooet</v>
      </c>
      <c r="G30" s="10" t="s">
        <v>254</v>
      </c>
      <c r="H30" t="str">
        <f t="shared" si="0"/>
        <v>New Westminster</v>
      </c>
      <c r="I30">
        <f>_xlfn.XLOOKUP(G30,'Beds Data'!$C$2:$C$768,'Beds Data'!$U$2:$U$768,"",0,1)</f>
        <v>171.29879318961125</v>
      </c>
    </row>
    <row r="31" spans="1:9" x14ac:dyDescent="0.2">
      <c r="A31" s="1" t="s">
        <v>31</v>
      </c>
      <c r="B31" s="7">
        <v>148</v>
      </c>
      <c r="C31">
        <v>2022</v>
      </c>
      <c r="D31">
        <v>6740</v>
      </c>
      <c r="E31" t="str">
        <f>_xlfn.XLOOKUP(B31,'Beds Data'!$Q$2:$Q$768,'Beds Data'!$C$2:$C$768,"",0,1)</f>
        <v>148 South Cariboo</v>
      </c>
      <c r="G31" s="10" t="s">
        <v>266</v>
      </c>
      <c r="H31" t="str">
        <f t="shared" si="0"/>
        <v>Burnaby</v>
      </c>
      <c r="I31">
        <f>_xlfn.XLOOKUP(G31,'Beds Data'!$C$2:$C$768,'Beds Data'!$U$2:$U$768,"",0,1)</f>
        <v>171.29879318961125</v>
      </c>
    </row>
    <row r="32" spans="1:9" x14ac:dyDescent="0.2">
      <c r="A32" s="1" t="s">
        <v>32</v>
      </c>
      <c r="B32" s="7">
        <v>149</v>
      </c>
      <c r="C32">
        <v>2022</v>
      </c>
      <c r="D32">
        <v>11877</v>
      </c>
      <c r="E32" t="str">
        <f>_xlfn.XLOOKUP(B32,'Beds Data'!$Q$2:$Q$768,'Beds Data'!$C$2:$C$768,"",0,1)</f>
        <v>149 Merritt</v>
      </c>
      <c r="G32" s="10" t="s">
        <v>502</v>
      </c>
      <c r="H32" t="str">
        <f t="shared" si="0"/>
        <v>Maple Ridge/Pitt Meadows</v>
      </c>
      <c r="I32">
        <f>_xlfn.XLOOKUP(G32,'Beds Data'!$C$2:$C$768,'Beds Data'!$U$2:$U$768,"",0,1)</f>
        <v>171.29879318961125</v>
      </c>
    </row>
    <row r="33" spans="1:9" x14ac:dyDescent="0.2">
      <c r="A33" s="1" t="s">
        <v>33</v>
      </c>
      <c r="B33" s="7">
        <v>211</v>
      </c>
      <c r="C33">
        <v>2022</v>
      </c>
      <c r="D33">
        <v>9104</v>
      </c>
      <c r="E33" t="str">
        <f>_xlfn.XLOOKUP(B33,'Beds Data'!$Q$2:$Q$768,'Beds Data'!$C$2:$C$768,"",0,1)</f>
        <v>211 Hope</v>
      </c>
      <c r="G33" s="10" t="s">
        <v>214</v>
      </c>
      <c r="H33" t="str">
        <f t="shared" si="0"/>
        <v>Tri-Cities</v>
      </c>
      <c r="I33">
        <f>_xlfn.XLOOKUP(G33,'Beds Data'!$C$2:$C$768,'Beds Data'!$U$2:$U$768,"",0,1)</f>
        <v>171.29879318961125</v>
      </c>
    </row>
    <row r="34" spans="1:9" x14ac:dyDescent="0.2">
      <c r="A34" s="1" t="s">
        <v>34</v>
      </c>
      <c r="B34" s="7">
        <v>212</v>
      </c>
      <c r="C34">
        <v>2022</v>
      </c>
      <c r="D34">
        <v>109231</v>
      </c>
      <c r="E34" t="str">
        <f>_xlfn.XLOOKUP(B34,'Beds Data'!$Q$2:$Q$768,'Beds Data'!$C$2:$C$768,"",0,1)</f>
        <v>212 Chilliwack</v>
      </c>
      <c r="G34" s="10" t="s">
        <v>403</v>
      </c>
      <c r="H34" t="str">
        <f t="shared" si="0"/>
        <v>Langley</v>
      </c>
      <c r="I34">
        <f>_xlfn.XLOOKUP(G34,'Beds Data'!$C$2:$C$768,'Beds Data'!$U$2:$U$768,"",0,1)</f>
        <v>171.29879318961125</v>
      </c>
    </row>
    <row r="35" spans="1:9" x14ac:dyDescent="0.2">
      <c r="A35" s="1" t="s">
        <v>35</v>
      </c>
      <c r="B35" s="7">
        <v>213</v>
      </c>
      <c r="C35">
        <v>2022</v>
      </c>
      <c r="D35">
        <v>168993</v>
      </c>
      <c r="E35" t="str">
        <f>_xlfn.XLOOKUP(B35,'Beds Data'!$Q$2:$Q$768,'Beds Data'!$C$2:$C$768,"",0,1)</f>
        <v>213 Abbotsford</v>
      </c>
      <c r="G35" s="10" t="s">
        <v>516</v>
      </c>
      <c r="H35" t="str">
        <f t="shared" si="0"/>
        <v>Delta</v>
      </c>
      <c r="I35">
        <f>_xlfn.XLOOKUP(G35,'Beds Data'!$C$2:$C$768,'Beds Data'!$U$2:$U$768,"",0,1)</f>
        <v>171.29879318961125</v>
      </c>
    </row>
    <row r="36" spans="1:9" x14ac:dyDescent="0.2">
      <c r="A36" s="1" t="s">
        <v>36</v>
      </c>
      <c r="B36" s="7">
        <v>214</v>
      </c>
      <c r="C36">
        <v>2022</v>
      </c>
      <c r="D36">
        <v>49264</v>
      </c>
      <c r="E36" t="str">
        <f>_xlfn.XLOOKUP(B36,'Beds Data'!$Q$2:$Q$768,'Beds Data'!$C$2:$C$768,"",0,1)</f>
        <v>214 Mission</v>
      </c>
      <c r="G36" s="10" t="s">
        <v>219</v>
      </c>
      <c r="H36" t="str">
        <f t="shared" si="0"/>
        <v>Surrey</v>
      </c>
      <c r="I36">
        <f>_xlfn.XLOOKUP(G36,'Beds Data'!$C$2:$C$768,'Beds Data'!$U$2:$U$768,"",0,1)</f>
        <v>171.29879318961125</v>
      </c>
    </row>
    <row r="37" spans="1:9" x14ac:dyDescent="0.2">
      <c r="A37" s="1" t="s">
        <v>37</v>
      </c>
      <c r="B37" s="7">
        <v>215</v>
      </c>
      <c r="C37">
        <v>2022</v>
      </c>
      <c r="D37">
        <v>11001</v>
      </c>
      <c r="E37" t="str">
        <f>_xlfn.XLOOKUP(B37,'Beds Data'!$Q$2:$Q$768,'Beds Data'!$C$2:$C$768,"",0,1)</f>
        <v>215 Agassiz/Harrison</v>
      </c>
      <c r="G37" s="10" t="s">
        <v>232</v>
      </c>
      <c r="H37" t="str">
        <f t="shared" si="0"/>
        <v>South Surrey/White Rock</v>
      </c>
      <c r="I37">
        <f>_xlfn.XLOOKUP(G37,'Beds Data'!$C$2:$C$768,'Beds Data'!$U$2:$U$768,"",0,1)</f>
        <v>171.29879318961125</v>
      </c>
    </row>
    <row r="38" spans="1:9" x14ac:dyDescent="0.2">
      <c r="A38" s="1" t="s">
        <v>38</v>
      </c>
      <c r="B38" s="7">
        <v>221</v>
      </c>
      <c r="C38">
        <v>2022</v>
      </c>
      <c r="D38">
        <v>84787</v>
      </c>
      <c r="E38" t="str">
        <f>_xlfn.XLOOKUP(B38,'Beds Data'!$Q$2:$Q$768,'Beds Data'!$C$2:$C$768,"",0,1)</f>
        <v>221 New Westminster</v>
      </c>
      <c r="G38" s="10" t="s">
        <v>406</v>
      </c>
      <c r="H38" t="str">
        <f t="shared" si="0"/>
        <v>Unknown LHA</v>
      </c>
      <c r="I38">
        <f>_xlfn.XLOOKUP(G38,'Beds Data'!$C$2:$C$768,'Beds Data'!$U$2:$U$768,"",0,1)</f>
        <v>321.7507500861164</v>
      </c>
    </row>
    <row r="39" spans="1:9" x14ac:dyDescent="0.2">
      <c r="A39" s="1" t="s">
        <v>39</v>
      </c>
      <c r="B39" s="7">
        <v>222</v>
      </c>
      <c r="C39">
        <v>2022</v>
      </c>
      <c r="D39">
        <v>265941</v>
      </c>
      <c r="E39" t="str">
        <f>_xlfn.XLOOKUP(B39,'Beds Data'!$Q$2:$Q$768,'Beds Data'!$C$2:$C$768,"",0,1)</f>
        <v>222 Burnaby</v>
      </c>
      <c r="G39" s="10" t="s">
        <v>237</v>
      </c>
      <c r="H39" t="str">
        <f t="shared" si="0"/>
        <v>Richmond</v>
      </c>
      <c r="I39">
        <f>_xlfn.XLOOKUP(G39,'Beds Data'!$C$2:$C$768,'Beds Data'!$U$2:$U$768,"",0,1)</f>
        <v>321.7507500861164</v>
      </c>
    </row>
    <row r="40" spans="1:9" x14ac:dyDescent="0.2">
      <c r="A40" s="1" t="s">
        <v>40</v>
      </c>
      <c r="B40" s="7">
        <v>223</v>
      </c>
      <c r="C40">
        <v>2022</v>
      </c>
      <c r="D40">
        <v>118087</v>
      </c>
      <c r="E40" t="str">
        <f>_xlfn.XLOOKUP(B40,'Beds Data'!$Q$2:$Q$768,'Beds Data'!$C$2:$C$768,"",0,1)</f>
        <v>223 Maple Ridge/Pitt Meadows</v>
      </c>
      <c r="G40" s="10" t="s">
        <v>185</v>
      </c>
      <c r="H40" t="str">
        <f t="shared" si="0"/>
        <v>Vancouver - City Centre</v>
      </c>
      <c r="I40">
        <f>_xlfn.XLOOKUP(G40,'Beds Data'!$C$2:$C$768,'Beds Data'!$U$2:$U$768,"",0,1)</f>
        <v>321.7507500861164</v>
      </c>
    </row>
    <row r="41" spans="1:9" x14ac:dyDescent="0.2">
      <c r="A41" s="1" t="s">
        <v>41</v>
      </c>
      <c r="B41" s="7">
        <v>224</v>
      </c>
      <c r="C41">
        <v>2022</v>
      </c>
      <c r="D41">
        <v>263080</v>
      </c>
      <c r="E41" t="str">
        <f>_xlfn.XLOOKUP(B41,'Beds Data'!$Q$2:$Q$768,'Beds Data'!$C$2:$C$768,"",0,1)</f>
        <v>224 Tri-Cities</v>
      </c>
      <c r="G41" s="10" t="s">
        <v>246</v>
      </c>
      <c r="H41" t="str">
        <f t="shared" si="0"/>
        <v>Vancouver - Centre North</v>
      </c>
      <c r="I41">
        <f>_xlfn.XLOOKUP(G41,'Beds Data'!$C$2:$C$768,'Beds Data'!$U$2:$U$768,"",0,1)</f>
        <v>321.7507500861164</v>
      </c>
    </row>
    <row r="42" spans="1:9" x14ac:dyDescent="0.2">
      <c r="A42" s="1" t="s">
        <v>42</v>
      </c>
      <c r="B42" s="7">
        <v>231</v>
      </c>
      <c r="C42">
        <v>2022</v>
      </c>
      <c r="D42">
        <v>170681</v>
      </c>
      <c r="E42" t="str">
        <f>_xlfn.XLOOKUP(B42,'Beds Data'!$Q$2:$Q$768,'Beds Data'!$C$2:$C$768,"",0,1)</f>
        <v>231 Langley</v>
      </c>
      <c r="G42" s="10" t="s">
        <v>328</v>
      </c>
      <c r="H42" t="str">
        <f t="shared" si="0"/>
        <v>Vancouver - Northeast</v>
      </c>
      <c r="I42">
        <f>_xlfn.XLOOKUP(G42,'Beds Data'!$C$2:$C$768,'Beds Data'!$U$2:$U$768,"",0,1)</f>
        <v>321.7507500861164</v>
      </c>
    </row>
    <row r="43" spans="1:9" x14ac:dyDescent="0.2">
      <c r="A43" s="1" t="s">
        <v>43</v>
      </c>
      <c r="B43" s="7">
        <v>232</v>
      </c>
      <c r="C43">
        <v>2022</v>
      </c>
      <c r="D43">
        <v>116386</v>
      </c>
      <c r="E43" t="str">
        <f>_xlfn.XLOOKUP(B43,'Beds Data'!$Q$2:$Q$768,'Beds Data'!$C$2:$C$768,"",0,1)</f>
        <v>232 Delta</v>
      </c>
      <c r="G43" s="10" t="s">
        <v>271</v>
      </c>
      <c r="H43" t="str">
        <f t="shared" si="0"/>
        <v>Vancouver - Westside</v>
      </c>
      <c r="I43">
        <f>_xlfn.XLOOKUP(G43,'Beds Data'!$C$2:$C$768,'Beds Data'!$U$2:$U$768,"",0,1)</f>
        <v>321.7507500861164</v>
      </c>
    </row>
    <row r="44" spans="1:9" x14ac:dyDescent="0.2">
      <c r="A44" s="1" t="s">
        <v>44</v>
      </c>
      <c r="B44" s="7">
        <v>233</v>
      </c>
      <c r="C44">
        <v>2022</v>
      </c>
      <c r="D44">
        <v>538362</v>
      </c>
      <c r="E44" t="str">
        <f>_xlfn.XLOOKUP(B44,'Beds Data'!$Q$2:$Q$768,'Beds Data'!$C$2:$C$768,"",0,1)</f>
        <v>233 Surrey</v>
      </c>
      <c r="G44" s="10" t="s">
        <v>424</v>
      </c>
      <c r="H44" t="str">
        <f t="shared" si="0"/>
        <v>Vancouver - Midtown</v>
      </c>
      <c r="I44">
        <f>_xlfn.XLOOKUP(G44,'Beds Data'!$C$2:$C$768,'Beds Data'!$U$2:$U$768,"",0,1)</f>
        <v>321.7507500861164</v>
      </c>
    </row>
    <row r="45" spans="1:9" x14ac:dyDescent="0.2">
      <c r="A45" s="1" t="s">
        <v>45</v>
      </c>
      <c r="B45" s="7">
        <v>234</v>
      </c>
      <c r="C45">
        <v>2022</v>
      </c>
      <c r="D45">
        <v>116113</v>
      </c>
      <c r="E45" t="str">
        <f>_xlfn.XLOOKUP(B45,'Beds Data'!$Q$2:$Q$768,'Beds Data'!$C$2:$C$768,"",0,1)</f>
        <v>234 South Surrey/White Rock</v>
      </c>
      <c r="G45" s="10" t="s">
        <v>279</v>
      </c>
      <c r="H45" t="str">
        <f t="shared" si="0"/>
        <v>Vancouver - South</v>
      </c>
      <c r="I45">
        <f>_xlfn.XLOOKUP(G45,'Beds Data'!$C$2:$C$768,'Beds Data'!$U$2:$U$768,"",0,1)</f>
        <v>321.7507500861164</v>
      </c>
    </row>
    <row r="46" spans="1:9" x14ac:dyDescent="0.2">
      <c r="A46" s="1" t="s">
        <v>46</v>
      </c>
      <c r="B46" s="7">
        <v>311</v>
      </c>
      <c r="C46">
        <v>2022</v>
      </c>
      <c r="D46">
        <v>220656</v>
      </c>
      <c r="E46" t="str">
        <f>_xlfn.XLOOKUP(B46,'Beds Data'!$Q$2:$Q$768,'Beds Data'!$C$2:$C$768,"",0,1)</f>
        <v>311 Richmond</v>
      </c>
      <c r="G46" s="10" t="s">
        <v>286</v>
      </c>
      <c r="H46" t="str">
        <f t="shared" si="0"/>
        <v>North Vancouver</v>
      </c>
      <c r="I46">
        <f>_xlfn.XLOOKUP(G46,'Beds Data'!$C$2:$C$768,'Beds Data'!$U$2:$U$768,"",0,1)</f>
        <v>321.7507500861164</v>
      </c>
    </row>
    <row r="47" spans="1:9" x14ac:dyDescent="0.2">
      <c r="A47" s="1" t="s">
        <v>47</v>
      </c>
      <c r="B47" s="7">
        <v>321</v>
      </c>
      <c r="C47">
        <v>2022</v>
      </c>
      <c r="D47">
        <v>133972</v>
      </c>
      <c r="E47" t="str">
        <f>_xlfn.XLOOKUP(B47,'Beds Data'!$Q$2:$Q$768,'Beds Data'!$C$2:$C$768,"",0,1)</f>
        <v>321 Vancouver - City Centre</v>
      </c>
      <c r="G47" s="10" t="s">
        <v>588</v>
      </c>
      <c r="H47" t="str">
        <f t="shared" si="0"/>
        <v>Sunshine Coast</v>
      </c>
      <c r="I47">
        <f>_xlfn.XLOOKUP(G47,'Beds Data'!$C$2:$C$768,'Beds Data'!$U$2:$U$768,"",0,1)</f>
        <v>321.7507500861164</v>
      </c>
    </row>
    <row r="48" spans="1:9" x14ac:dyDescent="0.2">
      <c r="A48" s="1" t="s">
        <v>48</v>
      </c>
      <c r="B48" s="7">
        <v>322</v>
      </c>
      <c r="C48">
        <v>2022</v>
      </c>
      <c r="D48">
        <v>67754</v>
      </c>
      <c r="E48" t="str">
        <f>_xlfn.XLOOKUP(B48,'Beds Data'!$Q$2:$Q$768,'Beds Data'!$C$2:$C$768,"",0,1)</f>
        <v>322 Vancouver - Centre North</v>
      </c>
      <c r="G48" s="10" t="s">
        <v>303</v>
      </c>
      <c r="H48" t="str">
        <f t="shared" si="0"/>
        <v>Powell River</v>
      </c>
      <c r="I48">
        <f>_xlfn.XLOOKUP(G48,'Beds Data'!$C$2:$C$768,'Beds Data'!$U$2:$U$768,"",0,1)</f>
        <v>321.7507500861164</v>
      </c>
    </row>
    <row r="49" spans="1:9" x14ac:dyDescent="0.2">
      <c r="A49" s="1" t="s">
        <v>49</v>
      </c>
      <c r="B49" s="7">
        <v>323</v>
      </c>
      <c r="C49">
        <v>2022</v>
      </c>
      <c r="D49">
        <v>115837</v>
      </c>
      <c r="E49" t="str">
        <f>_xlfn.XLOOKUP(B49,'Beds Data'!$Q$2:$Q$768,'Beds Data'!$C$2:$C$768,"",0,1)</f>
        <v>323 Vancouver - Northeast</v>
      </c>
      <c r="G49" s="10" t="s">
        <v>407</v>
      </c>
      <c r="H49" t="str">
        <f t="shared" si="0"/>
        <v>Howe Sound</v>
      </c>
      <c r="I49">
        <f>_xlfn.XLOOKUP(G49,'Beds Data'!$C$2:$C$768,'Beds Data'!$U$2:$U$768,"",0,1)</f>
        <v>321.7507500861164</v>
      </c>
    </row>
    <row r="50" spans="1:9" x14ac:dyDescent="0.2">
      <c r="A50" s="1" t="s">
        <v>50</v>
      </c>
      <c r="B50" s="7">
        <v>324</v>
      </c>
      <c r="C50">
        <v>2022</v>
      </c>
      <c r="D50">
        <v>150578</v>
      </c>
      <c r="E50" t="str">
        <f>_xlfn.XLOOKUP(B50,'Beds Data'!$Q$2:$Q$768,'Beds Data'!$C$2:$C$768,"",0,1)</f>
        <v>324 Vancouver - Westside</v>
      </c>
      <c r="G50" s="10" t="s">
        <v>192</v>
      </c>
      <c r="H50" t="str">
        <f t="shared" si="0"/>
        <v>Greater Victoria</v>
      </c>
      <c r="I50">
        <f>_xlfn.XLOOKUP(G50,'Beds Data'!$C$2:$C$768,'Beds Data'!$U$2:$U$768,"",0,1)</f>
        <v>209.99723807980351</v>
      </c>
    </row>
    <row r="51" spans="1:9" x14ac:dyDescent="0.2">
      <c r="A51" s="1" t="s">
        <v>51</v>
      </c>
      <c r="B51" s="7">
        <v>325</v>
      </c>
      <c r="C51">
        <v>2022</v>
      </c>
      <c r="D51">
        <v>106033</v>
      </c>
      <c r="E51" t="str">
        <f>_xlfn.XLOOKUP(B51,'Beds Data'!$Q$2:$Q$768,'Beds Data'!$C$2:$C$768,"",0,1)</f>
        <v>325 Vancouver - Midtown</v>
      </c>
      <c r="G51" s="10" t="s">
        <v>1040</v>
      </c>
      <c r="H51" t="str">
        <f t="shared" si="0"/>
        <v>Western Communities</v>
      </c>
      <c r="I51">
        <f>_xlfn.XLOOKUP(G51,'Beds Data'!$C$2:$C$768,'Beds Data'!$U$2:$U$768,"",0,1)</f>
        <v>209.99723807980351</v>
      </c>
    </row>
    <row r="52" spans="1:9" x14ac:dyDescent="0.2">
      <c r="A52" s="1" t="s">
        <v>52</v>
      </c>
      <c r="B52" s="7">
        <v>326</v>
      </c>
      <c r="C52">
        <v>2022</v>
      </c>
      <c r="D52">
        <v>150390</v>
      </c>
      <c r="E52" t="str">
        <f>_xlfn.XLOOKUP(B52,'Beds Data'!$Q$2:$Q$768,'Beds Data'!$C$2:$C$768,"",0,1)</f>
        <v>326 Vancouver - South</v>
      </c>
      <c r="G52" s="10" t="s">
        <v>1083</v>
      </c>
      <c r="H52" t="str">
        <f t="shared" si="0"/>
        <v>Saanich Peninsula</v>
      </c>
      <c r="I52">
        <f>_xlfn.XLOOKUP(G52,'Beds Data'!$C$2:$C$768,'Beds Data'!$U$2:$U$768,"",0,1)</f>
        <v>209.99723807980351</v>
      </c>
    </row>
    <row r="53" spans="1:9" x14ac:dyDescent="0.2">
      <c r="A53" s="1" t="s">
        <v>53</v>
      </c>
      <c r="B53" s="7">
        <v>331</v>
      </c>
      <c r="C53">
        <v>2022</v>
      </c>
      <c r="D53">
        <v>157110</v>
      </c>
      <c r="E53" t="str">
        <f>_xlfn.XLOOKUP(B53,'Beds Data'!$Q$2:$Q$768,'Beds Data'!$C$2:$C$768,"",0,1)</f>
        <v>331 North Vancouver</v>
      </c>
      <c r="G53" s="10" t="s">
        <v>1323</v>
      </c>
      <c r="H53" t="str">
        <f t="shared" si="0"/>
        <v>Southern Gulf Islands</v>
      </c>
      <c r="I53">
        <f>_xlfn.XLOOKUP(G53,'Beds Data'!$C$2:$C$768,'Beds Data'!$U$2:$U$768,"",0,1)</f>
        <v>209.99723807980351</v>
      </c>
    </row>
    <row r="54" spans="1:9" x14ac:dyDescent="0.2">
      <c r="A54" s="1" t="s">
        <v>54</v>
      </c>
      <c r="B54" s="7">
        <v>332</v>
      </c>
      <c r="C54">
        <v>2022</v>
      </c>
      <c r="D54">
        <v>55025</v>
      </c>
      <c r="E54" t="str">
        <f>_xlfn.XLOOKUP(B54,'Beds Data'!$Q$2:$Q$768,'Beds Data'!$C$2:$C$768,"",0,1)</f>
        <v/>
      </c>
      <c r="G54" s="10" t="s">
        <v>356</v>
      </c>
      <c r="H54" t="str">
        <f t="shared" si="0"/>
        <v>Cowichan Valley South</v>
      </c>
      <c r="I54">
        <f>_xlfn.XLOOKUP(G54,'Beds Data'!$C$2:$C$768,'Beds Data'!$U$2:$U$768,"",0,1)</f>
        <v>209.99723807980351</v>
      </c>
    </row>
    <row r="55" spans="1:9" x14ac:dyDescent="0.2">
      <c r="A55" s="1" t="s">
        <v>55</v>
      </c>
      <c r="B55" s="7">
        <v>333</v>
      </c>
      <c r="C55">
        <v>2022</v>
      </c>
      <c r="D55">
        <v>32823</v>
      </c>
      <c r="E55" t="str">
        <f>_xlfn.XLOOKUP(B55,'Beds Data'!$Q$2:$Q$768,'Beds Data'!$C$2:$C$768,"",0,1)</f>
        <v>333 Sunshine Coast</v>
      </c>
      <c r="G55" s="10" t="s">
        <v>1670</v>
      </c>
      <c r="H55" t="str">
        <f t="shared" si="0"/>
        <v>Cowichan Valley North</v>
      </c>
      <c r="I55">
        <f>_xlfn.XLOOKUP(G55,'Beds Data'!$C$2:$C$768,'Beds Data'!$U$2:$U$768,"",0,1)</f>
        <v>209.99723807980351</v>
      </c>
    </row>
    <row r="56" spans="1:9" x14ac:dyDescent="0.2">
      <c r="A56" s="1" t="s">
        <v>56</v>
      </c>
      <c r="B56" s="7">
        <v>334</v>
      </c>
      <c r="C56">
        <v>2022</v>
      </c>
      <c r="D56">
        <v>21242</v>
      </c>
      <c r="E56" t="str">
        <f>_xlfn.XLOOKUP(B56,'Beds Data'!$Q$2:$Q$768,'Beds Data'!$C$2:$C$768,"",0,1)</f>
        <v>334 Powell River</v>
      </c>
      <c r="G56" s="10" t="s">
        <v>361</v>
      </c>
      <c r="H56" t="str">
        <f t="shared" si="0"/>
        <v>Greater Nanaimo</v>
      </c>
      <c r="I56">
        <f>_xlfn.XLOOKUP(G56,'Beds Data'!$C$2:$C$768,'Beds Data'!$U$2:$U$768,"",0,1)</f>
        <v>209.99723807980351</v>
      </c>
    </row>
    <row r="57" spans="1:9" x14ac:dyDescent="0.2">
      <c r="A57" s="1" t="s">
        <v>57</v>
      </c>
      <c r="B57" s="7">
        <v>335</v>
      </c>
      <c r="C57">
        <v>2022</v>
      </c>
      <c r="D57">
        <v>45467</v>
      </c>
      <c r="E57" t="str">
        <f>_xlfn.XLOOKUP(B57,'Beds Data'!$Q$2:$Q$768,'Beds Data'!$C$2:$C$768,"",0,1)</f>
        <v>335 Howe Sound</v>
      </c>
      <c r="G57" s="10" t="s">
        <v>610</v>
      </c>
      <c r="H57" t="str">
        <f t="shared" si="0"/>
        <v>Oceanside</v>
      </c>
      <c r="I57">
        <f>_xlfn.XLOOKUP(G57,'Beds Data'!$C$2:$C$768,'Beds Data'!$U$2:$U$768,"",0,1)</f>
        <v>209.99723807980351</v>
      </c>
    </row>
    <row r="58" spans="1:9" x14ac:dyDescent="0.2">
      <c r="A58" s="1" t="s">
        <v>58</v>
      </c>
      <c r="B58" s="7">
        <v>336</v>
      </c>
      <c r="C58">
        <v>2022</v>
      </c>
      <c r="D58">
        <v>2885</v>
      </c>
      <c r="E58" t="str">
        <f>_xlfn.XLOOKUP(B58,'Beds Data'!$Q$2:$Q$768,'Beds Data'!$C$2:$C$768,"",0,1)</f>
        <v/>
      </c>
      <c r="G58" s="10" t="s">
        <v>615</v>
      </c>
      <c r="H58" t="str">
        <f t="shared" si="0"/>
        <v>Alberni/Clayoquot</v>
      </c>
      <c r="I58">
        <f>_xlfn.XLOOKUP(G58,'Beds Data'!$C$2:$C$768,'Beds Data'!$U$2:$U$768,"",0,1)</f>
        <v>209.99723807980351</v>
      </c>
    </row>
    <row r="59" spans="1:9" x14ac:dyDescent="0.2">
      <c r="A59" s="1" t="s">
        <v>59</v>
      </c>
      <c r="B59" s="7">
        <v>337</v>
      </c>
      <c r="C59">
        <v>2022</v>
      </c>
      <c r="D59">
        <v>1693</v>
      </c>
      <c r="E59" t="str">
        <f>_xlfn.XLOOKUP(B59,'Beds Data'!$Q$2:$Q$768,'Beds Data'!$C$2:$C$768,"",0,1)</f>
        <v/>
      </c>
      <c r="G59" s="10" t="s">
        <v>620</v>
      </c>
      <c r="H59" t="str">
        <f t="shared" si="0"/>
        <v>Comox Valley</v>
      </c>
      <c r="I59">
        <f>_xlfn.XLOOKUP(G59,'Beds Data'!$C$2:$C$768,'Beds Data'!$U$2:$U$768,"",0,1)</f>
        <v>209.99723807980351</v>
      </c>
    </row>
    <row r="60" spans="1:9" x14ac:dyDescent="0.2">
      <c r="A60" s="1" t="s">
        <v>60</v>
      </c>
      <c r="B60" s="7">
        <v>411</v>
      </c>
      <c r="C60">
        <v>2022</v>
      </c>
      <c r="D60">
        <v>250926</v>
      </c>
      <c r="E60" t="str">
        <f>_xlfn.XLOOKUP(B60,'Beds Data'!$Q$2:$Q$768,'Beds Data'!$C$2:$C$768,"",0,1)</f>
        <v>411 Greater Victoria</v>
      </c>
      <c r="G60" s="10" t="s">
        <v>367</v>
      </c>
      <c r="H60" t="str">
        <f t="shared" si="0"/>
        <v>Greater Campbell River</v>
      </c>
      <c r="I60">
        <f>_xlfn.XLOOKUP(G60,'Beds Data'!$C$2:$C$768,'Beds Data'!$U$2:$U$768,"",0,1)</f>
        <v>209.99723807980351</v>
      </c>
    </row>
    <row r="61" spans="1:9" x14ac:dyDescent="0.2">
      <c r="A61" s="1" t="s">
        <v>61</v>
      </c>
      <c r="B61" s="7">
        <v>412</v>
      </c>
      <c r="C61">
        <v>2022</v>
      </c>
      <c r="D61">
        <v>99675</v>
      </c>
      <c r="E61" t="str">
        <f>_xlfn.XLOOKUP(B61,'Beds Data'!$Q$2:$Q$768,'Beds Data'!$C$2:$C$768,"",0,1)</f>
        <v>412 Western Communities</v>
      </c>
      <c r="G61" s="10" t="s">
        <v>497</v>
      </c>
      <c r="H61" t="str">
        <f t="shared" si="0"/>
        <v>Vancouver Island North</v>
      </c>
      <c r="I61">
        <f>_xlfn.XLOOKUP(G61,'Beds Data'!$C$2:$C$768,'Beds Data'!$U$2:$U$768,"",0,1)</f>
        <v>209.99723807980351</v>
      </c>
    </row>
    <row r="62" spans="1:9" x14ac:dyDescent="0.2">
      <c r="A62" s="1" t="s">
        <v>62</v>
      </c>
      <c r="B62" s="7">
        <v>413</v>
      </c>
      <c r="C62">
        <v>2022</v>
      </c>
      <c r="D62">
        <v>72028</v>
      </c>
      <c r="E62" t="str">
        <f>_xlfn.XLOOKUP(B62,'Beds Data'!$Q$2:$Q$768,'Beds Data'!$C$2:$C$768,"",0,1)</f>
        <v>413 Saanich Peninsula</v>
      </c>
      <c r="G62" s="10" t="s">
        <v>410</v>
      </c>
      <c r="H62" t="str">
        <f t="shared" si="0"/>
        <v>Haida Gwaii</v>
      </c>
      <c r="I62">
        <f>_xlfn.XLOOKUP(G62,'Beds Data'!$C$2:$C$768,'Beds Data'!$U$2:$U$768,"",0,1)</f>
        <v>147.86298030491744</v>
      </c>
    </row>
    <row r="63" spans="1:9" x14ac:dyDescent="0.2">
      <c r="A63" s="1" t="s">
        <v>63</v>
      </c>
      <c r="B63" s="7">
        <v>414</v>
      </c>
      <c r="C63">
        <v>2022</v>
      </c>
      <c r="D63">
        <v>17827</v>
      </c>
      <c r="E63" t="str">
        <f>_xlfn.XLOOKUP(B63,'Beds Data'!$Q$2:$Q$768,'Beds Data'!$C$2:$C$768,"",0,1)</f>
        <v>414 Southern Gulf Islands</v>
      </c>
      <c r="G63" s="10" t="s">
        <v>203</v>
      </c>
      <c r="H63" t="str">
        <f t="shared" si="0"/>
        <v>Prince Rupert</v>
      </c>
      <c r="I63">
        <f>_xlfn.XLOOKUP(G63,'Beds Data'!$C$2:$C$768,'Beds Data'!$U$2:$U$768,"",0,1)</f>
        <v>147.86298030491744</v>
      </c>
    </row>
    <row r="64" spans="1:9" x14ac:dyDescent="0.2">
      <c r="A64" s="1" t="s">
        <v>64</v>
      </c>
      <c r="B64" s="7">
        <v>421</v>
      </c>
      <c r="C64">
        <v>2022</v>
      </c>
      <c r="D64">
        <v>64912</v>
      </c>
      <c r="E64" t="str">
        <f>_xlfn.XLOOKUP(B64,'Beds Data'!$Q$2:$Q$768,'Beds Data'!$C$2:$C$768,"",0,1)</f>
        <v>421 Cowichan Valley South</v>
      </c>
      <c r="G64" s="10" t="s">
        <v>208</v>
      </c>
      <c r="H64" t="str">
        <f t="shared" si="0"/>
        <v>Upper Skeena</v>
      </c>
      <c r="I64">
        <f>_xlfn.XLOOKUP(G64,'Beds Data'!$C$2:$C$768,'Beds Data'!$U$2:$U$768,"",0,1)</f>
        <v>147.86298030491744</v>
      </c>
    </row>
    <row r="65" spans="1:9" x14ac:dyDescent="0.2">
      <c r="A65" s="1" t="s">
        <v>65</v>
      </c>
      <c r="B65" s="7">
        <v>422</v>
      </c>
      <c r="C65">
        <v>2022</v>
      </c>
      <c r="D65">
        <v>6992</v>
      </c>
      <c r="E65" t="str">
        <f>_xlfn.XLOOKUP(B65,'Beds Data'!$Q$2:$Q$768,'Beds Data'!$C$2:$C$768,"",0,1)</f>
        <v/>
      </c>
      <c r="G65" s="10" t="s">
        <v>664</v>
      </c>
      <c r="H65" t="str">
        <f t="shared" si="0"/>
        <v>Smithers</v>
      </c>
      <c r="I65">
        <f>_xlfn.XLOOKUP(G65,'Beds Data'!$C$2:$C$768,'Beds Data'!$U$2:$U$768,"",0,1)</f>
        <v>147.86298030491744</v>
      </c>
    </row>
    <row r="66" spans="1:9" x14ac:dyDescent="0.2">
      <c r="A66" s="1" t="s">
        <v>66</v>
      </c>
      <c r="B66" s="7">
        <v>423</v>
      </c>
      <c r="C66">
        <v>2022</v>
      </c>
      <c r="D66">
        <v>21614</v>
      </c>
      <c r="E66" t="str">
        <f>_xlfn.XLOOKUP(B66,'Beds Data'!$Q$2:$Q$768,'Beds Data'!$C$2:$C$768,"",0,1)</f>
        <v>423 Cowichan Valley North</v>
      </c>
      <c r="G66" s="10" t="s">
        <v>882</v>
      </c>
      <c r="H66" t="str">
        <f t="shared" si="0"/>
        <v>Kitimat</v>
      </c>
      <c r="I66">
        <f>_xlfn.XLOOKUP(G66,'Beds Data'!$C$2:$C$768,'Beds Data'!$U$2:$U$768,"",0,1)</f>
        <v>147.86298030491744</v>
      </c>
    </row>
    <row r="67" spans="1:9" x14ac:dyDescent="0.2">
      <c r="A67" s="1" t="s">
        <v>67</v>
      </c>
      <c r="B67" s="7">
        <v>424</v>
      </c>
      <c r="C67">
        <v>2022</v>
      </c>
      <c r="D67">
        <v>125312</v>
      </c>
      <c r="E67" t="str">
        <f>_xlfn.XLOOKUP(B67,'Beds Data'!$Q$2:$Q$768,'Beds Data'!$C$2:$C$768,"",0,1)</f>
        <v>424 Greater Nanaimo</v>
      </c>
      <c r="G67" s="10" t="s">
        <v>436</v>
      </c>
      <c r="H67" t="str">
        <f t="shared" ref="H67:H74" si="1">RIGHT(G67,LEN(G67)-FIND(" ",G67))</f>
        <v>Terrace</v>
      </c>
      <c r="I67">
        <f>_xlfn.XLOOKUP(G67,'Beds Data'!$C$2:$C$768,'Beds Data'!$U$2:$U$768,"",0,1)</f>
        <v>147.86298030491744</v>
      </c>
    </row>
    <row r="68" spans="1:9" x14ac:dyDescent="0.2">
      <c r="A68" s="1" t="s">
        <v>68</v>
      </c>
      <c r="B68" s="7">
        <v>425</v>
      </c>
      <c r="C68">
        <v>2022</v>
      </c>
      <c r="D68">
        <v>52440</v>
      </c>
      <c r="E68" t="str">
        <f>_xlfn.XLOOKUP(B68,'Beds Data'!$Q$2:$Q$768,'Beds Data'!$C$2:$C$768,"",0,1)</f>
        <v>425 Oceanside</v>
      </c>
      <c r="G68" s="10" t="s">
        <v>413</v>
      </c>
      <c r="H68" t="str">
        <f t="shared" si="1"/>
        <v>Quesnel</v>
      </c>
      <c r="I68">
        <f>_xlfn.XLOOKUP(G68,'Beds Data'!$C$2:$C$768,'Beds Data'!$U$2:$U$768,"",0,1)</f>
        <v>147.86298030491744</v>
      </c>
    </row>
    <row r="69" spans="1:9" x14ac:dyDescent="0.2">
      <c r="A69" s="1" t="s">
        <v>69</v>
      </c>
      <c r="B69" s="7">
        <v>426</v>
      </c>
      <c r="C69">
        <v>2022</v>
      </c>
      <c r="D69">
        <v>34624</v>
      </c>
      <c r="E69" t="str">
        <f>_xlfn.XLOOKUP(B69,'Beds Data'!$Q$2:$Q$768,'Beds Data'!$C$2:$C$768,"",0,1)</f>
        <v>426 Alberni/Clayoquot</v>
      </c>
      <c r="G69" s="10" t="s">
        <v>375</v>
      </c>
      <c r="H69" t="str">
        <f t="shared" si="1"/>
        <v>Burns Lake</v>
      </c>
      <c r="I69">
        <f>_xlfn.XLOOKUP(G69,'Beds Data'!$C$2:$C$768,'Beds Data'!$U$2:$U$768,"",0,1)</f>
        <v>147.86298030491744</v>
      </c>
    </row>
    <row r="70" spans="1:9" x14ac:dyDescent="0.2">
      <c r="A70" s="1" t="s">
        <v>70</v>
      </c>
      <c r="B70" s="7">
        <v>431</v>
      </c>
      <c r="C70">
        <v>2022</v>
      </c>
      <c r="D70">
        <v>76192</v>
      </c>
      <c r="E70" t="str">
        <f>_xlfn.XLOOKUP(B70,'Beds Data'!$Q$2:$Q$768,'Beds Data'!$C$2:$C$768,"",0,1)</f>
        <v>431 Comox Valley</v>
      </c>
      <c r="G70" s="10" t="s">
        <v>647</v>
      </c>
      <c r="H70" t="str">
        <f t="shared" si="1"/>
        <v>Nechako</v>
      </c>
      <c r="I70">
        <f>_xlfn.XLOOKUP(G70,'Beds Data'!$C$2:$C$768,'Beds Data'!$U$2:$U$768,"",0,1)</f>
        <v>147.86298030491744</v>
      </c>
    </row>
    <row r="71" spans="1:9" x14ac:dyDescent="0.2">
      <c r="A71" s="1" t="s">
        <v>71</v>
      </c>
      <c r="B71" s="7">
        <v>432</v>
      </c>
      <c r="C71">
        <v>2022</v>
      </c>
      <c r="D71">
        <v>48654</v>
      </c>
      <c r="E71" t="str">
        <f>_xlfn.XLOOKUP(B71,'Beds Data'!$Q$2:$Q$768,'Beds Data'!$C$2:$C$768,"",0,1)</f>
        <v>432 Greater Campbell River</v>
      </c>
      <c r="G71" s="10" t="s">
        <v>377</v>
      </c>
      <c r="H71" t="str">
        <f t="shared" si="1"/>
        <v>Prince George</v>
      </c>
      <c r="I71">
        <f>_xlfn.XLOOKUP(G71,'Beds Data'!$C$2:$C$768,'Beds Data'!$U$2:$U$768,"",0,1)</f>
        <v>147.86298030491744</v>
      </c>
    </row>
    <row r="72" spans="1:9" x14ac:dyDescent="0.2">
      <c r="A72" s="1" t="s">
        <v>72</v>
      </c>
      <c r="B72" s="7">
        <v>433</v>
      </c>
      <c r="C72">
        <v>2022</v>
      </c>
      <c r="D72">
        <v>2077</v>
      </c>
      <c r="E72" t="str">
        <f>_xlfn.XLOOKUP(B72,'Beds Data'!$Q$2:$Q$768,'Beds Data'!$C$2:$C$768,"",0,1)</f>
        <v/>
      </c>
      <c r="G72" s="10" t="s">
        <v>884</v>
      </c>
      <c r="H72" t="str">
        <f t="shared" si="1"/>
        <v>Peace River South</v>
      </c>
      <c r="I72">
        <f>_xlfn.XLOOKUP(G72,'Beds Data'!$C$2:$C$768,'Beds Data'!$U$2:$U$768,"",0,1)</f>
        <v>147.86298030491744</v>
      </c>
    </row>
    <row r="73" spans="1:9" x14ac:dyDescent="0.2">
      <c r="A73" s="1" t="s">
        <v>73</v>
      </c>
      <c r="B73" s="7">
        <v>434</v>
      </c>
      <c r="C73">
        <v>2022</v>
      </c>
      <c r="D73">
        <v>11998</v>
      </c>
      <c r="E73" t="str">
        <f>_xlfn.XLOOKUP(B73,'Beds Data'!$Q$2:$Q$768,'Beds Data'!$C$2:$C$768,"",0,1)</f>
        <v>434 Vancouver Island North</v>
      </c>
      <c r="G73" s="10" t="s">
        <v>669</v>
      </c>
      <c r="H73" t="str">
        <f t="shared" si="1"/>
        <v>Peace River North</v>
      </c>
      <c r="I73">
        <f>_xlfn.XLOOKUP(G73,'Beds Data'!$C$2:$C$768,'Beds Data'!$U$2:$U$768,"",0,1)</f>
        <v>147.86298030491744</v>
      </c>
    </row>
    <row r="74" spans="1:9" x14ac:dyDescent="0.2">
      <c r="A74" s="1" t="s">
        <v>74</v>
      </c>
      <c r="B74" s="7">
        <v>510</v>
      </c>
      <c r="C74">
        <v>2022</v>
      </c>
      <c r="D74">
        <v>4553</v>
      </c>
      <c r="E74" t="str">
        <f>_xlfn.XLOOKUP(B74,'Beds Data'!$Q$2:$Q$768,'Beds Data'!$C$2:$C$768,"",0,1)</f>
        <v>510 Haida Gwaii</v>
      </c>
      <c r="G74" s="10" t="s">
        <v>1065</v>
      </c>
      <c r="H74" t="str">
        <f t="shared" si="1"/>
        <v>Fort Nelson</v>
      </c>
      <c r="I74">
        <f>_xlfn.XLOOKUP(G74,'Beds Data'!$C$2:$C$768,'Beds Data'!$U$2:$U$768,"",0,1)</f>
        <v>147.86298030491744</v>
      </c>
    </row>
    <row r="75" spans="1:9" x14ac:dyDescent="0.2">
      <c r="A75" s="1" t="s">
        <v>75</v>
      </c>
      <c r="B75" s="7">
        <v>511</v>
      </c>
      <c r="C75">
        <v>2022</v>
      </c>
      <c r="D75">
        <v>456</v>
      </c>
      <c r="E75" t="str">
        <f>_xlfn.XLOOKUP(B75,'Beds Data'!$Q$2:$Q$768,'Beds Data'!$C$2:$C$768,"",0,1)</f>
        <v/>
      </c>
    </row>
    <row r="76" spans="1:9" x14ac:dyDescent="0.2">
      <c r="A76" s="1" t="s">
        <v>76</v>
      </c>
      <c r="B76" s="7">
        <v>512</v>
      </c>
      <c r="C76">
        <v>2022</v>
      </c>
      <c r="D76">
        <v>14677</v>
      </c>
      <c r="E76" t="str">
        <f>_xlfn.XLOOKUP(B76,'Beds Data'!$Q$2:$Q$768,'Beds Data'!$C$2:$C$768,"",0,1)</f>
        <v>512 Prince Rupert</v>
      </c>
    </row>
    <row r="77" spans="1:9" x14ac:dyDescent="0.2">
      <c r="A77" s="1" t="s">
        <v>77</v>
      </c>
      <c r="B77" s="7">
        <v>513</v>
      </c>
      <c r="C77">
        <v>2022</v>
      </c>
      <c r="D77">
        <v>4630</v>
      </c>
      <c r="E77" t="str">
        <f>_xlfn.XLOOKUP(B77,'Beds Data'!$Q$2:$Q$768,'Beds Data'!$C$2:$C$768,"",0,1)</f>
        <v>513 Upper Skeena</v>
      </c>
    </row>
    <row r="78" spans="1:9" x14ac:dyDescent="0.2">
      <c r="A78" s="1" t="s">
        <v>78</v>
      </c>
      <c r="B78" s="7">
        <v>514</v>
      </c>
      <c r="C78">
        <v>2022</v>
      </c>
      <c r="D78">
        <v>17638</v>
      </c>
      <c r="E78" t="str">
        <f>_xlfn.XLOOKUP(B78,'Beds Data'!$Q$2:$Q$768,'Beds Data'!$C$2:$C$768,"",0,1)</f>
        <v>514 Smithers</v>
      </c>
    </row>
    <row r="79" spans="1:9" x14ac:dyDescent="0.2">
      <c r="A79" s="1" t="s">
        <v>79</v>
      </c>
      <c r="B79" s="7">
        <v>515</v>
      </c>
      <c r="C79">
        <v>2022</v>
      </c>
      <c r="D79">
        <v>9610</v>
      </c>
      <c r="E79" t="str">
        <f>_xlfn.XLOOKUP(B79,'Beds Data'!$Q$2:$Q$768,'Beds Data'!$C$2:$C$768,"",0,1)</f>
        <v>515 Kitimat</v>
      </c>
    </row>
    <row r="80" spans="1:9" x14ac:dyDescent="0.2">
      <c r="A80" s="1" t="s">
        <v>80</v>
      </c>
      <c r="B80" s="7">
        <v>516</v>
      </c>
      <c r="C80">
        <v>2022</v>
      </c>
      <c r="D80">
        <v>1047</v>
      </c>
      <c r="E80" t="str">
        <f>_xlfn.XLOOKUP(B80,'Beds Data'!$Q$2:$Q$768,'Beds Data'!$C$2:$C$768,"",0,1)</f>
        <v/>
      </c>
      <c r="G80" s="10"/>
    </row>
    <row r="81" spans="1:5" x14ac:dyDescent="0.2">
      <c r="A81" s="1" t="s">
        <v>81</v>
      </c>
      <c r="B81" s="7">
        <v>517</v>
      </c>
      <c r="C81">
        <v>2022</v>
      </c>
      <c r="D81">
        <v>22621</v>
      </c>
      <c r="E81" t="str">
        <f>_xlfn.XLOOKUP(B81,'Beds Data'!$Q$2:$Q$768,'Beds Data'!$C$2:$C$768,"",0,1)</f>
        <v>517 Terrace</v>
      </c>
    </row>
    <row r="82" spans="1:5" x14ac:dyDescent="0.2">
      <c r="A82" s="1" t="s">
        <v>82</v>
      </c>
      <c r="B82" s="7">
        <v>518</v>
      </c>
      <c r="C82">
        <v>2022</v>
      </c>
      <c r="D82">
        <v>1853</v>
      </c>
      <c r="E82" t="str">
        <f>_xlfn.XLOOKUP(B82,'Beds Data'!$Q$2:$Q$768,'Beds Data'!$C$2:$C$768,"",0,1)</f>
        <v/>
      </c>
    </row>
    <row r="83" spans="1:5" x14ac:dyDescent="0.2">
      <c r="A83" s="1" t="s">
        <v>83</v>
      </c>
      <c r="B83" s="7">
        <v>519</v>
      </c>
      <c r="C83">
        <v>2022</v>
      </c>
      <c r="D83">
        <v>621</v>
      </c>
      <c r="E83" t="str">
        <f>_xlfn.XLOOKUP(B83,'Beds Data'!$Q$2:$Q$768,'Beds Data'!$C$2:$C$768,"",0,1)</f>
        <v/>
      </c>
    </row>
    <row r="84" spans="1:5" x14ac:dyDescent="0.2">
      <c r="A84" s="1" t="s">
        <v>84</v>
      </c>
      <c r="B84" s="7">
        <v>521</v>
      </c>
      <c r="C84">
        <v>2022</v>
      </c>
      <c r="D84">
        <v>24258</v>
      </c>
      <c r="E84" t="str">
        <f>_xlfn.XLOOKUP(B84,'Beds Data'!$Q$2:$Q$768,'Beds Data'!$C$2:$C$768,"",0,1)</f>
        <v>521 Quesnel</v>
      </c>
    </row>
    <row r="85" spans="1:5" x14ac:dyDescent="0.2">
      <c r="A85" s="1" t="s">
        <v>85</v>
      </c>
      <c r="B85" s="7">
        <v>522</v>
      </c>
      <c r="C85">
        <v>2022</v>
      </c>
      <c r="D85">
        <v>6479</v>
      </c>
      <c r="E85" t="str">
        <f>_xlfn.XLOOKUP(B85,'Beds Data'!$Q$2:$Q$768,'Beds Data'!$C$2:$C$768,"",0,1)</f>
        <v>522 Burns Lake</v>
      </c>
    </row>
    <row r="86" spans="1:5" x14ac:dyDescent="0.2">
      <c r="A86" s="1" t="s">
        <v>86</v>
      </c>
      <c r="B86" s="7">
        <v>523</v>
      </c>
      <c r="C86">
        <v>2022</v>
      </c>
      <c r="D86">
        <v>16684</v>
      </c>
      <c r="E86" t="str">
        <f>_xlfn.XLOOKUP(B86,'Beds Data'!$Q$2:$Q$768,'Beds Data'!$C$2:$C$768,"",0,1)</f>
        <v>523 Nechako</v>
      </c>
    </row>
    <row r="87" spans="1:5" x14ac:dyDescent="0.2">
      <c r="A87" s="1" t="s">
        <v>87</v>
      </c>
      <c r="B87" s="7">
        <v>524</v>
      </c>
      <c r="C87">
        <v>2022</v>
      </c>
      <c r="D87">
        <v>106275</v>
      </c>
      <c r="E87" t="str">
        <f>_xlfn.XLOOKUP(B87,'Beds Data'!$Q$2:$Q$768,'Beds Data'!$C$2:$C$768,"",0,1)</f>
        <v>524 Prince George</v>
      </c>
    </row>
    <row r="88" spans="1:5" x14ac:dyDescent="0.2">
      <c r="A88" s="1" t="s">
        <v>88</v>
      </c>
      <c r="B88" s="7">
        <v>531</v>
      </c>
      <c r="C88">
        <v>2022</v>
      </c>
      <c r="D88">
        <v>28887</v>
      </c>
      <c r="E88" t="str">
        <f>_xlfn.XLOOKUP(B88,'Beds Data'!$Q$2:$Q$768,'Beds Data'!$C$2:$C$768,"",0,1)</f>
        <v>531 Peace River South</v>
      </c>
    </row>
    <row r="89" spans="1:5" x14ac:dyDescent="0.2">
      <c r="A89" s="1" t="s">
        <v>89</v>
      </c>
      <c r="B89" s="7">
        <v>532</v>
      </c>
      <c r="C89">
        <v>2022</v>
      </c>
      <c r="D89">
        <v>38889</v>
      </c>
      <c r="E89" t="str">
        <f>_xlfn.XLOOKUP(B89,'Beds Data'!$Q$2:$Q$768,'Beds Data'!$C$2:$C$768,"",0,1)</f>
        <v>532 Peace River North</v>
      </c>
    </row>
    <row r="90" spans="1:5" x14ac:dyDescent="0.2">
      <c r="A90" s="1" t="s">
        <v>90</v>
      </c>
      <c r="B90" s="7">
        <v>533</v>
      </c>
      <c r="C90">
        <v>2022</v>
      </c>
      <c r="D90">
        <v>5077</v>
      </c>
      <c r="E90" t="str">
        <f>_xlfn.XLOOKUP(B90,'Beds Data'!$Q$2:$Q$768,'Beds Data'!$C$2:$C$768,"",0,1)</f>
        <v>533 Fort Nelson</v>
      </c>
    </row>
  </sheetData>
  <autoFilter ref="A1:D1" xr:uid="{4497068D-5D85-40FA-9841-FB2E9AC9FD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734A-E6D2-B043-B796-4004B9B87B8A}">
  <sheetPr>
    <tabColor theme="5" tint="0.59999389629810485"/>
  </sheetPr>
  <dimension ref="A3:S86"/>
  <sheetViews>
    <sheetView tabSelected="1" topLeftCell="K1" zoomScale="187" workbookViewId="0">
      <selection activeCell="N10" sqref="N10"/>
    </sheetView>
  </sheetViews>
  <sheetFormatPr baseColWidth="10" defaultRowHeight="15" x14ac:dyDescent="0.2"/>
  <cols>
    <col min="1" max="1" width="28.1640625" bestFit="1" customWidth="1"/>
    <col min="2" max="2" width="29.83203125" bestFit="1" customWidth="1"/>
    <col min="3" max="3" width="18.1640625" bestFit="1" customWidth="1"/>
    <col min="4" max="4" width="17.6640625" bestFit="1" customWidth="1"/>
    <col min="5" max="5" width="10.5" bestFit="1" customWidth="1"/>
    <col min="6" max="6" width="2.5" customWidth="1"/>
    <col min="7" max="7" width="20.33203125" customWidth="1"/>
    <col min="8" max="8" width="12.1640625" customWidth="1"/>
    <col min="9" max="9" width="16.1640625" customWidth="1"/>
    <col min="10" max="12" width="7.83203125" customWidth="1"/>
    <col min="13" max="13" width="24.5" customWidth="1"/>
    <col min="14" max="17" width="7.83203125" customWidth="1"/>
    <col min="18" max="18" width="10" bestFit="1" customWidth="1"/>
  </cols>
  <sheetData>
    <row r="3" spans="1:19" x14ac:dyDescent="0.2">
      <c r="A3" s="8" t="s">
        <v>1864</v>
      </c>
      <c r="B3" t="s">
        <v>1869</v>
      </c>
      <c r="C3" t="s">
        <v>1866</v>
      </c>
      <c r="D3" t="s">
        <v>1867</v>
      </c>
      <c r="E3" t="s">
        <v>1868</v>
      </c>
      <c r="G3" t="s">
        <v>91</v>
      </c>
      <c r="H3" t="s">
        <v>1884</v>
      </c>
      <c r="I3" t="s">
        <v>1870</v>
      </c>
      <c r="M3" t="s">
        <v>1875</v>
      </c>
    </row>
    <row r="4" spans="1:19" x14ac:dyDescent="0.2">
      <c r="A4" s="9" t="s">
        <v>116</v>
      </c>
      <c r="B4" s="7">
        <v>112</v>
      </c>
      <c r="C4" s="7">
        <v>143</v>
      </c>
      <c r="D4" s="7">
        <v>4018</v>
      </c>
      <c r="E4" s="7">
        <v>2476</v>
      </c>
      <c r="M4" t="s">
        <v>1877</v>
      </c>
      <c r="N4" t="s">
        <v>1871</v>
      </c>
      <c r="O4" t="s">
        <v>1872</v>
      </c>
      <c r="P4" t="s">
        <v>1873</v>
      </c>
      <c r="R4" t="s">
        <v>1877</v>
      </c>
      <c r="S4" t="s">
        <v>1873</v>
      </c>
    </row>
    <row r="5" spans="1:19" x14ac:dyDescent="0.2">
      <c r="A5" s="10" t="s">
        <v>117</v>
      </c>
      <c r="B5" s="7">
        <v>112</v>
      </c>
      <c r="C5" s="7">
        <v>13</v>
      </c>
      <c r="D5" s="7">
        <v>28736</v>
      </c>
      <c r="E5" s="7">
        <v>70</v>
      </c>
      <c r="G5">
        <f>IFERROR(VLOOKUP(A5,'Beds Data'!$C$1:$S$769,17,FALSE),0)</f>
        <v>28736</v>
      </c>
      <c r="H5">
        <f>GETPIVOTDATA("Sum of BEDS",$A$3,"HEALTH_AUTHORITY",$A$4,"LOCAL_HEALTH_AREA",A5)</f>
        <v>70</v>
      </c>
      <c r="I5">
        <f>H5*100000/G5</f>
        <v>243.59688195991092</v>
      </c>
      <c r="J5" t="str">
        <f>_xlfn.XLOOKUP($A5,'Beds Data'!$C$1:$C$769,'Beds Data'!$B$1:$B$769,"",0,1)</f>
        <v>1 Interior</v>
      </c>
      <c r="L5" t="str">
        <f>RIGHT(M5,LEN(M5)-FIND(" ",M5))</f>
        <v>Interior</v>
      </c>
      <c r="M5" t="str">
        <f>_xlfn.XLOOKUP($A5,'Beds Data'!$C$1:$C$769,'Beds Data'!$B$1:$B$769,"",0,1)</f>
        <v>1 Interior</v>
      </c>
      <c r="N5" s="13">
        <f>SUM(G5:G27)</f>
        <v>777085</v>
      </c>
      <c r="O5">
        <f>SUM(H5:H27)</f>
        <v>1427</v>
      </c>
      <c r="P5" s="12">
        <f>O5*100000/N5</f>
        <v>183.63499488472948</v>
      </c>
      <c r="R5" t="s">
        <v>1878</v>
      </c>
      <c r="S5">
        <v>24.450349704343797</v>
      </c>
    </row>
    <row r="6" spans="1:19" x14ac:dyDescent="0.2">
      <c r="A6" s="10" t="s">
        <v>127</v>
      </c>
      <c r="B6" s="7">
        <v>115</v>
      </c>
      <c r="C6" s="7">
        <v>2</v>
      </c>
      <c r="D6" s="7">
        <v>13391</v>
      </c>
      <c r="E6" s="7">
        <v>3</v>
      </c>
      <c r="G6">
        <f>IFERROR(VLOOKUP(A6,'Beds Data'!$C$1:$S$769,17,FALSE),0)</f>
        <v>13391</v>
      </c>
      <c r="H6">
        <f t="shared" ref="H6:H69" si="0">GETPIVOTDATA("Sum of BEDS",$A$3,"HEALTH_AUTHORITY",$A$4,"LOCAL_HEALTH_AREA",A6)</f>
        <v>3</v>
      </c>
      <c r="I6">
        <f t="shared" ref="I6:I69" si="1">H6*100000/G6</f>
        <v>22.403106564110224</v>
      </c>
      <c r="J6" t="str">
        <f>_xlfn.XLOOKUP($A6,'Beds Data'!$C$1:$C$769,'Beds Data'!$B$1:$B$769,"",0,1)</f>
        <v>1 Interior</v>
      </c>
      <c r="L6" t="str">
        <f t="shared" ref="L6:L9" si="2">RIGHT(M6,LEN(M6)-FIND(" ",M6))</f>
        <v>Fraser</v>
      </c>
      <c r="M6" t="s">
        <v>164</v>
      </c>
      <c r="N6" s="13">
        <f>SUM(G30:G42)</f>
        <v>2021030</v>
      </c>
      <c r="O6">
        <f>SUM(H30:H42)</f>
        <v>3462</v>
      </c>
      <c r="P6" s="12">
        <f t="shared" ref="P6:P9" si="3">O6*100000/N6</f>
        <v>171.29879318961125</v>
      </c>
      <c r="R6" t="s">
        <v>1879</v>
      </c>
      <c r="S6">
        <v>9.4011469399266705</v>
      </c>
    </row>
    <row r="7" spans="1:19" x14ac:dyDescent="0.2">
      <c r="A7" s="10" t="s">
        <v>450</v>
      </c>
      <c r="B7" s="7">
        <v>122</v>
      </c>
      <c r="C7" s="7">
        <v>6</v>
      </c>
      <c r="D7" s="7">
        <v>28244</v>
      </c>
      <c r="E7" s="7">
        <v>17</v>
      </c>
      <c r="G7">
        <f>IFERROR(VLOOKUP(A7,'Beds Data'!$C$1:$S$769,17,FALSE),0)</f>
        <v>28244</v>
      </c>
      <c r="H7">
        <f t="shared" si="0"/>
        <v>17</v>
      </c>
      <c r="I7">
        <f t="shared" si="1"/>
        <v>60.189774819430674</v>
      </c>
      <c r="J7" t="str">
        <f>_xlfn.XLOOKUP($A7,'Beds Data'!$C$1:$C$769,'Beds Data'!$B$1:$B$769,"",0,1)</f>
        <v>1 Interior</v>
      </c>
      <c r="L7" t="str">
        <f t="shared" si="2"/>
        <v>Vancouver Coastal</v>
      </c>
      <c r="M7" t="s">
        <v>184</v>
      </c>
      <c r="N7" s="13">
        <f>SUM(G45:G55)</f>
        <v>1201862</v>
      </c>
      <c r="O7">
        <f>SUM(H45:H55)</f>
        <v>3867</v>
      </c>
      <c r="P7" s="12">
        <f t="shared" si="3"/>
        <v>321.7507500861164</v>
      </c>
      <c r="R7" t="s">
        <v>1880</v>
      </c>
      <c r="S7">
        <v>15.143169515302089</v>
      </c>
    </row>
    <row r="8" spans="1:19" x14ac:dyDescent="0.2">
      <c r="A8" s="10" t="s">
        <v>134</v>
      </c>
      <c r="B8" s="7">
        <v>123</v>
      </c>
      <c r="C8" s="7">
        <v>2</v>
      </c>
      <c r="D8" s="7">
        <v>15040</v>
      </c>
      <c r="E8" s="7">
        <v>12</v>
      </c>
      <c r="G8">
        <f>IFERROR(VLOOKUP(A8,'Beds Data'!$C$1:$S$769,17,FALSE),0)</f>
        <v>15040</v>
      </c>
      <c r="H8">
        <f t="shared" si="0"/>
        <v>12</v>
      </c>
      <c r="I8">
        <f t="shared" si="1"/>
        <v>79.787234042553195</v>
      </c>
      <c r="J8" t="str">
        <f>_xlfn.XLOOKUP($A8,'Beds Data'!$C$1:$C$769,'Beds Data'!$B$1:$B$769,"",0,1)</f>
        <v>1 Interior</v>
      </c>
      <c r="L8" t="str">
        <f t="shared" si="2"/>
        <v>Vancouver Island</v>
      </c>
      <c r="M8" s="11" t="s">
        <v>191</v>
      </c>
      <c r="N8" s="13">
        <f>SUM(G58:G69)</f>
        <v>876202</v>
      </c>
      <c r="O8">
        <f>SUM(H58:H69)</f>
        <v>1840</v>
      </c>
      <c r="P8" s="12">
        <f t="shared" si="3"/>
        <v>209.99723807980351</v>
      </c>
      <c r="R8" t="s">
        <v>1881</v>
      </c>
      <c r="S8">
        <v>17.689984729548666</v>
      </c>
    </row>
    <row r="9" spans="1:19" x14ac:dyDescent="0.2">
      <c r="A9" s="10" t="s">
        <v>1659</v>
      </c>
      <c r="B9" s="7">
        <v>124</v>
      </c>
      <c r="C9" s="7">
        <v>1</v>
      </c>
      <c r="D9" s="7">
        <v>4960</v>
      </c>
      <c r="E9" s="7">
        <v>3</v>
      </c>
      <c r="G9">
        <f>IFERROR(VLOOKUP(A9,'Beds Data'!$C$1:$S$769,17,FALSE),0)</f>
        <v>4960</v>
      </c>
      <c r="H9">
        <f t="shared" si="0"/>
        <v>3</v>
      </c>
      <c r="I9">
        <f t="shared" si="1"/>
        <v>60.483870967741936</v>
      </c>
      <c r="J9" t="str">
        <f>_xlfn.XLOOKUP($A9,'Beds Data'!$C$1:$C$769,'Beds Data'!$B$1:$B$769,"",0,1)</f>
        <v>1 Interior</v>
      </c>
      <c r="L9" t="str">
        <f t="shared" si="2"/>
        <v>Northern</v>
      </c>
      <c r="M9" t="s">
        <v>202</v>
      </c>
      <c r="N9" s="13">
        <f>SUM(G72:G84)</f>
        <v>300278</v>
      </c>
      <c r="O9">
        <f>SUM(H72:H84)</f>
        <v>444</v>
      </c>
      <c r="P9" s="12">
        <f t="shared" si="3"/>
        <v>147.86298030491744</v>
      </c>
      <c r="R9" t="s">
        <v>1882</v>
      </c>
      <c r="S9">
        <v>19.648459094572363</v>
      </c>
    </row>
    <row r="10" spans="1:19" x14ac:dyDescent="0.2">
      <c r="A10" s="10" t="s">
        <v>890</v>
      </c>
      <c r="B10" s="7">
        <v>125</v>
      </c>
      <c r="C10" s="7">
        <v>3</v>
      </c>
      <c r="D10" s="7">
        <v>20975</v>
      </c>
      <c r="E10" s="7">
        <v>26</v>
      </c>
      <c r="G10">
        <f>IFERROR(VLOOKUP(A10,'Beds Data'!$C$1:$S$769,17,FALSE),0)</f>
        <v>20975</v>
      </c>
      <c r="H10">
        <f t="shared" si="0"/>
        <v>26</v>
      </c>
      <c r="I10">
        <f t="shared" si="1"/>
        <v>123.95709177592371</v>
      </c>
      <c r="J10" t="str">
        <f>_xlfn.XLOOKUP($A10,'Beds Data'!$C$1:$C$769,'Beds Data'!$B$1:$B$769,"",0,1)</f>
        <v>1 Interior</v>
      </c>
      <c r="M10" t="s">
        <v>1874</v>
      </c>
      <c r="N10">
        <f>SUM(N5:N9)</f>
        <v>5176457</v>
      </c>
      <c r="O10">
        <f>SUM(O5:O9)</f>
        <v>11040</v>
      </c>
      <c r="P10" s="12">
        <f>O10*100000/N10</f>
        <v>213.27328711510594</v>
      </c>
      <c r="Q10" s="12">
        <f>SUM(P5:P9)/5</f>
        <v>206.90895130903564</v>
      </c>
    </row>
    <row r="11" spans="1:19" x14ac:dyDescent="0.2">
      <c r="A11" s="10" t="s">
        <v>895</v>
      </c>
      <c r="B11" s="7">
        <v>126</v>
      </c>
      <c r="C11" s="7">
        <v>2</v>
      </c>
      <c r="D11" s="7">
        <v>9325</v>
      </c>
      <c r="E11" s="7">
        <v>1</v>
      </c>
      <c r="G11">
        <f>IFERROR(VLOOKUP(A11,'Beds Data'!$C$1:$S$769,17,FALSE),0)</f>
        <v>9325</v>
      </c>
      <c r="H11">
        <f t="shared" si="0"/>
        <v>1</v>
      </c>
      <c r="I11">
        <f t="shared" si="1"/>
        <v>10.723860589812332</v>
      </c>
      <c r="J11" t="str">
        <f>_xlfn.XLOOKUP($A11,'Beds Data'!$C$1:$C$769,'Beds Data'!$B$1:$B$769,"",0,1)</f>
        <v>1 Interior</v>
      </c>
    </row>
    <row r="12" spans="1:19" x14ac:dyDescent="0.2">
      <c r="A12" s="10" t="s">
        <v>640</v>
      </c>
      <c r="B12" s="7">
        <v>131</v>
      </c>
      <c r="C12" s="7">
        <v>3</v>
      </c>
      <c r="D12" s="7">
        <v>21869</v>
      </c>
      <c r="E12" s="7">
        <v>33</v>
      </c>
      <c r="G12">
        <f>IFERROR(VLOOKUP(A12,'Beds Data'!$C$1:$S$769,17,FALSE),0)</f>
        <v>21869</v>
      </c>
      <c r="H12">
        <f t="shared" si="0"/>
        <v>33</v>
      </c>
      <c r="I12">
        <f t="shared" si="1"/>
        <v>150.89853216882344</v>
      </c>
      <c r="J12" t="str">
        <f>_xlfn.XLOOKUP($A12,'Beds Data'!$C$1:$C$769,'Beds Data'!$B$1:$B$769,"",0,1)</f>
        <v>1 Interior</v>
      </c>
    </row>
    <row r="13" spans="1:19" x14ac:dyDescent="0.2">
      <c r="A13" s="10" t="s">
        <v>634</v>
      </c>
      <c r="B13" s="7">
        <v>132</v>
      </c>
      <c r="C13" s="7">
        <v>12</v>
      </c>
      <c r="D13" s="7">
        <v>45895</v>
      </c>
      <c r="E13" s="7">
        <v>147</v>
      </c>
      <c r="G13">
        <f>IFERROR(VLOOKUP(A13,'Beds Data'!$C$1:$S$769,17,FALSE),0)</f>
        <v>45895</v>
      </c>
      <c r="H13">
        <f t="shared" si="0"/>
        <v>147</v>
      </c>
      <c r="I13">
        <f t="shared" si="1"/>
        <v>320.29632857609761</v>
      </c>
      <c r="J13" t="str">
        <f>_xlfn.XLOOKUP($A13,'Beds Data'!$C$1:$C$769,'Beds Data'!$B$1:$B$769,"",0,1)</f>
        <v>1 Interior</v>
      </c>
    </row>
    <row r="14" spans="1:19" x14ac:dyDescent="0.2">
      <c r="A14" s="10" t="s">
        <v>1249</v>
      </c>
      <c r="B14" s="7">
        <v>133</v>
      </c>
      <c r="C14" s="7">
        <v>1</v>
      </c>
      <c r="D14" s="7">
        <v>5785</v>
      </c>
      <c r="E14" s="7">
        <v>30</v>
      </c>
      <c r="G14">
        <f>IFERROR(VLOOKUP(A14,'Beds Data'!$C$1:$S$769,17,FALSE),0)</f>
        <v>5785</v>
      </c>
      <c r="H14">
        <f t="shared" si="0"/>
        <v>30</v>
      </c>
      <c r="I14">
        <f t="shared" si="1"/>
        <v>518.58254105445121</v>
      </c>
      <c r="J14" t="str">
        <f>_xlfn.XLOOKUP($A14,'Beds Data'!$C$1:$C$769,'Beds Data'!$B$1:$B$769,"",0,1)</f>
        <v>1 Interior</v>
      </c>
    </row>
    <row r="15" spans="1:19" x14ac:dyDescent="0.2">
      <c r="A15" s="10" t="s">
        <v>642</v>
      </c>
      <c r="B15" s="7">
        <v>134</v>
      </c>
      <c r="C15" s="7">
        <v>1</v>
      </c>
      <c r="D15" s="7">
        <v>5422</v>
      </c>
      <c r="E15" s="7">
        <v>5</v>
      </c>
      <c r="G15">
        <f>IFERROR(VLOOKUP(A15,'Beds Data'!$C$1:$S$769,17,FALSE),0)</f>
        <v>5422</v>
      </c>
      <c r="H15">
        <f t="shared" si="0"/>
        <v>5</v>
      </c>
      <c r="I15">
        <f t="shared" si="1"/>
        <v>92.216894135005532</v>
      </c>
      <c r="J15" t="str">
        <f>_xlfn.XLOOKUP($A15,'Beds Data'!$C$1:$C$769,'Beds Data'!$B$1:$B$769,"",0,1)</f>
        <v>1 Interior</v>
      </c>
    </row>
    <row r="16" spans="1:19" x14ac:dyDescent="0.2">
      <c r="A16" s="10" t="s">
        <v>455</v>
      </c>
      <c r="B16" s="7">
        <v>135</v>
      </c>
      <c r="C16" s="7">
        <v>2</v>
      </c>
      <c r="D16" s="7">
        <v>11166</v>
      </c>
      <c r="E16" s="7">
        <v>42</v>
      </c>
      <c r="G16">
        <f>IFERROR(VLOOKUP(A16,'Beds Data'!$C$1:$S$769,17,FALSE),0)</f>
        <v>11166</v>
      </c>
      <c r="H16">
        <f t="shared" si="0"/>
        <v>42</v>
      </c>
      <c r="I16">
        <f t="shared" si="1"/>
        <v>376.14185921547556</v>
      </c>
      <c r="J16" t="str">
        <f>_xlfn.XLOOKUP($A16,'Beds Data'!$C$1:$C$769,'Beds Data'!$B$1:$B$769,"",0,1)</f>
        <v>1 Interior</v>
      </c>
    </row>
    <row r="17" spans="1:10" x14ac:dyDescent="0.2">
      <c r="A17" s="10" t="s">
        <v>141</v>
      </c>
      <c r="B17" s="7">
        <v>136</v>
      </c>
      <c r="C17" s="7">
        <v>15</v>
      </c>
      <c r="D17" s="7">
        <v>75670</v>
      </c>
      <c r="E17" s="7">
        <v>206</v>
      </c>
      <c r="G17">
        <f>IFERROR(VLOOKUP(A17,'Beds Data'!$C$1:$S$769,17,FALSE),0)</f>
        <v>75670</v>
      </c>
      <c r="H17">
        <f t="shared" si="0"/>
        <v>206</v>
      </c>
      <c r="I17">
        <f t="shared" si="1"/>
        <v>272.23470331703447</v>
      </c>
      <c r="J17" t="str">
        <f>_xlfn.XLOOKUP($A17,'Beds Data'!$C$1:$C$769,'Beds Data'!$B$1:$B$769,"",0,1)</f>
        <v>1 Interior</v>
      </c>
    </row>
    <row r="18" spans="1:10" x14ac:dyDescent="0.2">
      <c r="A18" s="10" t="s">
        <v>151</v>
      </c>
      <c r="B18" s="7">
        <v>137</v>
      </c>
      <c r="C18" s="7">
        <v>28</v>
      </c>
      <c r="D18" s="7">
        <v>234885</v>
      </c>
      <c r="E18" s="7">
        <v>299</v>
      </c>
      <c r="G18">
        <f>IFERROR(VLOOKUP(A18,'Beds Data'!$C$1:$S$769,17,FALSE),0)</f>
        <v>234885</v>
      </c>
      <c r="H18">
        <f t="shared" si="0"/>
        <v>299</v>
      </c>
      <c r="I18">
        <f t="shared" si="1"/>
        <v>127.29633650509824</v>
      </c>
      <c r="J18" t="str">
        <f>_xlfn.XLOOKUP($A18,'Beds Data'!$C$1:$C$769,'Beds Data'!$B$1:$B$769,"",0,1)</f>
        <v>1 Interior</v>
      </c>
    </row>
    <row r="19" spans="1:10" x14ac:dyDescent="0.2">
      <c r="A19" s="10" t="s">
        <v>1487</v>
      </c>
      <c r="B19" s="7">
        <v>138</v>
      </c>
      <c r="C19" s="7">
        <v>1</v>
      </c>
      <c r="D19" s="7">
        <v>13580</v>
      </c>
      <c r="E19" s="7">
        <v>1</v>
      </c>
      <c r="G19">
        <f>IFERROR(VLOOKUP(A19,'Beds Data'!$C$1:$S$769,17,FALSE),0)</f>
        <v>13580</v>
      </c>
      <c r="H19">
        <f t="shared" si="0"/>
        <v>1</v>
      </c>
      <c r="I19">
        <f t="shared" si="1"/>
        <v>7.3637702503681881</v>
      </c>
      <c r="J19" t="str">
        <f>_xlfn.XLOOKUP($A19,'Beds Data'!$C$1:$C$769,'Beds Data'!$B$1:$B$769,"",0,1)</f>
        <v>1 Interior</v>
      </c>
    </row>
    <row r="20" spans="1:10" x14ac:dyDescent="0.2">
      <c r="A20" s="10" t="s">
        <v>1661</v>
      </c>
      <c r="B20" s="7">
        <v>141</v>
      </c>
      <c r="C20" s="7">
        <v>1</v>
      </c>
      <c r="D20" s="7">
        <v>9127</v>
      </c>
      <c r="E20" s="7">
        <v>3</v>
      </c>
      <c r="G20">
        <f>IFERROR(VLOOKUP(A20,'Beds Data'!$C$1:$S$769,17,FALSE),0)</f>
        <v>9127</v>
      </c>
      <c r="H20">
        <f t="shared" si="0"/>
        <v>3</v>
      </c>
      <c r="I20">
        <f t="shared" si="1"/>
        <v>32.86950805302947</v>
      </c>
      <c r="J20" t="str">
        <f>_xlfn.XLOOKUP($A20,'Beds Data'!$C$1:$C$769,'Beds Data'!$B$1:$B$769,"",0,1)</f>
        <v>1 Interior</v>
      </c>
    </row>
    <row r="21" spans="1:10" x14ac:dyDescent="0.2">
      <c r="A21" s="10" t="s">
        <v>392</v>
      </c>
      <c r="B21" s="7">
        <v>142</v>
      </c>
      <c r="C21" s="7">
        <v>4</v>
      </c>
      <c r="D21" s="7">
        <v>38219</v>
      </c>
      <c r="E21" s="7">
        <v>68</v>
      </c>
      <c r="G21">
        <f>IFERROR(VLOOKUP(A21,'Beds Data'!$C$1:$S$769,17,FALSE),0)</f>
        <v>38219</v>
      </c>
      <c r="H21">
        <f t="shared" si="0"/>
        <v>68</v>
      </c>
      <c r="I21">
        <f t="shared" si="1"/>
        <v>177.92197598053323</v>
      </c>
      <c r="J21" t="str">
        <f>_xlfn.XLOOKUP($A21,'Beds Data'!$C$1:$C$769,'Beds Data'!$B$1:$B$769,"",0,1)</f>
        <v>1 Interior</v>
      </c>
    </row>
    <row r="22" spans="1:10" x14ac:dyDescent="0.2">
      <c r="A22" s="10" t="s">
        <v>171</v>
      </c>
      <c r="B22" s="7">
        <v>143</v>
      </c>
      <c r="C22" s="7">
        <v>27</v>
      </c>
      <c r="D22" s="7">
        <v>130096</v>
      </c>
      <c r="E22" s="7">
        <v>376</v>
      </c>
      <c r="G22">
        <f>IFERROR(VLOOKUP(A22,'Beds Data'!$C$1:$S$769,17,FALSE),0)</f>
        <v>130096</v>
      </c>
      <c r="H22">
        <f t="shared" si="0"/>
        <v>376</v>
      </c>
      <c r="I22">
        <f t="shared" si="1"/>
        <v>289.01734104046244</v>
      </c>
      <c r="J22" t="str">
        <f>_xlfn.XLOOKUP($A22,'Beds Data'!$C$1:$C$769,'Beds Data'!$B$1:$B$769,"",0,1)</f>
        <v>1 Interior</v>
      </c>
    </row>
    <row r="23" spans="1:10" x14ac:dyDescent="0.2">
      <c r="A23" s="10" t="s">
        <v>644</v>
      </c>
      <c r="B23" s="7">
        <v>144</v>
      </c>
      <c r="C23" s="7">
        <v>1</v>
      </c>
      <c r="D23" s="7">
        <v>15713</v>
      </c>
      <c r="E23" s="7">
        <v>20</v>
      </c>
      <c r="G23">
        <f>IFERROR(VLOOKUP(A23,'Beds Data'!$C$1:$S$769,17,FALSE),0)</f>
        <v>15713</v>
      </c>
      <c r="H23">
        <f t="shared" si="0"/>
        <v>20</v>
      </c>
      <c r="I23">
        <f t="shared" si="1"/>
        <v>127.28314134792846</v>
      </c>
      <c r="J23" t="str">
        <f>_xlfn.XLOOKUP($A23,'Beds Data'!$C$1:$C$769,'Beds Data'!$B$1:$B$769,"",0,1)</f>
        <v>1 Interior</v>
      </c>
    </row>
    <row r="24" spans="1:10" x14ac:dyDescent="0.2">
      <c r="A24" s="10" t="s">
        <v>177</v>
      </c>
      <c r="B24" s="7">
        <v>146</v>
      </c>
      <c r="C24" s="7">
        <v>12</v>
      </c>
      <c r="D24" s="7">
        <v>26352</v>
      </c>
      <c r="E24" s="7">
        <v>52</v>
      </c>
      <c r="G24">
        <f>IFERROR(VLOOKUP(A24,'Beds Data'!$C$1:$S$769,17,FALSE),0)</f>
        <v>26352</v>
      </c>
      <c r="H24">
        <f t="shared" si="0"/>
        <v>52</v>
      </c>
      <c r="I24">
        <f t="shared" si="1"/>
        <v>197.32847601700061</v>
      </c>
      <c r="J24" t="str">
        <f>_xlfn.XLOOKUP($A24,'Beds Data'!$C$1:$C$769,'Beds Data'!$B$1:$B$769,"",0,1)</f>
        <v>1 Interior</v>
      </c>
    </row>
    <row r="25" spans="1:10" x14ac:dyDescent="0.2">
      <c r="A25" s="10" t="s">
        <v>929</v>
      </c>
      <c r="B25" s="7">
        <v>147</v>
      </c>
      <c r="C25" s="7">
        <v>1</v>
      </c>
      <c r="D25" s="7">
        <v>4018</v>
      </c>
      <c r="E25" s="7">
        <v>5</v>
      </c>
      <c r="G25">
        <f>IFERROR(VLOOKUP(A25,'Beds Data'!$C$1:$S$769,17,FALSE),0)</f>
        <v>4018</v>
      </c>
      <c r="H25">
        <f t="shared" si="0"/>
        <v>5</v>
      </c>
      <c r="I25">
        <f t="shared" si="1"/>
        <v>124.44001991040318</v>
      </c>
      <c r="J25" t="str">
        <f>_xlfn.XLOOKUP($A25,'Beds Data'!$C$1:$C$769,'Beds Data'!$B$1:$B$769,"",0,1)</f>
        <v>1 Interior</v>
      </c>
    </row>
    <row r="26" spans="1:10" x14ac:dyDescent="0.2">
      <c r="A26" s="10" t="s">
        <v>1852</v>
      </c>
      <c r="B26" s="7">
        <v>148</v>
      </c>
      <c r="C26" s="7">
        <v>1</v>
      </c>
      <c r="D26" s="7">
        <v>6740</v>
      </c>
      <c r="E26" s="7">
        <v>1</v>
      </c>
      <c r="G26">
        <f>IFERROR(VLOOKUP(A26,'Beds Data'!$C$1:$S$769,17,FALSE),0)</f>
        <v>6740</v>
      </c>
      <c r="H26">
        <f t="shared" si="0"/>
        <v>1</v>
      </c>
      <c r="I26">
        <f t="shared" si="1"/>
        <v>14.836795252225519</v>
      </c>
      <c r="J26" t="str">
        <f>_xlfn.XLOOKUP($A26,'Beds Data'!$C$1:$C$769,'Beds Data'!$B$1:$B$769,"",0,1)</f>
        <v>1 Interior</v>
      </c>
    </row>
    <row r="27" spans="1:10" x14ac:dyDescent="0.2">
      <c r="A27" s="10" t="s">
        <v>478</v>
      </c>
      <c r="B27" s="7">
        <v>149</v>
      </c>
      <c r="C27" s="7">
        <v>2</v>
      </c>
      <c r="D27" s="7">
        <v>11877</v>
      </c>
      <c r="E27" s="7">
        <v>7</v>
      </c>
      <c r="G27">
        <f>IFERROR(VLOOKUP(A27,'Beds Data'!$C$1:$S$769,17,FALSE),0)</f>
        <v>11877</v>
      </c>
      <c r="H27">
        <f t="shared" si="0"/>
        <v>7</v>
      </c>
      <c r="I27">
        <f t="shared" si="1"/>
        <v>58.93744211501221</v>
      </c>
      <c r="J27" t="str">
        <f>_xlfn.XLOOKUP($A27,'Beds Data'!$C$1:$C$769,'Beds Data'!$B$1:$B$769,"",0,1)</f>
        <v>1 Interior</v>
      </c>
    </row>
    <row r="28" spans="1:10" x14ac:dyDescent="0.2">
      <c r="A28" s="10" t="s">
        <v>406</v>
      </c>
      <c r="B28" s="7">
        <v>999</v>
      </c>
      <c r="C28" s="7">
        <v>2</v>
      </c>
      <c r="D28" s="7">
        <v>0</v>
      </c>
      <c r="E28" s="7">
        <v>1049</v>
      </c>
      <c r="G28" t="str">
        <f>IFERROR(VLOOKUP(A28,'Beds Data'!$C$1:$S$769,17,FALSE),0)</f>
        <v/>
      </c>
      <c r="H28">
        <f t="shared" si="0"/>
        <v>1049</v>
      </c>
      <c r="I28" t="e">
        <f t="shared" si="1"/>
        <v>#VALUE!</v>
      </c>
      <c r="J28" t="str">
        <f>_xlfn.XLOOKUP($A28,'Beds Data'!$C$1:$C$769,'Beds Data'!$B$1:$B$769,"",0,1)</f>
        <v>3 Vancouver Coastal</v>
      </c>
    </row>
    <row r="29" spans="1:10" x14ac:dyDescent="0.2">
      <c r="A29" s="9" t="s">
        <v>164</v>
      </c>
      <c r="B29" s="7">
        <v>211</v>
      </c>
      <c r="C29" s="7">
        <v>188</v>
      </c>
      <c r="D29" s="7">
        <v>9104</v>
      </c>
      <c r="E29" s="7">
        <v>5723</v>
      </c>
      <c r="G29">
        <f>IFERROR(VLOOKUP(A29,'Beds Data'!$C$1:$S$769,17,FALSE),0)</f>
        <v>0</v>
      </c>
      <c r="H29" t="e">
        <f>GETPIVOTDATA("Sum of BEDS",$A$3,"HEALTH_AUTHORITY",$A$29,"LOCAL_HEALTH_AREA",A29)</f>
        <v>#REF!</v>
      </c>
      <c r="I29" t="e">
        <f t="shared" si="1"/>
        <v>#REF!</v>
      </c>
      <c r="J29" t="str">
        <f>_xlfn.XLOOKUP($A29,'Beds Data'!$C$1:$C$769,'Beds Data'!$B$1:$B$769,"",0,1)</f>
        <v/>
      </c>
    </row>
    <row r="30" spans="1:10" x14ac:dyDescent="0.2">
      <c r="A30" s="10" t="s">
        <v>396</v>
      </c>
      <c r="B30" s="7">
        <v>211</v>
      </c>
      <c r="C30" s="7">
        <v>2</v>
      </c>
      <c r="D30" s="7">
        <v>9104</v>
      </c>
      <c r="E30" s="7">
        <v>15</v>
      </c>
      <c r="G30">
        <f>IFERROR(VLOOKUP(A30,'Beds Data'!$C$1:$S$769,17,FALSE),0)</f>
        <v>9104</v>
      </c>
      <c r="H30">
        <f t="shared" ref="H30:H86" si="4">GETPIVOTDATA("Sum of BEDS",$A$3,"HEALTH_AUTHORITY",$A$29,"LOCAL_HEALTH_AREA",A30)</f>
        <v>15</v>
      </c>
      <c r="I30">
        <f t="shared" si="1"/>
        <v>164.76274165202108</v>
      </c>
      <c r="J30" t="str">
        <f>_xlfn.XLOOKUP($A30,'Beds Data'!$C$1:$C$769,'Beds Data'!$B$1:$B$769,"",0,1)</f>
        <v>2 Fraser</v>
      </c>
    </row>
    <row r="31" spans="1:10" x14ac:dyDescent="0.2">
      <c r="A31" s="10" t="s">
        <v>398</v>
      </c>
      <c r="B31" s="7">
        <v>212</v>
      </c>
      <c r="C31" s="7">
        <v>12</v>
      </c>
      <c r="D31" s="7">
        <v>109231</v>
      </c>
      <c r="E31" s="7">
        <v>172</v>
      </c>
      <c r="G31">
        <f>IFERROR(VLOOKUP(A31,'Beds Data'!$C$1:$S$769,17,FALSE),0)</f>
        <v>109231</v>
      </c>
      <c r="H31">
        <f t="shared" si="4"/>
        <v>172</v>
      </c>
      <c r="I31">
        <f t="shared" si="1"/>
        <v>157.46445606100832</v>
      </c>
      <c r="J31" t="str">
        <f>_xlfn.XLOOKUP($A31,'Beds Data'!$C$1:$C$769,'Beds Data'!$B$1:$B$769,"",0,1)</f>
        <v>2 Fraser</v>
      </c>
    </row>
    <row r="32" spans="1:10" x14ac:dyDescent="0.2">
      <c r="A32" s="10" t="s">
        <v>165</v>
      </c>
      <c r="B32" s="7">
        <v>213</v>
      </c>
      <c r="C32" s="7">
        <v>17</v>
      </c>
      <c r="D32" s="7">
        <v>168993</v>
      </c>
      <c r="E32" s="7">
        <v>384</v>
      </c>
      <c r="G32">
        <f>IFERROR(VLOOKUP(A32,'Beds Data'!$C$1:$S$769,17,FALSE),0)</f>
        <v>168993</v>
      </c>
      <c r="H32">
        <f t="shared" si="4"/>
        <v>384</v>
      </c>
      <c r="I32">
        <f t="shared" si="1"/>
        <v>227.22834673625536</v>
      </c>
      <c r="J32" t="str">
        <f>_xlfn.XLOOKUP($A32,'Beds Data'!$C$1:$C$769,'Beds Data'!$B$1:$B$769,"",0,1)</f>
        <v>2 Fraser</v>
      </c>
    </row>
    <row r="33" spans="1:10" x14ac:dyDescent="0.2">
      <c r="A33" s="10" t="s">
        <v>705</v>
      </c>
      <c r="B33" s="7">
        <v>214</v>
      </c>
      <c r="C33" s="7">
        <v>8</v>
      </c>
      <c r="D33" s="7">
        <v>49264</v>
      </c>
      <c r="E33" s="7">
        <v>108</v>
      </c>
      <c r="G33">
        <f>IFERROR(VLOOKUP(A33,'Beds Data'!$C$1:$S$769,17,FALSE),0)</f>
        <v>49264</v>
      </c>
      <c r="H33">
        <f t="shared" si="4"/>
        <v>108</v>
      </c>
      <c r="I33">
        <f t="shared" si="1"/>
        <v>219.2270217603118</v>
      </c>
      <c r="J33" t="str">
        <f>_xlfn.XLOOKUP($A33,'Beds Data'!$C$1:$C$769,'Beds Data'!$B$1:$B$769,"",0,1)</f>
        <v>2 Fraser</v>
      </c>
    </row>
    <row r="34" spans="1:10" x14ac:dyDescent="0.2">
      <c r="A34" s="10" t="s">
        <v>401</v>
      </c>
      <c r="B34" s="7">
        <v>215</v>
      </c>
      <c r="C34" s="7">
        <v>4</v>
      </c>
      <c r="D34" s="7">
        <v>11001</v>
      </c>
      <c r="E34" s="7">
        <v>27</v>
      </c>
      <c r="G34">
        <f>IFERROR(VLOOKUP(A34,'Beds Data'!$C$1:$S$769,17,FALSE),0)</f>
        <v>11001</v>
      </c>
      <c r="H34">
        <f t="shared" si="4"/>
        <v>27</v>
      </c>
      <c r="I34">
        <f t="shared" si="1"/>
        <v>245.43223343332426</v>
      </c>
      <c r="J34" t="str">
        <f>_xlfn.XLOOKUP($A34,'Beds Data'!$C$1:$C$769,'Beds Data'!$B$1:$B$769,"",0,1)</f>
        <v>2 Fraser</v>
      </c>
    </row>
    <row r="35" spans="1:10" x14ac:dyDescent="0.2">
      <c r="A35" s="10" t="s">
        <v>254</v>
      </c>
      <c r="B35" s="7">
        <v>221</v>
      </c>
      <c r="C35" s="7">
        <v>21</v>
      </c>
      <c r="D35" s="7">
        <v>84787</v>
      </c>
      <c r="E35" s="7">
        <v>355</v>
      </c>
      <c r="G35">
        <f>IFERROR(VLOOKUP(A35,'Beds Data'!$C$1:$S$769,17,FALSE),0)</f>
        <v>84787</v>
      </c>
      <c r="H35">
        <f t="shared" si="4"/>
        <v>355</v>
      </c>
      <c r="I35">
        <f t="shared" si="1"/>
        <v>418.69626239871678</v>
      </c>
      <c r="J35" t="str">
        <f>_xlfn.XLOOKUP($A35,'Beds Data'!$C$1:$C$769,'Beds Data'!$B$1:$B$769,"",0,1)</f>
        <v>2 Fraser</v>
      </c>
    </row>
    <row r="36" spans="1:10" x14ac:dyDescent="0.2">
      <c r="A36" s="10" t="s">
        <v>266</v>
      </c>
      <c r="B36" s="7">
        <v>222</v>
      </c>
      <c r="C36" s="7">
        <v>16</v>
      </c>
      <c r="D36" s="7">
        <v>265941</v>
      </c>
      <c r="E36" s="7">
        <v>210</v>
      </c>
      <c r="G36">
        <f>IFERROR(VLOOKUP(A36,'Beds Data'!$C$1:$S$769,17,FALSE),0)</f>
        <v>265941</v>
      </c>
      <c r="H36">
        <f t="shared" si="4"/>
        <v>210</v>
      </c>
      <c r="I36">
        <f t="shared" si="1"/>
        <v>78.964883188376376</v>
      </c>
      <c r="J36" t="str">
        <f>_xlfn.XLOOKUP($A36,'Beds Data'!$C$1:$C$769,'Beds Data'!$B$1:$B$769,"",0,1)</f>
        <v>2 Fraser</v>
      </c>
    </row>
    <row r="37" spans="1:10" x14ac:dyDescent="0.2">
      <c r="A37" s="10" t="s">
        <v>502</v>
      </c>
      <c r="B37" s="7">
        <v>223</v>
      </c>
      <c r="C37" s="7">
        <v>12</v>
      </c>
      <c r="D37" s="7">
        <v>118087</v>
      </c>
      <c r="E37" s="7">
        <v>215</v>
      </c>
      <c r="G37">
        <f>IFERROR(VLOOKUP(A37,'Beds Data'!$C$1:$S$769,17,FALSE),0)</f>
        <v>118087</v>
      </c>
      <c r="H37">
        <f t="shared" si="4"/>
        <v>215</v>
      </c>
      <c r="I37">
        <f t="shared" si="1"/>
        <v>182.06915240458306</v>
      </c>
      <c r="J37" t="str">
        <f>_xlfn.XLOOKUP($A37,'Beds Data'!$C$1:$C$769,'Beds Data'!$B$1:$B$769,"",0,1)</f>
        <v>2 Fraser</v>
      </c>
    </row>
    <row r="38" spans="1:10" x14ac:dyDescent="0.2">
      <c r="A38" s="10" t="s">
        <v>214</v>
      </c>
      <c r="B38" s="7">
        <v>224</v>
      </c>
      <c r="C38" s="7">
        <v>24</v>
      </c>
      <c r="D38" s="7">
        <v>263080</v>
      </c>
      <c r="E38" s="7">
        <v>704</v>
      </c>
      <c r="G38">
        <f>IFERROR(VLOOKUP(A38,'Beds Data'!$C$1:$S$769,17,FALSE),0)</f>
        <v>263080</v>
      </c>
      <c r="H38">
        <f t="shared" si="4"/>
        <v>704</v>
      </c>
      <c r="I38">
        <f t="shared" si="1"/>
        <v>267.59920936597234</v>
      </c>
      <c r="J38" t="str">
        <f>_xlfn.XLOOKUP($A38,'Beds Data'!$C$1:$C$769,'Beds Data'!$B$1:$B$769,"",0,1)</f>
        <v>2 Fraser</v>
      </c>
    </row>
    <row r="39" spans="1:10" x14ac:dyDescent="0.2">
      <c r="A39" s="10" t="s">
        <v>403</v>
      </c>
      <c r="B39" s="7">
        <v>231</v>
      </c>
      <c r="C39" s="7">
        <v>13</v>
      </c>
      <c r="D39" s="7">
        <v>170681</v>
      </c>
      <c r="E39" s="7">
        <v>205</v>
      </c>
      <c r="G39">
        <f>IFERROR(VLOOKUP(A39,'Beds Data'!$C$1:$S$769,17,FALSE),0)</f>
        <v>170681</v>
      </c>
      <c r="H39">
        <f t="shared" si="4"/>
        <v>205</v>
      </c>
      <c r="I39">
        <f t="shared" si="1"/>
        <v>120.1071003802415</v>
      </c>
      <c r="J39" t="str">
        <f>_xlfn.XLOOKUP($A39,'Beds Data'!$C$1:$C$769,'Beds Data'!$B$1:$B$769,"",0,1)</f>
        <v>2 Fraser</v>
      </c>
    </row>
    <row r="40" spans="1:10" x14ac:dyDescent="0.2">
      <c r="A40" s="10" t="s">
        <v>516</v>
      </c>
      <c r="B40" s="7">
        <v>232</v>
      </c>
      <c r="C40" s="7">
        <v>11</v>
      </c>
      <c r="D40" s="7">
        <v>116386</v>
      </c>
      <c r="E40" s="7">
        <v>113</v>
      </c>
      <c r="G40">
        <f>IFERROR(VLOOKUP(A40,'Beds Data'!$C$1:$S$769,17,FALSE),0)</f>
        <v>116386</v>
      </c>
      <c r="H40">
        <f t="shared" si="4"/>
        <v>113</v>
      </c>
      <c r="I40">
        <f t="shared" si="1"/>
        <v>97.09071537813827</v>
      </c>
      <c r="J40" t="str">
        <f>_xlfn.XLOOKUP($A40,'Beds Data'!$C$1:$C$769,'Beds Data'!$B$1:$B$769,"",0,1)</f>
        <v>2 Fraser</v>
      </c>
    </row>
    <row r="41" spans="1:10" x14ac:dyDescent="0.2">
      <c r="A41" s="10" t="s">
        <v>219</v>
      </c>
      <c r="B41" s="7">
        <v>233</v>
      </c>
      <c r="C41" s="7">
        <v>36</v>
      </c>
      <c r="D41" s="7">
        <v>538362</v>
      </c>
      <c r="E41" s="7">
        <v>701</v>
      </c>
      <c r="G41">
        <f>IFERROR(VLOOKUP(A41,'Beds Data'!$C$1:$S$769,17,FALSE),0)</f>
        <v>538362</v>
      </c>
      <c r="H41">
        <f t="shared" si="4"/>
        <v>701</v>
      </c>
      <c r="I41">
        <f>H41*100000/G41</f>
        <v>130.20978449444797</v>
      </c>
      <c r="J41" t="str">
        <f>_xlfn.XLOOKUP($A41,'Beds Data'!$C$1:$C$769,'Beds Data'!$B$1:$B$769,"",0,1)</f>
        <v>2 Fraser</v>
      </c>
    </row>
    <row r="42" spans="1:10" x14ac:dyDescent="0.2">
      <c r="A42" s="10" t="s">
        <v>232</v>
      </c>
      <c r="B42" s="7">
        <v>234</v>
      </c>
      <c r="C42" s="7">
        <v>11</v>
      </c>
      <c r="D42" s="7">
        <v>116113</v>
      </c>
      <c r="E42" s="7">
        <v>253</v>
      </c>
      <c r="G42">
        <f>IFERROR(VLOOKUP(A42,'Beds Data'!$C$1:$S$769,17,FALSE),0)</f>
        <v>116113</v>
      </c>
      <c r="H42">
        <f t="shared" si="4"/>
        <v>253</v>
      </c>
      <c r="I42">
        <f>H42*100000/G42</f>
        <v>217.89119220070103</v>
      </c>
      <c r="J42" t="str">
        <f>_xlfn.XLOOKUP($A42,'Beds Data'!$C$1:$C$769,'Beds Data'!$B$1:$B$769,"",0,1)</f>
        <v>2 Fraser</v>
      </c>
    </row>
    <row r="43" spans="1:10" x14ac:dyDescent="0.2">
      <c r="A43" s="10" t="s">
        <v>406</v>
      </c>
      <c r="B43" s="7">
        <v>999</v>
      </c>
      <c r="C43" s="7">
        <v>1</v>
      </c>
      <c r="D43" s="7">
        <v>0</v>
      </c>
      <c r="E43" s="7">
        <v>2261</v>
      </c>
      <c r="G43" t="str">
        <f>IFERROR(VLOOKUP(A43,'Beds Data'!$C$1:$S$769,17,FALSE),0)</f>
        <v/>
      </c>
      <c r="H43">
        <f t="shared" si="4"/>
        <v>2261</v>
      </c>
      <c r="I43" t="e">
        <f t="shared" si="1"/>
        <v>#VALUE!</v>
      </c>
      <c r="J43" t="str">
        <f>_xlfn.XLOOKUP($A43,'Beds Data'!$C$1:$C$769,'Beds Data'!$B$1:$B$769,"",0,1)</f>
        <v>3 Vancouver Coastal</v>
      </c>
    </row>
    <row r="44" spans="1:10" x14ac:dyDescent="0.2">
      <c r="A44" s="9" t="s">
        <v>184</v>
      </c>
      <c r="B44" s="7">
        <v>311</v>
      </c>
      <c r="C44" s="7">
        <v>208</v>
      </c>
      <c r="D44" s="7">
        <v>21242</v>
      </c>
      <c r="E44" s="7">
        <v>9812</v>
      </c>
      <c r="G44">
        <f>IFERROR(VLOOKUP(A44,'Beds Data'!$C$1:$S$769,17,FALSE),0)</f>
        <v>0</v>
      </c>
      <c r="H44" t="e">
        <f t="shared" si="4"/>
        <v>#REF!</v>
      </c>
      <c r="I44" t="e">
        <f t="shared" si="1"/>
        <v>#REF!</v>
      </c>
      <c r="J44" t="str">
        <f>_xlfn.XLOOKUP($A44,'Beds Data'!$C$1:$C$769,'Beds Data'!$B$1:$B$769,"",0,1)</f>
        <v/>
      </c>
    </row>
    <row r="45" spans="1:10" x14ac:dyDescent="0.2">
      <c r="A45" s="10" t="s">
        <v>237</v>
      </c>
      <c r="B45" s="7">
        <v>311</v>
      </c>
      <c r="C45" s="7">
        <v>18</v>
      </c>
      <c r="D45" s="7">
        <v>220656</v>
      </c>
      <c r="E45" s="7">
        <v>352</v>
      </c>
      <c r="G45">
        <f>IFERROR(VLOOKUP(A45,'Beds Data'!$C$1:$S$769,17,FALSE),0)</f>
        <v>220656</v>
      </c>
      <c r="H45">
        <f>GETPIVOTDATA("Sum of BEDS",$A$3,"HEALTH_AUTHORITY",$A$44,"LOCAL_HEALTH_AREA",A45)</f>
        <v>352</v>
      </c>
      <c r="I45">
        <f t="shared" si="1"/>
        <v>159.52432745993764</v>
      </c>
      <c r="J45" t="str">
        <f>_xlfn.XLOOKUP($A45,'Beds Data'!$C$1:$C$769,'Beds Data'!$B$1:$B$769,"",0,1)</f>
        <v>3 Vancouver Coastal</v>
      </c>
    </row>
    <row r="46" spans="1:10" x14ac:dyDescent="0.2">
      <c r="A46" s="10" t="s">
        <v>185</v>
      </c>
      <c r="B46" s="7">
        <v>321</v>
      </c>
      <c r="C46" s="7">
        <v>25</v>
      </c>
      <c r="D46" s="7">
        <v>133972</v>
      </c>
      <c r="E46" s="7">
        <v>575</v>
      </c>
      <c r="G46">
        <f>IFERROR(VLOOKUP(A46,'Beds Data'!$C$1:$S$769,17,FALSE),0)</f>
        <v>133972</v>
      </c>
      <c r="H46">
        <f t="shared" ref="H46:H86" si="5">GETPIVOTDATA("Sum of BEDS",$A$3,"HEALTH_AUTHORITY",$A$44,"LOCAL_HEALTH_AREA",A46)</f>
        <v>575</v>
      </c>
      <c r="I46">
        <f t="shared" si="1"/>
        <v>429.19415997372585</v>
      </c>
      <c r="J46" t="str">
        <f>_xlfn.XLOOKUP($A46,'Beds Data'!$C$1:$C$769,'Beds Data'!$B$1:$B$769,"",0,1)</f>
        <v>3 Vancouver Coastal</v>
      </c>
    </row>
    <row r="47" spans="1:10" x14ac:dyDescent="0.2">
      <c r="A47" s="10" t="s">
        <v>246</v>
      </c>
      <c r="B47" s="7">
        <v>322</v>
      </c>
      <c r="C47" s="7">
        <v>45</v>
      </c>
      <c r="D47" s="7">
        <v>67754</v>
      </c>
      <c r="E47" s="7">
        <v>1647</v>
      </c>
      <c r="G47">
        <f>IFERROR(VLOOKUP(A47,'Beds Data'!$C$1:$S$769,17,FALSE),0)</f>
        <v>67754</v>
      </c>
      <c r="H47">
        <f t="shared" si="5"/>
        <v>1647</v>
      </c>
      <c r="I47">
        <f t="shared" si="1"/>
        <v>2430.8527909791305</v>
      </c>
      <c r="J47" t="str">
        <f>_xlfn.XLOOKUP($A47,'Beds Data'!$C$1:$C$769,'Beds Data'!$B$1:$B$769,"",0,1)</f>
        <v>3 Vancouver Coastal</v>
      </c>
    </row>
    <row r="48" spans="1:10" x14ac:dyDescent="0.2">
      <c r="A48" s="10" t="s">
        <v>328</v>
      </c>
      <c r="B48" s="7">
        <v>323</v>
      </c>
      <c r="C48" s="7">
        <v>19</v>
      </c>
      <c r="D48" s="7">
        <v>115837</v>
      </c>
      <c r="E48" s="7">
        <v>179</v>
      </c>
      <c r="G48">
        <f>IFERROR(VLOOKUP(A48,'Beds Data'!$C$1:$S$769,17,FALSE),0)</f>
        <v>115837</v>
      </c>
      <c r="H48">
        <f t="shared" si="5"/>
        <v>179</v>
      </c>
      <c r="I48">
        <f t="shared" si="1"/>
        <v>154.52748258328512</v>
      </c>
      <c r="J48" t="str">
        <f>_xlfn.XLOOKUP($A48,'Beds Data'!$C$1:$C$769,'Beds Data'!$B$1:$B$769,"",0,1)</f>
        <v>3 Vancouver Coastal</v>
      </c>
    </row>
    <row r="49" spans="1:10" x14ac:dyDescent="0.2">
      <c r="A49" s="10" t="s">
        <v>271</v>
      </c>
      <c r="B49" s="7">
        <v>324</v>
      </c>
      <c r="C49" s="7">
        <v>12</v>
      </c>
      <c r="D49" s="7">
        <v>150578</v>
      </c>
      <c r="E49" s="7">
        <v>152</v>
      </c>
      <c r="G49">
        <f>IFERROR(VLOOKUP(A49,'Beds Data'!$C$1:$S$769,17,FALSE),0)</f>
        <v>150578</v>
      </c>
      <c r="H49">
        <f t="shared" si="5"/>
        <v>152</v>
      </c>
      <c r="I49">
        <f t="shared" si="1"/>
        <v>100.94436106204094</v>
      </c>
      <c r="J49" t="str">
        <f>_xlfn.XLOOKUP($A49,'Beds Data'!$C$1:$C$769,'Beds Data'!$B$1:$B$769,"",0,1)</f>
        <v>3 Vancouver Coastal</v>
      </c>
    </row>
    <row r="50" spans="1:10" x14ac:dyDescent="0.2">
      <c r="A50" s="10" t="s">
        <v>424</v>
      </c>
      <c r="B50" s="7">
        <v>325</v>
      </c>
      <c r="C50" s="7">
        <v>27</v>
      </c>
      <c r="D50" s="7">
        <v>106033</v>
      </c>
      <c r="E50" s="7">
        <v>415</v>
      </c>
      <c r="G50">
        <f>IFERROR(VLOOKUP(A50,'Beds Data'!$C$1:$S$769,17,FALSE),0)</f>
        <v>106033</v>
      </c>
      <c r="H50">
        <f t="shared" si="5"/>
        <v>415</v>
      </c>
      <c r="I50">
        <f t="shared" si="1"/>
        <v>391.38758688332877</v>
      </c>
      <c r="J50" t="str">
        <f>_xlfn.XLOOKUP($A50,'Beds Data'!$C$1:$C$769,'Beds Data'!$B$1:$B$769,"",0,1)</f>
        <v>3 Vancouver Coastal</v>
      </c>
    </row>
    <row r="51" spans="1:10" x14ac:dyDescent="0.2">
      <c r="A51" s="10" t="s">
        <v>279</v>
      </c>
      <c r="B51" s="7">
        <v>326</v>
      </c>
      <c r="C51" s="7">
        <v>11</v>
      </c>
      <c r="D51" s="7">
        <v>150390</v>
      </c>
      <c r="E51" s="7">
        <v>100</v>
      </c>
      <c r="G51">
        <f>IFERROR(VLOOKUP(A51,'Beds Data'!$C$1:$S$769,17,FALSE),0)</f>
        <v>150390</v>
      </c>
      <c r="H51">
        <f t="shared" si="5"/>
        <v>100</v>
      </c>
      <c r="I51">
        <f t="shared" si="1"/>
        <v>66.493782831305268</v>
      </c>
      <c r="J51" t="str">
        <f>_xlfn.XLOOKUP($A51,'Beds Data'!$C$1:$C$769,'Beds Data'!$B$1:$B$769,"",0,1)</f>
        <v>3 Vancouver Coastal</v>
      </c>
    </row>
    <row r="52" spans="1:10" x14ac:dyDescent="0.2">
      <c r="A52" s="10" t="s">
        <v>286</v>
      </c>
      <c r="B52" s="7">
        <v>331</v>
      </c>
      <c r="C52" s="7">
        <v>23</v>
      </c>
      <c r="D52" s="7">
        <v>157110</v>
      </c>
      <c r="E52" s="7">
        <v>247</v>
      </c>
      <c r="G52">
        <f>IFERROR(VLOOKUP(A52,'Beds Data'!$C$1:$S$769,17,FALSE),0)</f>
        <v>157110</v>
      </c>
      <c r="H52">
        <f t="shared" si="5"/>
        <v>247</v>
      </c>
      <c r="I52">
        <f t="shared" si="1"/>
        <v>157.21469034434472</v>
      </c>
      <c r="J52" t="str">
        <f>_xlfn.XLOOKUP($A52,'Beds Data'!$C$1:$C$769,'Beds Data'!$B$1:$B$769,"",0,1)</f>
        <v>3 Vancouver Coastal</v>
      </c>
    </row>
    <row r="53" spans="1:10" x14ac:dyDescent="0.2">
      <c r="A53" s="10" t="s">
        <v>588</v>
      </c>
      <c r="B53" s="7">
        <v>333</v>
      </c>
      <c r="C53" s="7">
        <v>8</v>
      </c>
      <c r="D53" s="7">
        <v>32823</v>
      </c>
      <c r="E53" s="7">
        <v>81</v>
      </c>
      <c r="G53">
        <f>IFERROR(VLOOKUP(A53,'Beds Data'!$C$1:$S$769,17,FALSE),0)</f>
        <v>32823</v>
      </c>
      <c r="H53">
        <f t="shared" si="5"/>
        <v>81</v>
      </c>
      <c r="I53">
        <f t="shared" si="1"/>
        <v>246.77817384151356</v>
      </c>
      <c r="J53" t="str">
        <f>_xlfn.XLOOKUP($A53,'Beds Data'!$C$1:$C$769,'Beds Data'!$B$1:$B$769,"",0,1)</f>
        <v>3 Vancouver Coastal</v>
      </c>
    </row>
    <row r="54" spans="1:10" x14ac:dyDescent="0.2">
      <c r="A54" s="10" t="s">
        <v>303</v>
      </c>
      <c r="B54" s="7">
        <v>334</v>
      </c>
      <c r="C54" s="7">
        <v>7</v>
      </c>
      <c r="D54" s="7">
        <v>21242</v>
      </c>
      <c r="E54" s="7">
        <v>55</v>
      </c>
      <c r="G54">
        <f>IFERROR(VLOOKUP(A54,'Beds Data'!$C$1:$S$769,17,FALSE),0)</f>
        <v>21242</v>
      </c>
      <c r="H54">
        <f t="shared" si="5"/>
        <v>55</v>
      </c>
      <c r="I54">
        <f t="shared" si="1"/>
        <v>258.92100555503248</v>
      </c>
      <c r="J54" t="str">
        <f>_xlfn.XLOOKUP($A54,'Beds Data'!$C$1:$C$769,'Beds Data'!$B$1:$B$769,"",0,1)</f>
        <v>3 Vancouver Coastal</v>
      </c>
    </row>
    <row r="55" spans="1:10" x14ac:dyDescent="0.2">
      <c r="A55" s="10" t="s">
        <v>407</v>
      </c>
      <c r="B55" s="7">
        <v>335</v>
      </c>
      <c r="C55" s="7">
        <v>2</v>
      </c>
      <c r="D55" s="7">
        <v>45467</v>
      </c>
      <c r="E55" s="7">
        <v>64</v>
      </c>
      <c r="G55">
        <f>IFERROR(VLOOKUP(A55,'Beds Data'!$C$1:$S$769,17,FALSE),0)</f>
        <v>45467</v>
      </c>
      <c r="H55">
        <f t="shared" si="5"/>
        <v>64</v>
      </c>
      <c r="I55">
        <f t="shared" si="1"/>
        <v>140.76143136780522</v>
      </c>
      <c r="J55" t="str">
        <f>_xlfn.XLOOKUP($A55,'Beds Data'!$C$1:$C$769,'Beds Data'!$B$1:$B$769,"",0,1)</f>
        <v>3 Vancouver Coastal</v>
      </c>
    </row>
    <row r="56" spans="1:10" x14ac:dyDescent="0.2">
      <c r="A56" s="10" t="s">
        <v>406</v>
      </c>
      <c r="B56" s="7">
        <v>999</v>
      </c>
      <c r="C56" s="7">
        <v>11</v>
      </c>
      <c r="D56" s="7">
        <v>0</v>
      </c>
      <c r="E56" s="7">
        <v>5945</v>
      </c>
      <c r="G56" t="str">
        <f>IFERROR(VLOOKUP(A56,'Beds Data'!$C$1:$S$769,17,FALSE),0)</f>
        <v/>
      </c>
      <c r="H56">
        <f t="shared" si="5"/>
        <v>5945</v>
      </c>
      <c r="I56" t="e">
        <f t="shared" si="1"/>
        <v>#VALUE!</v>
      </c>
      <c r="J56" t="str">
        <f>_xlfn.XLOOKUP($A56,'Beds Data'!$C$1:$C$769,'Beds Data'!$B$1:$B$769,"",0,1)</f>
        <v>3 Vancouver Coastal</v>
      </c>
    </row>
    <row r="57" spans="1:10" x14ac:dyDescent="0.2">
      <c r="A57" s="9" t="s">
        <v>191</v>
      </c>
      <c r="B57" s="7">
        <v>411</v>
      </c>
      <c r="C57" s="7">
        <v>148</v>
      </c>
      <c r="D57" s="7">
        <v>11998</v>
      </c>
      <c r="E57" s="7">
        <v>3730</v>
      </c>
      <c r="G57">
        <f>IFERROR(VLOOKUP(A57,'Beds Data'!$C$1:$S$769,17,FALSE),0)</f>
        <v>0</v>
      </c>
      <c r="H57" t="e">
        <f t="shared" si="5"/>
        <v>#REF!</v>
      </c>
      <c r="I57" t="e">
        <f t="shared" si="1"/>
        <v>#REF!</v>
      </c>
      <c r="J57" t="str">
        <f>_xlfn.XLOOKUP($A57,'Beds Data'!$C$1:$C$769,'Beds Data'!$B$1:$B$769,"",0,1)</f>
        <v/>
      </c>
    </row>
    <row r="58" spans="1:10" x14ac:dyDescent="0.2">
      <c r="A58" s="10" t="s">
        <v>192</v>
      </c>
      <c r="B58" s="7">
        <v>411</v>
      </c>
      <c r="C58" s="7">
        <v>57</v>
      </c>
      <c r="D58" s="7">
        <v>250926</v>
      </c>
      <c r="E58" s="7">
        <v>1039</v>
      </c>
      <c r="G58">
        <f>IFERROR(VLOOKUP(A58,'Beds Data'!$C$1:$S$769,17,FALSE),0)</f>
        <v>250926</v>
      </c>
      <c r="H58">
        <f>GETPIVOTDATA("Sum of BEDS",$A$3,"HEALTH_AUTHORITY",$A$57,"LOCAL_HEALTH_AREA",A58)</f>
        <v>1039</v>
      </c>
      <c r="I58">
        <f t="shared" si="1"/>
        <v>414.06629843061302</v>
      </c>
      <c r="J58" t="str">
        <f>_xlfn.XLOOKUP($A58,'Beds Data'!$C$1:$C$769,'Beds Data'!$B$1:$B$769,"",0,1)</f>
        <v>4 Vancouver Island</v>
      </c>
    </row>
    <row r="59" spans="1:10" x14ac:dyDescent="0.2">
      <c r="A59" s="10" t="s">
        <v>1040</v>
      </c>
      <c r="B59" s="7">
        <v>412</v>
      </c>
      <c r="C59" s="7">
        <v>4</v>
      </c>
      <c r="D59" s="7">
        <v>99675</v>
      </c>
      <c r="E59" s="7">
        <v>35</v>
      </c>
      <c r="G59">
        <f>IFERROR(VLOOKUP(A59,'Beds Data'!$C$1:$S$769,17,FALSE),0)</f>
        <v>99675</v>
      </c>
      <c r="H59">
        <f t="shared" ref="H59:H86" si="6">GETPIVOTDATA("Sum of BEDS",$A$3,"HEALTH_AUTHORITY",$A$57,"LOCAL_HEALTH_AREA",A59)</f>
        <v>35</v>
      </c>
      <c r="I59">
        <f t="shared" si="1"/>
        <v>35.11412089290193</v>
      </c>
      <c r="J59" t="str">
        <f>_xlfn.XLOOKUP($A59,'Beds Data'!$C$1:$C$769,'Beds Data'!$B$1:$B$769,"",0,1)</f>
        <v>4 Vancouver Island</v>
      </c>
    </row>
    <row r="60" spans="1:10" x14ac:dyDescent="0.2">
      <c r="A60" s="10" t="s">
        <v>1083</v>
      </c>
      <c r="B60" s="7">
        <v>413</v>
      </c>
      <c r="C60" s="7">
        <v>2</v>
      </c>
      <c r="D60" s="7">
        <v>72028</v>
      </c>
      <c r="E60" s="7">
        <v>46</v>
      </c>
      <c r="G60">
        <f>IFERROR(VLOOKUP(A60,'Beds Data'!$C$1:$S$769,17,FALSE),0)</f>
        <v>72028</v>
      </c>
      <c r="H60">
        <f t="shared" si="6"/>
        <v>46</v>
      </c>
      <c r="I60">
        <f t="shared" si="1"/>
        <v>63.864052868328983</v>
      </c>
      <c r="J60" t="str">
        <f>_xlfn.XLOOKUP($A60,'Beds Data'!$C$1:$C$769,'Beds Data'!$B$1:$B$769,"",0,1)</f>
        <v>4 Vancouver Island</v>
      </c>
    </row>
    <row r="61" spans="1:10" x14ac:dyDescent="0.2">
      <c r="A61" s="10" t="s">
        <v>1323</v>
      </c>
      <c r="B61" s="7">
        <v>414</v>
      </c>
      <c r="C61" s="7">
        <v>2</v>
      </c>
      <c r="D61" s="7">
        <v>17827</v>
      </c>
      <c r="E61" s="7">
        <v>7</v>
      </c>
      <c r="G61">
        <f>IFERROR(VLOOKUP(A61,'Beds Data'!$C$1:$S$769,17,FALSE),0)</f>
        <v>17827</v>
      </c>
      <c r="H61">
        <f t="shared" si="6"/>
        <v>7</v>
      </c>
      <c r="I61">
        <f t="shared" si="1"/>
        <v>39.266281483143544</v>
      </c>
      <c r="J61" t="str">
        <f>_xlfn.XLOOKUP($A61,'Beds Data'!$C$1:$C$769,'Beds Data'!$B$1:$B$769,"",0,1)</f>
        <v>4 Vancouver Island</v>
      </c>
    </row>
    <row r="62" spans="1:10" x14ac:dyDescent="0.2">
      <c r="A62" s="10" t="s">
        <v>356</v>
      </c>
      <c r="B62" s="7">
        <v>421</v>
      </c>
      <c r="C62" s="7">
        <v>15</v>
      </c>
      <c r="D62" s="7">
        <v>64912</v>
      </c>
      <c r="E62" s="7">
        <v>191</v>
      </c>
      <c r="G62">
        <f>IFERROR(VLOOKUP(A62,'Beds Data'!$C$1:$S$769,17,FALSE),0)</f>
        <v>64912</v>
      </c>
      <c r="H62">
        <f t="shared" si="6"/>
        <v>191</v>
      </c>
      <c r="I62">
        <f t="shared" si="1"/>
        <v>294.2445156519596</v>
      </c>
      <c r="J62" t="str">
        <f>_xlfn.XLOOKUP($A62,'Beds Data'!$C$1:$C$769,'Beds Data'!$B$1:$B$769,"",0,1)</f>
        <v>4 Vancouver Island</v>
      </c>
    </row>
    <row r="63" spans="1:10" x14ac:dyDescent="0.2">
      <c r="A63" s="10" t="s">
        <v>1670</v>
      </c>
      <c r="B63" s="7">
        <v>423</v>
      </c>
      <c r="C63" s="7">
        <v>1</v>
      </c>
      <c r="D63" s="7">
        <v>21614</v>
      </c>
      <c r="E63" s="7">
        <v>12</v>
      </c>
      <c r="G63">
        <f>IFERROR(VLOOKUP(A63,'Beds Data'!$C$1:$S$769,17,FALSE),0)</f>
        <v>21614</v>
      </c>
      <c r="H63">
        <f t="shared" si="6"/>
        <v>12</v>
      </c>
      <c r="I63">
        <f t="shared" si="1"/>
        <v>55.519570648653648</v>
      </c>
      <c r="J63" t="str">
        <f>_xlfn.XLOOKUP($A63,'Beds Data'!$C$1:$C$769,'Beds Data'!$B$1:$B$769,"",0,1)</f>
        <v>4 Vancouver Island</v>
      </c>
    </row>
    <row r="64" spans="1:10" x14ac:dyDescent="0.2">
      <c r="A64" s="10" t="s">
        <v>361</v>
      </c>
      <c r="B64" s="7">
        <v>424</v>
      </c>
      <c r="C64" s="7">
        <v>22</v>
      </c>
      <c r="D64" s="7">
        <v>125312</v>
      </c>
      <c r="E64" s="7">
        <v>177</v>
      </c>
      <c r="G64">
        <f>IFERROR(VLOOKUP(A64,'Beds Data'!$C$1:$S$769,17,FALSE),0)</f>
        <v>125312</v>
      </c>
      <c r="H64">
        <f t="shared" si="6"/>
        <v>177</v>
      </c>
      <c r="I64">
        <f t="shared" si="1"/>
        <v>141.24744637385086</v>
      </c>
      <c r="J64" t="str">
        <f>_xlfn.XLOOKUP($A64,'Beds Data'!$C$1:$C$769,'Beds Data'!$B$1:$B$769,"",0,1)</f>
        <v>4 Vancouver Island</v>
      </c>
    </row>
    <row r="65" spans="1:10" x14ac:dyDescent="0.2">
      <c r="A65" s="10" t="s">
        <v>610</v>
      </c>
      <c r="B65" s="7">
        <v>425</v>
      </c>
      <c r="C65" s="7">
        <v>2</v>
      </c>
      <c r="D65" s="7">
        <v>52440</v>
      </c>
      <c r="E65" s="7">
        <v>19</v>
      </c>
      <c r="G65">
        <f>IFERROR(VLOOKUP(A65,'Beds Data'!$C$1:$S$769,17,FALSE),0)</f>
        <v>52440</v>
      </c>
      <c r="H65">
        <f t="shared" si="6"/>
        <v>19</v>
      </c>
      <c r="I65">
        <f t="shared" si="1"/>
        <v>36.231884057971016</v>
      </c>
      <c r="J65" t="str">
        <f>_xlfn.XLOOKUP($A65,'Beds Data'!$C$1:$C$769,'Beds Data'!$B$1:$B$769,"",0,1)</f>
        <v>4 Vancouver Island</v>
      </c>
    </row>
    <row r="66" spans="1:10" x14ac:dyDescent="0.2">
      <c r="A66" s="10" t="s">
        <v>615</v>
      </c>
      <c r="B66" s="7">
        <v>426</v>
      </c>
      <c r="C66" s="7">
        <v>9</v>
      </c>
      <c r="D66" s="7">
        <v>34624</v>
      </c>
      <c r="E66" s="7">
        <v>100</v>
      </c>
      <c r="G66">
        <f>IFERROR(VLOOKUP(A66,'Beds Data'!$C$1:$S$769,17,FALSE),0)</f>
        <v>34624</v>
      </c>
      <c r="H66">
        <f t="shared" si="6"/>
        <v>100</v>
      </c>
      <c r="I66">
        <f t="shared" si="1"/>
        <v>288.81700554528652</v>
      </c>
      <c r="J66" t="str">
        <f>_xlfn.XLOOKUP($A66,'Beds Data'!$C$1:$C$769,'Beds Data'!$B$1:$B$769,"",0,1)</f>
        <v>4 Vancouver Island</v>
      </c>
    </row>
    <row r="67" spans="1:10" x14ac:dyDescent="0.2">
      <c r="A67" s="10" t="s">
        <v>620</v>
      </c>
      <c r="B67" s="7">
        <v>431</v>
      </c>
      <c r="C67" s="7">
        <v>14</v>
      </c>
      <c r="D67" s="7">
        <v>76192</v>
      </c>
      <c r="E67" s="7">
        <v>108</v>
      </c>
      <c r="G67">
        <f>IFERROR(VLOOKUP(A67,'Beds Data'!$C$1:$S$769,17,FALSE),0)</f>
        <v>76192</v>
      </c>
      <c r="H67">
        <f t="shared" si="6"/>
        <v>108</v>
      </c>
      <c r="I67">
        <f t="shared" si="1"/>
        <v>141.74716505669886</v>
      </c>
      <c r="J67" t="str">
        <f>_xlfn.XLOOKUP($A67,'Beds Data'!$C$1:$C$769,'Beds Data'!$B$1:$B$769,"",0,1)</f>
        <v>4 Vancouver Island</v>
      </c>
    </row>
    <row r="68" spans="1:10" x14ac:dyDescent="0.2">
      <c r="A68" s="10" t="s">
        <v>367</v>
      </c>
      <c r="B68" s="7">
        <v>432</v>
      </c>
      <c r="C68" s="7">
        <v>12</v>
      </c>
      <c r="D68" s="7">
        <v>48654</v>
      </c>
      <c r="E68" s="7">
        <v>64</v>
      </c>
      <c r="G68">
        <f>IFERROR(VLOOKUP(A68,'Beds Data'!$C$1:$S$769,17,FALSE),0)</f>
        <v>48654</v>
      </c>
      <c r="H68">
        <f t="shared" si="6"/>
        <v>64</v>
      </c>
      <c r="I68">
        <f t="shared" si="1"/>
        <v>131.5410860360916</v>
      </c>
      <c r="J68" t="str">
        <f>_xlfn.XLOOKUP($A68,'Beds Data'!$C$1:$C$769,'Beds Data'!$B$1:$B$769,"",0,1)</f>
        <v>4 Vancouver Island</v>
      </c>
    </row>
    <row r="69" spans="1:10" x14ac:dyDescent="0.2">
      <c r="A69" s="10" t="s">
        <v>497</v>
      </c>
      <c r="B69" s="7">
        <v>434</v>
      </c>
      <c r="C69" s="7">
        <v>7</v>
      </c>
      <c r="D69" s="7">
        <v>11998</v>
      </c>
      <c r="E69" s="7">
        <v>42</v>
      </c>
      <c r="G69">
        <f>IFERROR(VLOOKUP(A69,'Beds Data'!$C$1:$S$769,17,FALSE),0)</f>
        <v>11998</v>
      </c>
      <c r="H69">
        <f t="shared" si="6"/>
        <v>42</v>
      </c>
      <c r="I69">
        <f t="shared" si="1"/>
        <v>350.05834305717622</v>
      </c>
      <c r="J69" t="str">
        <f>_xlfn.XLOOKUP($A69,'Beds Data'!$C$1:$C$769,'Beds Data'!$B$1:$B$769,"",0,1)</f>
        <v>4 Vancouver Island</v>
      </c>
    </row>
    <row r="70" spans="1:10" x14ac:dyDescent="0.2">
      <c r="A70" s="10" t="s">
        <v>406</v>
      </c>
      <c r="B70" s="7">
        <v>999</v>
      </c>
      <c r="C70" s="7">
        <v>1</v>
      </c>
      <c r="D70" s="7">
        <v>0</v>
      </c>
      <c r="E70" s="7">
        <v>1890</v>
      </c>
      <c r="G70" t="str">
        <f>IFERROR(VLOOKUP(A70,'Beds Data'!$C$1:$S$769,17,FALSE),0)</f>
        <v/>
      </c>
      <c r="H70">
        <f t="shared" si="6"/>
        <v>1890</v>
      </c>
      <c r="I70" t="e">
        <f t="shared" ref="I70:I86" si="7">H70*100000/G70</f>
        <v>#VALUE!</v>
      </c>
      <c r="J70" t="str">
        <f>_xlfn.XLOOKUP($A70,'Beds Data'!$C$1:$C$769,'Beds Data'!$B$1:$B$769,"",0,1)</f>
        <v>3 Vancouver Coastal</v>
      </c>
    </row>
    <row r="71" spans="1:10" x14ac:dyDescent="0.2">
      <c r="A71" s="9" t="s">
        <v>202</v>
      </c>
      <c r="B71" s="7">
        <v>510</v>
      </c>
      <c r="C71" s="7">
        <v>80</v>
      </c>
      <c r="D71" s="7">
        <v>4553</v>
      </c>
      <c r="E71" s="7">
        <v>762</v>
      </c>
      <c r="G71">
        <f>IFERROR(VLOOKUP(A71,'Beds Data'!$C$1:$S$769,17,FALSE),0)</f>
        <v>0</v>
      </c>
      <c r="H71" t="e">
        <f t="shared" si="6"/>
        <v>#REF!</v>
      </c>
      <c r="I71" t="e">
        <f t="shared" si="7"/>
        <v>#REF!</v>
      </c>
      <c r="J71" t="str">
        <f>_xlfn.XLOOKUP($A71,'Beds Data'!$C$1:$C$769,'Beds Data'!$B$1:$B$769,"",0,1)</f>
        <v/>
      </c>
    </row>
    <row r="72" spans="1:10" x14ac:dyDescent="0.2">
      <c r="A72" s="10" t="s">
        <v>410</v>
      </c>
      <c r="B72" s="7">
        <v>510</v>
      </c>
      <c r="C72" s="7">
        <v>6</v>
      </c>
      <c r="D72" s="7">
        <v>4553</v>
      </c>
      <c r="E72" s="7">
        <v>9</v>
      </c>
      <c r="G72">
        <f>IFERROR(VLOOKUP(A72,'Beds Data'!$C$1:$S$769,17,FALSE),0)</f>
        <v>4553</v>
      </c>
      <c r="H72">
        <f>GETPIVOTDATA("Sum of BEDS",$A$3,"HEALTH_AUTHORITY",$A$71,"LOCAL_HEALTH_AREA",A72)</f>
        <v>9</v>
      </c>
      <c r="I72">
        <f t="shared" si="7"/>
        <v>197.67186470459038</v>
      </c>
      <c r="J72" t="str">
        <f>_xlfn.XLOOKUP($A72,'Beds Data'!$C$1:$C$769,'Beds Data'!$B$1:$B$769,"",0,1)</f>
        <v>5 Northern</v>
      </c>
    </row>
    <row r="73" spans="1:10" x14ac:dyDescent="0.2">
      <c r="A73" s="10" t="s">
        <v>203</v>
      </c>
      <c r="B73" s="7">
        <v>512</v>
      </c>
      <c r="C73" s="7">
        <v>6</v>
      </c>
      <c r="D73" s="7">
        <v>14677</v>
      </c>
      <c r="E73" s="7">
        <v>13</v>
      </c>
      <c r="G73">
        <f>IFERROR(VLOOKUP(A73,'Beds Data'!$C$1:$S$769,17,FALSE),0)</f>
        <v>14677</v>
      </c>
      <c r="H73">
        <f t="shared" ref="H73:H86" si="8">GETPIVOTDATA("Sum of BEDS",$A$3,"HEALTH_AUTHORITY",$A$71,"LOCAL_HEALTH_AREA",A73)</f>
        <v>13</v>
      </c>
      <c r="I73">
        <f t="shared" si="7"/>
        <v>88.573959255978735</v>
      </c>
      <c r="J73" t="str">
        <f>_xlfn.XLOOKUP($A73,'Beds Data'!$C$1:$C$769,'Beds Data'!$B$1:$B$769,"",0,1)</f>
        <v>5 Northern</v>
      </c>
    </row>
    <row r="74" spans="1:10" x14ac:dyDescent="0.2">
      <c r="A74" s="10" t="s">
        <v>208</v>
      </c>
      <c r="B74" s="7">
        <v>513</v>
      </c>
      <c r="C74" s="7">
        <v>3</v>
      </c>
      <c r="D74" s="7">
        <v>4630</v>
      </c>
      <c r="E74" s="7">
        <v>2</v>
      </c>
      <c r="G74">
        <f>IFERROR(VLOOKUP(A74,'Beds Data'!$C$1:$S$769,17,FALSE),0)</f>
        <v>4630</v>
      </c>
      <c r="H74">
        <f t="shared" si="8"/>
        <v>2</v>
      </c>
      <c r="I74">
        <f t="shared" si="7"/>
        <v>43.196544276457885</v>
      </c>
      <c r="J74" t="str">
        <f>_xlfn.XLOOKUP($A74,'Beds Data'!$C$1:$C$769,'Beds Data'!$B$1:$B$769,"",0,1)</f>
        <v>5 Northern</v>
      </c>
    </row>
    <row r="75" spans="1:10" x14ac:dyDescent="0.2">
      <c r="A75" s="10" t="s">
        <v>664</v>
      </c>
      <c r="B75" s="7">
        <v>514</v>
      </c>
      <c r="C75" s="7">
        <v>6</v>
      </c>
      <c r="D75" s="7">
        <v>17638</v>
      </c>
      <c r="E75" s="7">
        <v>23</v>
      </c>
      <c r="G75">
        <f>IFERROR(VLOOKUP(A75,'Beds Data'!$C$1:$S$769,17,FALSE),0)</f>
        <v>17638</v>
      </c>
      <c r="H75">
        <f t="shared" si="8"/>
        <v>23</v>
      </c>
      <c r="I75">
        <f t="shared" si="7"/>
        <v>130.40027213969839</v>
      </c>
      <c r="J75" t="str">
        <f>_xlfn.XLOOKUP($A75,'Beds Data'!$C$1:$C$769,'Beds Data'!$B$1:$B$769,"",0,1)</f>
        <v>5 Northern</v>
      </c>
    </row>
    <row r="76" spans="1:10" x14ac:dyDescent="0.2">
      <c r="A76" s="10" t="s">
        <v>882</v>
      </c>
      <c r="B76" s="7">
        <v>515</v>
      </c>
      <c r="C76" s="7">
        <v>4</v>
      </c>
      <c r="D76" s="7">
        <v>9610</v>
      </c>
      <c r="E76" s="7">
        <v>12</v>
      </c>
      <c r="G76">
        <f>IFERROR(VLOOKUP(A76,'Beds Data'!$C$1:$S$769,17,FALSE),0)</f>
        <v>9610</v>
      </c>
      <c r="H76">
        <f t="shared" si="8"/>
        <v>12</v>
      </c>
      <c r="I76">
        <f t="shared" si="7"/>
        <v>124.86992715920915</v>
      </c>
      <c r="J76" t="str">
        <f>_xlfn.XLOOKUP($A76,'Beds Data'!$C$1:$C$769,'Beds Data'!$B$1:$B$769,"",0,1)</f>
        <v>5 Northern</v>
      </c>
    </row>
    <row r="77" spans="1:10" x14ac:dyDescent="0.2">
      <c r="A77" s="10" t="s">
        <v>436</v>
      </c>
      <c r="B77" s="7">
        <v>517</v>
      </c>
      <c r="C77" s="7">
        <v>8</v>
      </c>
      <c r="D77" s="7">
        <v>22621</v>
      </c>
      <c r="E77" s="7">
        <v>58</v>
      </c>
      <c r="G77">
        <f>IFERROR(VLOOKUP(A77,'Beds Data'!$C$1:$S$769,17,FALSE),0)</f>
        <v>22621</v>
      </c>
      <c r="H77">
        <f t="shared" si="8"/>
        <v>58</v>
      </c>
      <c r="I77">
        <f t="shared" si="7"/>
        <v>256.39892135626189</v>
      </c>
      <c r="J77" t="str">
        <f>_xlfn.XLOOKUP($A77,'Beds Data'!$C$1:$C$769,'Beds Data'!$B$1:$B$769,"",0,1)</f>
        <v>5 Northern</v>
      </c>
    </row>
    <row r="78" spans="1:10" x14ac:dyDescent="0.2">
      <c r="A78" s="10" t="s">
        <v>413</v>
      </c>
      <c r="B78" s="7">
        <v>521</v>
      </c>
      <c r="C78" s="7">
        <v>5</v>
      </c>
      <c r="D78" s="7">
        <v>24258</v>
      </c>
      <c r="E78" s="7">
        <v>32</v>
      </c>
      <c r="G78">
        <f>IFERROR(VLOOKUP(A78,'Beds Data'!$C$1:$S$769,17,FALSE),0)</f>
        <v>24258</v>
      </c>
      <c r="H78">
        <f t="shared" si="8"/>
        <v>32</v>
      </c>
      <c r="I78">
        <f t="shared" si="7"/>
        <v>131.91524445543737</v>
      </c>
      <c r="J78" t="str">
        <f>_xlfn.XLOOKUP($A78,'Beds Data'!$C$1:$C$769,'Beds Data'!$B$1:$B$769,"",0,1)</f>
        <v>5 Northern</v>
      </c>
    </row>
    <row r="79" spans="1:10" x14ac:dyDescent="0.2">
      <c r="A79" s="10" t="s">
        <v>375</v>
      </c>
      <c r="B79" s="7">
        <v>522</v>
      </c>
      <c r="C79" s="7">
        <v>5</v>
      </c>
      <c r="D79" s="7">
        <v>6479</v>
      </c>
      <c r="E79" s="7">
        <v>5</v>
      </c>
      <c r="G79">
        <f>IFERROR(VLOOKUP(A79,'Beds Data'!$C$1:$S$769,17,FALSE),0)</f>
        <v>6479</v>
      </c>
      <c r="H79">
        <f t="shared" si="8"/>
        <v>5</v>
      </c>
      <c r="I79">
        <f t="shared" si="7"/>
        <v>77.172403148634046</v>
      </c>
      <c r="J79" t="str">
        <f>_xlfn.XLOOKUP($A79,'Beds Data'!$C$1:$C$769,'Beds Data'!$B$1:$B$769,"",0,1)</f>
        <v>5 Northern</v>
      </c>
    </row>
    <row r="80" spans="1:10" x14ac:dyDescent="0.2">
      <c r="A80" s="10" t="s">
        <v>647</v>
      </c>
      <c r="B80" s="7">
        <v>523</v>
      </c>
      <c r="C80" s="7">
        <v>2</v>
      </c>
      <c r="D80" s="7">
        <v>16684</v>
      </c>
      <c r="E80" s="7">
        <v>6</v>
      </c>
      <c r="G80">
        <f>IFERROR(VLOOKUP(A80,'Beds Data'!$C$1:$S$769,17,FALSE),0)</f>
        <v>16684</v>
      </c>
      <c r="H80">
        <f t="shared" si="8"/>
        <v>6</v>
      </c>
      <c r="I80">
        <f t="shared" si="7"/>
        <v>35.962598897146968</v>
      </c>
      <c r="J80" t="str">
        <f>_xlfn.XLOOKUP($A80,'Beds Data'!$C$1:$C$769,'Beds Data'!$B$1:$B$769,"",0,1)</f>
        <v>5 Northern</v>
      </c>
    </row>
    <row r="81" spans="1:10" x14ac:dyDescent="0.2">
      <c r="A81" s="10" t="s">
        <v>377</v>
      </c>
      <c r="B81" s="7">
        <v>524</v>
      </c>
      <c r="C81" s="7">
        <v>24</v>
      </c>
      <c r="D81" s="7">
        <v>106275</v>
      </c>
      <c r="E81" s="7">
        <v>252</v>
      </c>
      <c r="G81">
        <f>IFERROR(VLOOKUP(A81,'Beds Data'!$C$1:$S$769,17,FALSE),0)</f>
        <v>106275</v>
      </c>
      <c r="H81">
        <f t="shared" si="8"/>
        <v>252</v>
      </c>
      <c r="I81">
        <f t="shared" si="7"/>
        <v>237.12067748764997</v>
      </c>
      <c r="J81" t="str">
        <f>_xlfn.XLOOKUP($A81,'Beds Data'!$C$1:$C$769,'Beds Data'!$B$1:$B$769,"",0,1)</f>
        <v>5 Northern</v>
      </c>
    </row>
    <row r="82" spans="1:10" x14ac:dyDescent="0.2">
      <c r="A82" s="10" t="s">
        <v>884</v>
      </c>
      <c r="B82" s="7">
        <v>531</v>
      </c>
      <c r="C82" s="7">
        <v>3</v>
      </c>
      <c r="D82" s="7">
        <v>28887</v>
      </c>
      <c r="E82" s="7">
        <v>17</v>
      </c>
      <c r="G82">
        <f>IFERROR(VLOOKUP(A82,'Beds Data'!$C$1:$S$769,17,FALSE),0)</f>
        <v>28887</v>
      </c>
      <c r="H82">
        <f t="shared" si="8"/>
        <v>17</v>
      </c>
      <c r="I82">
        <f t="shared" si="7"/>
        <v>58.850001730882404</v>
      </c>
      <c r="J82" t="str">
        <f>_xlfn.XLOOKUP($A82,'Beds Data'!$C$1:$C$769,'Beds Data'!$B$1:$B$769,"",0,1)</f>
        <v>5 Northern</v>
      </c>
    </row>
    <row r="83" spans="1:10" x14ac:dyDescent="0.2">
      <c r="A83" s="10" t="s">
        <v>669</v>
      </c>
      <c r="B83" s="7">
        <v>532</v>
      </c>
      <c r="C83" s="7">
        <v>5</v>
      </c>
      <c r="D83" s="7">
        <v>38889</v>
      </c>
      <c r="E83" s="7">
        <v>13</v>
      </c>
      <c r="G83">
        <f>IFERROR(VLOOKUP(A83,'Beds Data'!$C$1:$S$769,17,FALSE),0)</f>
        <v>38889</v>
      </c>
      <c r="H83">
        <f t="shared" si="8"/>
        <v>13</v>
      </c>
      <c r="I83">
        <f t="shared" si="7"/>
        <v>33.428475918640231</v>
      </c>
      <c r="J83" t="str">
        <f>_xlfn.XLOOKUP($A83,'Beds Data'!$C$1:$C$769,'Beds Data'!$B$1:$B$769,"",0,1)</f>
        <v>5 Northern</v>
      </c>
    </row>
    <row r="84" spans="1:10" x14ac:dyDescent="0.2">
      <c r="A84" s="10" t="s">
        <v>1065</v>
      </c>
      <c r="B84" s="7">
        <v>533</v>
      </c>
      <c r="C84" s="7">
        <v>2</v>
      </c>
      <c r="D84" s="7">
        <v>5077</v>
      </c>
      <c r="E84" s="7">
        <v>2</v>
      </c>
      <c r="G84">
        <f>IFERROR(VLOOKUP(A84,'Beds Data'!$C$1:$S$769,17,FALSE),0)</f>
        <v>5077</v>
      </c>
      <c r="H84">
        <f t="shared" si="8"/>
        <v>2</v>
      </c>
      <c r="I84">
        <f t="shared" si="7"/>
        <v>39.393342525113255</v>
      </c>
      <c r="J84" t="str">
        <f>_xlfn.XLOOKUP($A84,'Beds Data'!$C$1:$C$769,'Beds Data'!$B$1:$B$769,"",0,1)</f>
        <v>5 Northern</v>
      </c>
    </row>
    <row r="85" spans="1:10" x14ac:dyDescent="0.2">
      <c r="A85" s="10" t="s">
        <v>406</v>
      </c>
      <c r="B85" s="7">
        <v>999</v>
      </c>
      <c r="C85" s="7">
        <v>1</v>
      </c>
      <c r="D85" s="7">
        <v>0</v>
      </c>
      <c r="E85" s="7">
        <v>318</v>
      </c>
      <c r="G85" t="str">
        <f>IFERROR(VLOOKUP(A85,'Beds Data'!$C$1:$S$769,17,FALSE),0)</f>
        <v/>
      </c>
      <c r="H85">
        <f t="shared" si="8"/>
        <v>318</v>
      </c>
      <c r="I85" t="e">
        <f t="shared" si="7"/>
        <v>#VALUE!</v>
      </c>
      <c r="J85" t="str">
        <f>_xlfn.XLOOKUP($A85,'Beds Data'!$C$1:$C$769,'Beds Data'!$B$1:$B$769,"",0,1)</f>
        <v>3 Vancouver Coastal</v>
      </c>
    </row>
    <row r="86" spans="1:10" x14ac:dyDescent="0.2">
      <c r="A86" s="9" t="s">
        <v>1865</v>
      </c>
      <c r="B86" s="7">
        <v>112</v>
      </c>
      <c r="C86" s="7">
        <v>767</v>
      </c>
      <c r="D86" s="7">
        <v>4018</v>
      </c>
      <c r="E86" s="7">
        <v>22503</v>
      </c>
      <c r="G86">
        <f>IFERROR(VLOOKUP(A86,'Beds Data'!$C$1:$S$769,17,FALSE),0)</f>
        <v>0</v>
      </c>
      <c r="H86" t="e">
        <f t="shared" si="8"/>
        <v>#REF!</v>
      </c>
      <c r="I86" t="e">
        <f t="shared" si="7"/>
        <v>#REF!</v>
      </c>
      <c r="J86" t="str">
        <f>_xlfn.XLOOKUP($A86,'Beds Data'!$C$1:$C$769,'Beds Data'!$B$1:$B$769,"",0,1)</f>
        <v/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99DF-D468-784A-86B8-E735270BC530}">
  <sheetPr filterMode="1">
    <tabColor theme="5" tint="0.59999389629810485"/>
  </sheetPr>
  <dimension ref="A1:U772"/>
  <sheetViews>
    <sheetView zoomScale="174" workbookViewId="0">
      <selection activeCell="S3" sqref="D3:S769"/>
    </sheetView>
  </sheetViews>
  <sheetFormatPr baseColWidth="10" defaultColWidth="8.83203125" defaultRowHeight="15" x14ac:dyDescent="0.2"/>
  <cols>
    <col min="1" max="1" width="15.5" bestFit="1" customWidth="1"/>
    <col min="2" max="2" width="18.33203125" bestFit="1" customWidth="1"/>
    <col min="3" max="3" width="26.83203125" bestFit="1" customWidth="1"/>
    <col min="4" max="4" width="55" bestFit="1" customWidth="1"/>
    <col min="5" max="5" width="69.83203125" bestFit="1" customWidth="1"/>
    <col min="6" max="6" width="42.1640625" bestFit="1" customWidth="1"/>
    <col min="8" max="8" width="9.1640625" bestFit="1" customWidth="1"/>
    <col min="9" max="9" width="20.1640625" bestFit="1" customWidth="1"/>
    <col min="10" max="10" width="41.1640625" bestFit="1" customWidth="1"/>
    <col min="11" max="11" width="5.1640625" bestFit="1" customWidth="1"/>
    <col min="12" max="12" width="25.6640625" bestFit="1" customWidth="1"/>
    <col min="13" max="13" width="12.6640625" bestFit="1" customWidth="1"/>
    <col min="14" max="14" width="15.1640625" bestFit="1" customWidth="1"/>
    <col min="15" max="15" width="11.5" bestFit="1" customWidth="1"/>
    <col min="16" max="16" width="11.1640625" bestFit="1" customWidth="1"/>
  </cols>
  <sheetData>
    <row r="1" spans="1:21" s="9" customFormat="1" x14ac:dyDescent="0.2">
      <c r="A1" s="6" t="s">
        <v>99</v>
      </c>
      <c r="B1" s="6" t="s">
        <v>100</v>
      </c>
      <c r="C1" s="6" t="s">
        <v>101</v>
      </c>
      <c r="D1" s="6" t="s">
        <v>102</v>
      </c>
      <c r="E1" s="6" t="s">
        <v>103</v>
      </c>
      <c r="F1" s="6" t="s">
        <v>104</v>
      </c>
      <c r="G1" s="6" t="s">
        <v>105</v>
      </c>
      <c r="H1" s="6" t="s">
        <v>106</v>
      </c>
      <c r="I1" s="6" t="s">
        <v>107</v>
      </c>
      <c r="J1" s="6" t="s">
        <v>108</v>
      </c>
      <c r="K1" s="6" t="s">
        <v>109</v>
      </c>
      <c r="L1" s="6" t="s">
        <v>110</v>
      </c>
      <c r="M1" s="6" t="s">
        <v>111</v>
      </c>
      <c r="N1" s="6" t="s">
        <v>112</v>
      </c>
      <c r="O1" s="6" t="s">
        <v>113</v>
      </c>
      <c r="P1" s="6" t="s">
        <v>114</v>
      </c>
      <c r="Q1" s="6" t="s">
        <v>1</v>
      </c>
      <c r="R1" s="6" t="s">
        <v>0</v>
      </c>
      <c r="S1" s="6" t="s">
        <v>91</v>
      </c>
      <c r="T1" s="9" t="s">
        <v>1876</v>
      </c>
      <c r="U1" s="9" t="s">
        <v>1883</v>
      </c>
    </row>
    <row r="2" spans="1:21" hidden="1" x14ac:dyDescent="0.2">
      <c r="A2" s="1" t="s">
        <v>115</v>
      </c>
      <c r="B2" s="1" t="s">
        <v>116</v>
      </c>
      <c r="C2" s="1" t="s">
        <v>117</v>
      </c>
      <c r="D2" s="1" t="s">
        <v>118</v>
      </c>
      <c r="E2" s="1" t="s">
        <v>119</v>
      </c>
      <c r="F2" s="1" t="s">
        <v>120</v>
      </c>
      <c r="G2">
        <v>19</v>
      </c>
      <c r="H2">
        <v>64</v>
      </c>
      <c r="I2" s="1" t="s">
        <v>121</v>
      </c>
      <c r="J2" s="1" t="s">
        <v>121</v>
      </c>
      <c r="K2">
        <v>10</v>
      </c>
      <c r="L2">
        <v>102</v>
      </c>
      <c r="M2" s="1" t="s">
        <v>122</v>
      </c>
      <c r="N2" s="1" t="s">
        <v>123</v>
      </c>
      <c r="O2" s="1" t="s">
        <v>124</v>
      </c>
      <c r="P2" s="1" t="s">
        <v>125</v>
      </c>
      <c r="Q2">
        <f>_xlfn.NUMBERVALUE(LEFT(C2,FIND(" ",C2)))</f>
        <v>112</v>
      </c>
      <c r="R2">
        <f>IFERROR(VLOOKUP(Q2,'Populations Data'!$B$2:$E$90,2,FALSE),"")</f>
        <v>2022</v>
      </c>
      <c r="S2">
        <f>IFERROR(VLOOKUP(Q2,'Populations Data'!$B$2:$E$90,3,FALSE),"")</f>
        <v>28736</v>
      </c>
      <c r="T2" t="str">
        <f>RIGHT(B2,LEN(B2)-FIND(" ",B2))</f>
        <v>Interior</v>
      </c>
      <c r="U2">
        <f>_xlfn.XLOOKUP(B2,Sheet3!$M$5:$M$9,Sheet3!$P$5:$P$9,"",0,1)</f>
        <v>183.63499488472948</v>
      </c>
    </row>
    <row r="3" spans="1:21" x14ac:dyDescent="0.2">
      <c r="A3" s="1" t="s">
        <v>126</v>
      </c>
      <c r="B3" s="1" t="s">
        <v>116</v>
      </c>
      <c r="C3" s="1" t="s">
        <v>127</v>
      </c>
      <c r="D3" s="1" t="s">
        <v>128</v>
      </c>
      <c r="E3" s="1" t="s">
        <v>129</v>
      </c>
      <c r="F3" s="1" t="s">
        <v>130</v>
      </c>
      <c r="G3">
        <v>19</v>
      </c>
      <c r="H3">
        <v>90</v>
      </c>
      <c r="I3" s="1" t="s">
        <v>131</v>
      </c>
      <c r="J3" s="1" t="s">
        <v>121</v>
      </c>
      <c r="K3">
        <v>2</v>
      </c>
      <c r="L3">
        <v>100</v>
      </c>
      <c r="M3" s="1" t="s">
        <v>122</v>
      </c>
      <c r="N3" s="1" t="s">
        <v>123</v>
      </c>
      <c r="O3" s="1" t="s">
        <v>132</v>
      </c>
      <c r="P3" s="1" t="s">
        <v>133</v>
      </c>
      <c r="Q3">
        <f t="shared" ref="Q3:Q66" si="0">_xlfn.NUMBERVALUE(LEFT(C3,FIND(" ",C3)))</f>
        <v>115</v>
      </c>
      <c r="R3">
        <f>IFERROR(VLOOKUP(Q3,'Populations Data'!$B$2:$E$90,2,FALSE),"")</f>
        <v>2022</v>
      </c>
      <c r="S3">
        <f>IFERROR(VLOOKUP(Q3,'Populations Data'!$B$2:$E$90,3,FALSE),"")</f>
        <v>13391</v>
      </c>
      <c r="T3" t="str">
        <f t="shared" ref="T3:T66" si="1">RIGHT(B3,LEN(B3)-FIND(" ",B3))</f>
        <v>Interior</v>
      </c>
      <c r="U3">
        <f>_xlfn.XLOOKUP(B3,Sheet3!$M$5:$M$9,Sheet3!$P$5:$P$9,"",0,1)</f>
        <v>183.63499488472948</v>
      </c>
    </row>
    <row r="4" spans="1:21" hidden="1" x14ac:dyDescent="0.2">
      <c r="A4" s="1" t="s">
        <v>126</v>
      </c>
      <c r="B4" s="1" t="s">
        <v>116</v>
      </c>
      <c r="C4" s="1" t="s">
        <v>134</v>
      </c>
      <c r="D4" s="1" t="s">
        <v>135</v>
      </c>
      <c r="E4" s="1" t="s">
        <v>136</v>
      </c>
      <c r="F4" s="1" t="s">
        <v>137</v>
      </c>
      <c r="G4">
        <v>19</v>
      </c>
      <c r="H4">
        <v>90</v>
      </c>
      <c r="I4" s="1" t="s">
        <v>131</v>
      </c>
      <c r="J4" s="1" t="s">
        <v>138</v>
      </c>
      <c r="K4">
        <v>8</v>
      </c>
      <c r="L4">
        <v>26</v>
      </c>
      <c r="M4" s="1" t="s">
        <v>122</v>
      </c>
      <c r="N4" s="1" t="s">
        <v>123</v>
      </c>
      <c r="O4" s="1" t="s">
        <v>139</v>
      </c>
      <c r="P4" s="1" t="s">
        <v>140</v>
      </c>
      <c r="Q4">
        <f t="shared" si="0"/>
        <v>123</v>
      </c>
      <c r="R4">
        <f>IFERROR(VLOOKUP(Q4,'Populations Data'!$B$2:$E$90,2,FALSE),"")</f>
        <v>2022</v>
      </c>
      <c r="S4">
        <f>IFERROR(VLOOKUP(Q4,'Populations Data'!$B$2:$E$90,3,FALSE),"")</f>
        <v>15040</v>
      </c>
      <c r="T4" t="str">
        <f t="shared" si="1"/>
        <v>Interior</v>
      </c>
      <c r="U4">
        <f>_xlfn.XLOOKUP(B4,Sheet3!$M$5:$M$9,Sheet3!$P$5:$P$9,"",0,1)</f>
        <v>183.63499488472948</v>
      </c>
    </row>
    <row r="5" spans="1:21" hidden="1" x14ac:dyDescent="0.2">
      <c r="A5" s="1" t="s">
        <v>126</v>
      </c>
      <c r="B5" s="1" t="s">
        <v>116</v>
      </c>
      <c r="C5" s="1" t="s">
        <v>141</v>
      </c>
      <c r="D5" s="1" t="s">
        <v>142</v>
      </c>
      <c r="E5" s="1" t="s">
        <v>143</v>
      </c>
      <c r="F5" s="1" t="s">
        <v>144</v>
      </c>
      <c r="G5">
        <v>19</v>
      </c>
      <c r="H5">
        <v>90</v>
      </c>
      <c r="I5" s="1" t="s">
        <v>131</v>
      </c>
      <c r="J5" s="1" t="s">
        <v>121</v>
      </c>
      <c r="K5">
        <v>7</v>
      </c>
      <c r="L5">
        <v>89</v>
      </c>
      <c r="M5" s="1" t="s">
        <v>122</v>
      </c>
      <c r="N5" s="1" t="s">
        <v>123</v>
      </c>
      <c r="O5" s="1" t="s">
        <v>145</v>
      </c>
      <c r="P5" s="1" t="s">
        <v>146</v>
      </c>
      <c r="Q5">
        <f t="shared" si="0"/>
        <v>136</v>
      </c>
      <c r="R5">
        <f>IFERROR(VLOOKUP(Q5,'Populations Data'!$B$2:$E$90,2,FALSE),"")</f>
        <v>2022</v>
      </c>
      <c r="S5">
        <f>IFERROR(VLOOKUP(Q5,'Populations Data'!$B$2:$E$90,3,FALSE),"")</f>
        <v>75670</v>
      </c>
      <c r="T5" t="str">
        <f t="shared" si="1"/>
        <v>Interior</v>
      </c>
      <c r="U5">
        <f>_xlfn.XLOOKUP(B5,Sheet3!$M$5:$M$9,Sheet3!$P$5:$P$9,"",0,1)</f>
        <v>183.63499488472948</v>
      </c>
    </row>
    <row r="6" spans="1:21" hidden="1" x14ac:dyDescent="0.2">
      <c r="A6" s="1" t="s">
        <v>126</v>
      </c>
      <c r="B6" s="1" t="s">
        <v>116</v>
      </c>
      <c r="C6" s="1" t="s">
        <v>141</v>
      </c>
      <c r="D6" s="1" t="s">
        <v>147</v>
      </c>
      <c r="E6" s="1" t="s">
        <v>148</v>
      </c>
      <c r="F6" s="1" t="s">
        <v>144</v>
      </c>
      <c r="G6">
        <v>19</v>
      </c>
      <c r="H6">
        <v>90</v>
      </c>
      <c r="I6" s="1" t="s">
        <v>131</v>
      </c>
      <c r="J6" s="1" t="s">
        <v>121</v>
      </c>
      <c r="K6">
        <v>23</v>
      </c>
      <c r="L6">
        <v>96</v>
      </c>
      <c r="M6" s="1" t="s">
        <v>122</v>
      </c>
      <c r="N6" s="1" t="s">
        <v>123</v>
      </c>
      <c r="O6" s="1" t="s">
        <v>149</v>
      </c>
      <c r="P6" s="1" t="s">
        <v>150</v>
      </c>
      <c r="Q6">
        <f t="shared" si="0"/>
        <v>136</v>
      </c>
      <c r="R6">
        <f>IFERROR(VLOOKUP(Q6,'Populations Data'!$B$2:$E$90,2,FALSE),"")</f>
        <v>2022</v>
      </c>
      <c r="S6">
        <f>IFERROR(VLOOKUP(Q6,'Populations Data'!$B$2:$E$90,3,FALSE),"")</f>
        <v>75670</v>
      </c>
      <c r="T6" t="str">
        <f t="shared" si="1"/>
        <v>Interior</v>
      </c>
      <c r="U6">
        <f>_xlfn.XLOOKUP(B6,Sheet3!$M$5:$M$9,Sheet3!$P$5:$P$9,"",0,1)</f>
        <v>183.63499488472948</v>
      </c>
    </row>
    <row r="7" spans="1:21" hidden="1" x14ac:dyDescent="0.2">
      <c r="A7" s="1" t="s">
        <v>126</v>
      </c>
      <c r="B7" s="1" t="s">
        <v>116</v>
      </c>
      <c r="C7" s="1" t="s">
        <v>151</v>
      </c>
      <c r="D7" s="1" t="s">
        <v>128</v>
      </c>
      <c r="E7" s="1" t="s">
        <v>152</v>
      </c>
      <c r="F7" s="1" t="s">
        <v>153</v>
      </c>
      <c r="G7">
        <v>19</v>
      </c>
      <c r="H7">
        <v>90</v>
      </c>
      <c r="I7" s="1" t="s">
        <v>131</v>
      </c>
      <c r="J7" s="1" t="s">
        <v>121</v>
      </c>
      <c r="K7">
        <v>1</v>
      </c>
      <c r="L7">
        <v>0</v>
      </c>
      <c r="M7" s="1" t="s">
        <v>122</v>
      </c>
      <c r="N7" s="1" t="s">
        <v>123</v>
      </c>
      <c r="O7" s="1" t="s">
        <v>154</v>
      </c>
      <c r="P7" s="1" t="s">
        <v>155</v>
      </c>
      <c r="Q7">
        <f t="shared" si="0"/>
        <v>137</v>
      </c>
      <c r="R7">
        <f>IFERROR(VLOOKUP(Q7,'Populations Data'!$B$2:$E$90,2,FALSE),"")</f>
        <v>2022</v>
      </c>
      <c r="S7">
        <f>IFERROR(VLOOKUP(Q7,'Populations Data'!$B$2:$E$90,3,FALSE),"")</f>
        <v>234885</v>
      </c>
      <c r="T7" t="str">
        <f t="shared" si="1"/>
        <v>Interior</v>
      </c>
      <c r="U7">
        <f>_xlfn.XLOOKUP(B7,Sheet3!$M$5:$M$9,Sheet3!$P$5:$P$9,"",0,1)</f>
        <v>183.63499488472948</v>
      </c>
    </row>
    <row r="8" spans="1:21" hidden="1" x14ac:dyDescent="0.2">
      <c r="A8" s="1" t="s">
        <v>126</v>
      </c>
      <c r="B8" s="1" t="s">
        <v>116</v>
      </c>
      <c r="C8" s="1" t="s">
        <v>151</v>
      </c>
      <c r="D8" s="1" t="s">
        <v>156</v>
      </c>
      <c r="E8" s="1" t="s">
        <v>157</v>
      </c>
      <c r="F8" s="1" t="s">
        <v>153</v>
      </c>
      <c r="G8">
        <v>19</v>
      </c>
      <c r="H8">
        <v>90</v>
      </c>
      <c r="I8" s="1" t="s">
        <v>131</v>
      </c>
      <c r="J8" s="1" t="s">
        <v>121</v>
      </c>
      <c r="K8">
        <v>7</v>
      </c>
      <c r="L8">
        <v>100</v>
      </c>
      <c r="M8" s="1" t="s">
        <v>122</v>
      </c>
      <c r="N8" s="1" t="s">
        <v>123</v>
      </c>
      <c r="O8" s="1" t="s">
        <v>158</v>
      </c>
      <c r="P8" s="1" t="s">
        <v>159</v>
      </c>
      <c r="Q8">
        <f t="shared" si="0"/>
        <v>137</v>
      </c>
      <c r="R8">
        <f>IFERROR(VLOOKUP(Q8,'Populations Data'!$B$2:$E$90,2,FALSE),"")</f>
        <v>2022</v>
      </c>
      <c r="S8">
        <f>IFERROR(VLOOKUP(Q8,'Populations Data'!$B$2:$E$90,3,FALSE),"")</f>
        <v>234885</v>
      </c>
      <c r="T8" t="str">
        <f t="shared" si="1"/>
        <v>Interior</v>
      </c>
      <c r="U8">
        <f>_xlfn.XLOOKUP(B8,Sheet3!$M$5:$M$9,Sheet3!$P$5:$P$9,"",0,1)</f>
        <v>183.63499488472948</v>
      </c>
    </row>
    <row r="9" spans="1:21" hidden="1" x14ac:dyDescent="0.2">
      <c r="A9" s="1" t="s">
        <v>126</v>
      </c>
      <c r="B9" s="1" t="s">
        <v>116</v>
      </c>
      <c r="C9" s="1" t="s">
        <v>151</v>
      </c>
      <c r="D9" s="1" t="s">
        <v>160</v>
      </c>
      <c r="E9" s="1" t="s">
        <v>161</v>
      </c>
      <c r="F9" s="1" t="s">
        <v>153</v>
      </c>
      <c r="G9">
        <v>19</v>
      </c>
      <c r="H9">
        <v>90</v>
      </c>
      <c r="I9" s="1" t="s">
        <v>131</v>
      </c>
      <c r="J9" s="1" t="s">
        <v>138</v>
      </c>
      <c r="K9">
        <v>6</v>
      </c>
      <c r="L9">
        <v>0</v>
      </c>
      <c r="M9" s="1" t="s">
        <v>122</v>
      </c>
      <c r="N9" s="1" t="s">
        <v>123</v>
      </c>
      <c r="O9" s="1" t="s">
        <v>162</v>
      </c>
      <c r="P9" s="1" t="s">
        <v>163</v>
      </c>
      <c r="Q9">
        <f t="shared" si="0"/>
        <v>137</v>
      </c>
      <c r="R9">
        <f>IFERROR(VLOOKUP(Q9,'Populations Data'!$B$2:$E$90,2,FALSE),"")</f>
        <v>2022</v>
      </c>
      <c r="S9">
        <f>IFERROR(VLOOKUP(Q9,'Populations Data'!$B$2:$E$90,3,FALSE),"")</f>
        <v>234885</v>
      </c>
      <c r="T9" t="str">
        <f t="shared" si="1"/>
        <v>Interior</v>
      </c>
      <c r="U9">
        <f>_xlfn.XLOOKUP(B9,Sheet3!$M$5:$M$9,Sheet3!$P$5:$P$9,"",0,1)</f>
        <v>183.63499488472948</v>
      </c>
    </row>
    <row r="10" spans="1:21" hidden="1" x14ac:dyDescent="0.2">
      <c r="A10" s="1" t="s">
        <v>126</v>
      </c>
      <c r="B10" s="1" t="s">
        <v>164</v>
      </c>
      <c r="C10" s="1" t="s">
        <v>165</v>
      </c>
      <c r="D10" s="1" t="s">
        <v>166</v>
      </c>
      <c r="E10" s="1" t="s">
        <v>167</v>
      </c>
      <c r="F10" s="1" t="s">
        <v>168</v>
      </c>
      <c r="G10">
        <v>19</v>
      </c>
      <c r="H10">
        <v>24</v>
      </c>
      <c r="I10" s="1" t="s">
        <v>131</v>
      </c>
      <c r="J10" s="1" t="s">
        <v>138</v>
      </c>
      <c r="K10">
        <v>5</v>
      </c>
      <c r="L10">
        <v>100</v>
      </c>
      <c r="M10" s="1" t="s">
        <v>122</v>
      </c>
      <c r="N10" s="1" t="s">
        <v>123</v>
      </c>
      <c r="O10" s="1" t="s">
        <v>169</v>
      </c>
      <c r="P10" s="1" t="s">
        <v>170</v>
      </c>
      <c r="Q10">
        <f t="shared" si="0"/>
        <v>213</v>
      </c>
      <c r="R10">
        <f>IFERROR(VLOOKUP(Q10,'Populations Data'!$B$2:$E$90,2,FALSE),"")</f>
        <v>2022</v>
      </c>
      <c r="S10">
        <f>IFERROR(VLOOKUP(Q10,'Populations Data'!$B$2:$E$90,3,FALSE),"")</f>
        <v>168993</v>
      </c>
      <c r="T10" t="str">
        <f t="shared" si="1"/>
        <v>Fraser</v>
      </c>
      <c r="U10">
        <f>_xlfn.XLOOKUP(B10,Sheet3!$M$5:$M$9,Sheet3!$P$5:$P$9,"",0,1)</f>
        <v>171.29879318961125</v>
      </c>
    </row>
    <row r="11" spans="1:21" hidden="1" x14ac:dyDescent="0.2">
      <c r="A11" s="1" t="s">
        <v>126</v>
      </c>
      <c r="B11" s="1" t="s">
        <v>116</v>
      </c>
      <c r="C11" s="1" t="s">
        <v>171</v>
      </c>
      <c r="D11" s="1" t="s">
        <v>128</v>
      </c>
      <c r="E11" s="1" t="s">
        <v>172</v>
      </c>
      <c r="F11" s="1" t="s">
        <v>173</v>
      </c>
      <c r="G11">
        <v>19</v>
      </c>
      <c r="H11">
        <v>64</v>
      </c>
      <c r="I11" s="1" t="s">
        <v>131</v>
      </c>
      <c r="J11" s="1" t="s">
        <v>121</v>
      </c>
      <c r="K11">
        <v>2</v>
      </c>
      <c r="L11">
        <v>100</v>
      </c>
      <c r="M11" s="1" t="s">
        <v>122</v>
      </c>
      <c r="N11" s="1" t="s">
        <v>123</v>
      </c>
      <c r="O11" s="1" t="s">
        <v>174</v>
      </c>
      <c r="P11" s="1" t="s">
        <v>175</v>
      </c>
      <c r="Q11">
        <f t="shared" si="0"/>
        <v>143</v>
      </c>
      <c r="R11">
        <f>IFERROR(VLOOKUP(Q11,'Populations Data'!$B$2:$E$90,2,FALSE),"")</f>
        <v>2022</v>
      </c>
      <c r="S11">
        <f>IFERROR(VLOOKUP(Q11,'Populations Data'!$B$2:$E$90,3,FALSE),"")</f>
        <v>130096</v>
      </c>
      <c r="T11" t="str">
        <f t="shared" si="1"/>
        <v>Interior</v>
      </c>
      <c r="U11">
        <f>_xlfn.XLOOKUP(B11,Sheet3!$M$5:$M$9,Sheet3!$P$5:$P$9,"",0,1)</f>
        <v>183.63499488472948</v>
      </c>
    </row>
    <row r="12" spans="1:21" hidden="1" x14ac:dyDescent="0.2">
      <c r="A12" s="1" t="s">
        <v>126</v>
      </c>
      <c r="B12" s="1" t="s">
        <v>116</v>
      </c>
      <c r="C12" s="1" t="s">
        <v>171</v>
      </c>
      <c r="D12" s="1" t="s">
        <v>166</v>
      </c>
      <c r="E12" s="1" t="s">
        <v>176</v>
      </c>
      <c r="F12" s="1" t="s">
        <v>173</v>
      </c>
      <c r="G12">
        <v>19</v>
      </c>
      <c r="H12">
        <v>64</v>
      </c>
      <c r="I12" s="1" t="s">
        <v>131</v>
      </c>
      <c r="J12" s="1" t="s">
        <v>121</v>
      </c>
      <c r="K12">
        <v>12</v>
      </c>
      <c r="L12">
        <v>100</v>
      </c>
      <c r="M12" s="1" t="s">
        <v>122</v>
      </c>
      <c r="N12" s="1" t="s">
        <v>123</v>
      </c>
      <c r="O12" s="1" t="s">
        <v>121</v>
      </c>
      <c r="P12" s="1" t="s">
        <v>121</v>
      </c>
      <c r="Q12">
        <f t="shared" si="0"/>
        <v>143</v>
      </c>
      <c r="R12">
        <f>IFERROR(VLOOKUP(Q12,'Populations Data'!$B$2:$E$90,2,FALSE),"")</f>
        <v>2022</v>
      </c>
      <c r="S12">
        <f>IFERROR(VLOOKUP(Q12,'Populations Data'!$B$2:$E$90,3,FALSE),"")</f>
        <v>130096</v>
      </c>
      <c r="T12" t="str">
        <f t="shared" si="1"/>
        <v>Interior</v>
      </c>
      <c r="U12">
        <f>_xlfn.XLOOKUP(B12,Sheet3!$M$5:$M$9,Sheet3!$P$5:$P$9,"",0,1)</f>
        <v>183.63499488472948</v>
      </c>
    </row>
    <row r="13" spans="1:21" hidden="1" x14ac:dyDescent="0.2">
      <c r="A13" s="1" t="s">
        <v>126</v>
      </c>
      <c r="B13" s="1" t="s">
        <v>116</v>
      </c>
      <c r="C13" s="1" t="s">
        <v>177</v>
      </c>
      <c r="D13" s="1" t="s">
        <v>178</v>
      </c>
      <c r="E13" s="1" t="s">
        <v>179</v>
      </c>
      <c r="F13" s="1" t="s">
        <v>180</v>
      </c>
      <c r="G13">
        <v>19</v>
      </c>
      <c r="H13">
        <v>64</v>
      </c>
      <c r="I13" s="1" t="s">
        <v>131</v>
      </c>
      <c r="J13" s="1" t="s">
        <v>181</v>
      </c>
      <c r="K13">
        <v>4</v>
      </c>
      <c r="L13">
        <v>0</v>
      </c>
      <c r="M13" s="1" t="s">
        <v>122</v>
      </c>
      <c r="N13" s="1" t="s">
        <v>123</v>
      </c>
      <c r="O13" s="1" t="s">
        <v>182</v>
      </c>
      <c r="P13" s="1" t="s">
        <v>183</v>
      </c>
      <c r="Q13">
        <f t="shared" si="0"/>
        <v>146</v>
      </c>
      <c r="R13">
        <f>IFERROR(VLOOKUP(Q13,'Populations Data'!$B$2:$E$90,2,FALSE),"")</f>
        <v>2022</v>
      </c>
      <c r="S13">
        <f>IFERROR(VLOOKUP(Q13,'Populations Data'!$B$2:$E$90,3,FALSE),"")</f>
        <v>26352</v>
      </c>
      <c r="T13" t="str">
        <f t="shared" si="1"/>
        <v>Interior</v>
      </c>
      <c r="U13">
        <f>_xlfn.XLOOKUP(B13,Sheet3!$M$5:$M$9,Sheet3!$P$5:$P$9,"",0,1)</f>
        <v>183.63499488472948</v>
      </c>
    </row>
    <row r="14" spans="1:21" hidden="1" x14ac:dyDescent="0.2">
      <c r="A14" s="1" t="s">
        <v>115</v>
      </c>
      <c r="B14" s="1" t="s">
        <v>184</v>
      </c>
      <c r="C14" s="1" t="s">
        <v>185</v>
      </c>
      <c r="D14" s="1" t="s">
        <v>186</v>
      </c>
      <c r="E14" s="1" t="s">
        <v>187</v>
      </c>
      <c r="F14" s="1" t="s">
        <v>188</v>
      </c>
      <c r="G14">
        <v>19</v>
      </c>
      <c r="H14">
        <v>99</v>
      </c>
      <c r="I14" s="1" t="s">
        <v>121</v>
      </c>
      <c r="J14" s="1" t="s">
        <v>121</v>
      </c>
      <c r="K14">
        <v>5</v>
      </c>
      <c r="L14">
        <v>95</v>
      </c>
      <c r="M14" s="1" t="s">
        <v>122</v>
      </c>
      <c r="N14" s="1" t="s">
        <v>123</v>
      </c>
      <c r="O14" s="1" t="s">
        <v>189</v>
      </c>
      <c r="P14" s="1" t="s">
        <v>190</v>
      </c>
      <c r="Q14">
        <f t="shared" si="0"/>
        <v>321</v>
      </c>
      <c r="R14">
        <f>IFERROR(VLOOKUP(Q14,'Populations Data'!$B$2:$E$90,2,FALSE),"")</f>
        <v>2022</v>
      </c>
      <c r="S14">
        <f>IFERROR(VLOOKUP(Q14,'Populations Data'!$B$2:$E$90,3,FALSE),"")</f>
        <v>133972</v>
      </c>
      <c r="T14" t="str">
        <f t="shared" si="1"/>
        <v>Vancouver Coastal</v>
      </c>
      <c r="U14">
        <f>_xlfn.XLOOKUP(B14,Sheet3!$M$5:$M$9,Sheet3!$P$5:$P$9,"",0,1)</f>
        <v>321.7507500861164</v>
      </c>
    </row>
    <row r="15" spans="1:21" hidden="1" x14ac:dyDescent="0.2">
      <c r="A15" s="1" t="s">
        <v>115</v>
      </c>
      <c r="B15" s="1" t="s">
        <v>191</v>
      </c>
      <c r="C15" s="1" t="s">
        <v>192</v>
      </c>
      <c r="D15" s="1" t="s">
        <v>118</v>
      </c>
      <c r="E15" s="1" t="s">
        <v>193</v>
      </c>
      <c r="F15" s="1" t="s">
        <v>194</v>
      </c>
      <c r="G15">
        <v>18</v>
      </c>
      <c r="H15">
        <v>75</v>
      </c>
      <c r="I15" s="1" t="s">
        <v>121</v>
      </c>
      <c r="J15" s="1" t="s">
        <v>121</v>
      </c>
      <c r="K15">
        <v>45</v>
      </c>
      <c r="L15">
        <v>107</v>
      </c>
      <c r="M15" s="1" t="s">
        <v>122</v>
      </c>
      <c r="N15" s="1" t="s">
        <v>123</v>
      </c>
      <c r="O15" s="1" t="s">
        <v>195</v>
      </c>
      <c r="P15" s="1" t="s">
        <v>196</v>
      </c>
      <c r="Q15">
        <f t="shared" si="0"/>
        <v>411</v>
      </c>
      <c r="R15">
        <f>IFERROR(VLOOKUP(Q15,'Populations Data'!$B$2:$E$90,2,FALSE),"")</f>
        <v>2022</v>
      </c>
      <c r="S15">
        <f>IFERROR(VLOOKUP(Q15,'Populations Data'!$B$2:$E$90,3,FALSE),"")</f>
        <v>250926</v>
      </c>
      <c r="T15" t="str">
        <f t="shared" si="1"/>
        <v>Vancouver Island</v>
      </c>
      <c r="U15">
        <f>_xlfn.XLOOKUP(B15,Sheet3!$M$5:$M$9,Sheet3!$P$5:$P$9,"",0,1)</f>
        <v>209.99723807980351</v>
      </c>
    </row>
    <row r="16" spans="1:21" hidden="1" x14ac:dyDescent="0.2">
      <c r="A16" s="1" t="s">
        <v>115</v>
      </c>
      <c r="B16" s="1" t="s">
        <v>191</v>
      </c>
      <c r="C16" s="1" t="s">
        <v>192</v>
      </c>
      <c r="D16" s="1" t="s">
        <v>197</v>
      </c>
      <c r="E16" s="1" t="s">
        <v>193</v>
      </c>
      <c r="F16" s="1" t="s">
        <v>194</v>
      </c>
      <c r="G16">
        <v>18</v>
      </c>
      <c r="H16">
        <v>75</v>
      </c>
      <c r="I16" s="1" t="s">
        <v>121</v>
      </c>
      <c r="J16" s="1" t="s">
        <v>121</v>
      </c>
      <c r="K16">
        <v>10</v>
      </c>
      <c r="L16">
        <v>98</v>
      </c>
      <c r="M16" s="1" t="s">
        <v>122</v>
      </c>
      <c r="N16" s="1" t="s">
        <v>123</v>
      </c>
      <c r="O16" s="1" t="s">
        <v>195</v>
      </c>
      <c r="P16" s="1" t="s">
        <v>196</v>
      </c>
      <c r="Q16">
        <f t="shared" si="0"/>
        <v>411</v>
      </c>
      <c r="R16">
        <f>IFERROR(VLOOKUP(Q16,'Populations Data'!$B$2:$E$90,2,FALSE),"")</f>
        <v>2022</v>
      </c>
      <c r="S16">
        <f>IFERROR(VLOOKUP(Q16,'Populations Data'!$B$2:$E$90,3,FALSE),"")</f>
        <v>250926</v>
      </c>
      <c r="T16" t="str">
        <f t="shared" si="1"/>
        <v>Vancouver Island</v>
      </c>
      <c r="U16">
        <f>_xlfn.XLOOKUP(B16,Sheet3!$M$5:$M$9,Sheet3!$P$5:$P$9,"",0,1)</f>
        <v>209.99723807980351</v>
      </c>
    </row>
    <row r="17" spans="1:21" hidden="1" x14ac:dyDescent="0.2">
      <c r="A17" s="1" t="s">
        <v>115</v>
      </c>
      <c r="B17" s="1" t="s">
        <v>191</v>
      </c>
      <c r="C17" s="1" t="s">
        <v>192</v>
      </c>
      <c r="D17" s="1" t="s">
        <v>198</v>
      </c>
      <c r="E17" s="1" t="s">
        <v>199</v>
      </c>
      <c r="F17" s="1" t="s">
        <v>194</v>
      </c>
      <c r="G17">
        <v>0</v>
      </c>
      <c r="H17">
        <v>16</v>
      </c>
      <c r="I17" s="1" t="s">
        <v>121</v>
      </c>
      <c r="J17" s="1" t="s">
        <v>121</v>
      </c>
      <c r="K17">
        <v>4</v>
      </c>
      <c r="L17">
        <v>100</v>
      </c>
      <c r="M17" s="1" t="s">
        <v>122</v>
      </c>
      <c r="N17" s="1" t="s">
        <v>123</v>
      </c>
      <c r="O17" s="1" t="s">
        <v>200</v>
      </c>
      <c r="P17" s="1" t="s">
        <v>201</v>
      </c>
      <c r="Q17">
        <f t="shared" si="0"/>
        <v>411</v>
      </c>
      <c r="R17">
        <f>IFERROR(VLOOKUP(Q17,'Populations Data'!$B$2:$E$90,2,FALSE),"")</f>
        <v>2022</v>
      </c>
      <c r="S17">
        <f>IFERROR(VLOOKUP(Q17,'Populations Data'!$B$2:$E$90,3,FALSE),"")</f>
        <v>250926</v>
      </c>
      <c r="T17" t="str">
        <f t="shared" si="1"/>
        <v>Vancouver Island</v>
      </c>
      <c r="U17">
        <f>_xlfn.XLOOKUP(B17,Sheet3!$M$5:$M$9,Sheet3!$P$5:$P$9,"",0,1)</f>
        <v>209.99723807980351</v>
      </c>
    </row>
    <row r="18" spans="1:21" hidden="1" x14ac:dyDescent="0.2">
      <c r="A18" s="1" t="s">
        <v>115</v>
      </c>
      <c r="B18" s="1" t="s">
        <v>202</v>
      </c>
      <c r="C18" s="1" t="s">
        <v>203</v>
      </c>
      <c r="D18" s="1" t="s">
        <v>118</v>
      </c>
      <c r="E18" s="1" t="s">
        <v>204</v>
      </c>
      <c r="F18" s="1" t="s">
        <v>205</v>
      </c>
      <c r="G18">
        <v>19</v>
      </c>
      <c r="H18">
        <v>99</v>
      </c>
      <c r="I18" s="1" t="s">
        <v>121</v>
      </c>
      <c r="J18" s="1" t="s">
        <v>121</v>
      </c>
      <c r="K18">
        <v>0</v>
      </c>
      <c r="M18" s="1" t="s">
        <v>122</v>
      </c>
      <c r="N18" s="1" t="s">
        <v>123</v>
      </c>
      <c r="O18" s="1" t="s">
        <v>206</v>
      </c>
      <c r="P18" s="1" t="s">
        <v>207</v>
      </c>
      <c r="Q18">
        <f t="shared" si="0"/>
        <v>512</v>
      </c>
      <c r="R18">
        <f>IFERROR(VLOOKUP(Q18,'Populations Data'!$B$2:$E$90,2,FALSE),"")</f>
        <v>2022</v>
      </c>
      <c r="S18">
        <f>IFERROR(VLOOKUP(Q18,'Populations Data'!$B$2:$E$90,3,FALSE),"")</f>
        <v>14677</v>
      </c>
      <c r="T18" t="str">
        <f t="shared" si="1"/>
        <v>Northern</v>
      </c>
      <c r="U18">
        <f>_xlfn.XLOOKUP(B18,Sheet3!$M$5:$M$9,Sheet3!$P$5:$P$9,"",0,1)</f>
        <v>147.86298030491744</v>
      </c>
    </row>
    <row r="19" spans="1:21" hidden="1" x14ac:dyDescent="0.2">
      <c r="A19" s="1" t="s">
        <v>115</v>
      </c>
      <c r="B19" s="1" t="s">
        <v>202</v>
      </c>
      <c r="C19" s="1" t="s">
        <v>208</v>
      </c>
      <c r="D19" s="1" t="s">
        <v>209</v>
      </c>
      <c r="E19" s="1" t="s">
        <v>210</v>
      </c>
      <c r="F19" s="1" t="s">
        <v>211</v>
      </c>
      <c r="G19">
        <v>19</v>
      </c>
      <c r="H19">
        <v>99</v>
      </c>
      <c r="I19" s="1" t="s">
        <v>121</v>
      </c>
      <c r="J19" s="1" t="s">
        <v>121</v>
      </c>
      <c r="K19">
        <v>0</v>
      </c>
      <c r="M19" s="1" t="s">
        <v>122</v>
      </c>
      <c r="N19" s="1" t="s">
        <v>123</v>
      </c>
      <c r="O19" s="1" t="s">
        <v>212</v>
      </c>
      <c r="P19" s="1" t="s">
        <v>213</v>
      </c>
      <c r="Q19">
        <f t="shared" si="0"/>
        <v>513</v>
      </c>
      <c r="R19">
        <f>IFERROR(VLOOKUP(Q19,'Populations Data'!$B$2:$E$90,2,FALSE),"")</f>
        <v>2022</v>
      </c>
      <c r="S19">
        <f>IFERROR(VLOOKUP(Q19,'Populations Data'!$B$2:$E$90,3,FALSE),"")</f>
        <v>4630</v>
      </c>
      <c r="T19" t="str">
        <f t="shared" si="1"/>
        <v>Northern</v>
      </c>
      <c r="U19">
        <f>_xlfn.XLOOKUP(B19,Sheet3!$M$5:$M$9,Sheet3!$P$5:$P$9,"",0,1)</f>
        <v>147.86298030491744</v>
      </c>
    </row>
    <row r="20" spans="1:21" hidden="1" x14ac:dyDescent="0.2">
      <c r="A20" s="1" t="s">
        <v>126</v>
      </c>
      <c r="B20" s="1" t="s">
        <v>164</v>
      </c>
      <c r="C20" s="1" t="s">
        <v>214</v>
      </c>
      <c r="D20" s="1" t="s">
        <v>166</v>
      </c>
      <c r="E20" s="1" t="s">
        <v>215</v>
      </c>
      <c r="F20" s="1" t="s">
        <v>216</v>
      </c>
      <c r="G20">
        <v>19</v>
      </c>
      <c r="H20">
        <v>99</v>
      </c>
      <c r="I20" s="1" t="s">
        <v>131</v>
      </c>
      <c r="J20" s="1" t="s">
        <v>138</v>
      </c>
      <c r="K20">
        <v>6</v>
      </c>
      <c r="L20">
        <v>100</v>
      </c>
      <c r="M20" s="1" t="s">
        <v>122</v>
      </c>
      <c r="N20" s="1" t="s">
        <v>123</v>
      </c>
      <c r="O20" s="1" t="s">
        <v>217</v>
      </c>
      <c r="P20" s="1" t="s">
        <v>218</v>
      </c>
      <c r="Q20">
        <f t="shared" si="0"/>
        <v>224</v>
      </c>
      <c r="R20">
        <f>IFERROR(VLOOKUP(Q20,'Populations Data'!$B$2:$E$90,2,FALSE),"")</f>
        <v>2022</v>
      </c>
      <c r="S20">
        <f>IFERROR(VLOOKUP(Q20,'Populations Data'!$B$2:$E$90,3,FALSE),"")</f>
        <v>263080</v>
      </c>
      <c r="T20" t="str">
        <f t="shared" si="1"/>
        <v>Fraser</v>
      </c>
      <c r="U20">
        <f>_xlfn.XLOOKUP(B20,Sheet3!$M$5:$M$9,Sheet3!$P$5:$P$9,"",0,1)</f>
        <v>171.29879318961125</v>
      </c>
    </row>
    <row r="21" spans="1:21" hidden="1" x14ac:dyDescent="0.2">
      <c r="A21" s="1" t="s">
        <v>126</v>
      </c>
      <c r="B21" s="1" t="s">
        <v>164</v>
      </c>
      <c r="C21" s="1" t="s">
        <v>219</v>
      </c>
      <c r="D21" s="1" t="s">
        <v>147</v>
      </c>
      <c r="E21" s="1" t="s">
        <v>220</v>
      </c>
      <c r="F21" s="1" t="s">
        <v>221</v>
      </c>
      <c r="G21">
        <v>19</v>
      </c>
      <c r="H21">
        <v>99</v>
      </c>
      <c r="I21" s="1" t="s">
        <v>222</v>
      </c>
      <c r="J21" s="1" t="s">
        <v>138</v>
      </c>
      <c r="K21">
        <v>11</v>
      </c>
      <c r="L21">
        <v>100</v>
      </c>
      <c r="M21" s="1" t="s">
        <v>122</v>
      </c>
      <c r="N21" s="1" t="s">
        <v>123</v>
      </c>
      <c r="O21" s="1" t="s">
        <v>223</v>
      </c>
      <c r="P21" s="1" t="s">
        <v>224</v>
      </c>
      <c r="Q21">
        <f t="shared" si="0"/>
        <v>233</v>
      </c>
      <c r="R21">
        <f>IFERROR(VLOOKUP(Q21,'Populations Data'!$B$2:$E$90,2,FALSE),"")</f>
        <v>2022</v>
      </c>
      <c r="S21">
        <f>IFERROR(VLOOKUP(Q21,'Populations Data'!$B$2:$E$90,3,FALSE),"")</f>
        <v>538362</v>
      </c>
      <c r="T21" t="str">
        <f t="shared" si="1"/>
        <v>Fraser</v>
      </c>
      <c r="U21">
        <f>_xlfn.XLOOKUP(B21,Sheet3!$M$5:$M$9,Sheet3!$P$5:$P$9,"",0,1)</f>
        <v>171.29879318961125</v>
      </c>
    </row>
    <row r="22" spans="1:21" hidden="1" x14ac:dyDescent="0.2">
      <c r="A22" s="1" t="s">
        <v>126</v>
      </c>
      <c r="B22" s="1" t="s">
        <v>164</v>
      </c>
      <c r="C22" s="1" t="s">
        <v>219</v>
      </c>
      <c r="D22" s="1" t="s">
        <v>225</v>
      </c>
      <c r="E22" s="1" t="s">
        <v>226</v>
      </c>
      <c r="F22" s="1" t="s">
        <v>221</v>
      </c>
      <c r="G22">
        <v>19</v>
      </c>
      <c r="H22">
        <v>99</v>
      </c>
      <c r="I22" s="1" t="s">
        <v>131</v>
      </c>
      <c r="J22" s="1" t="s">
        <v>138</v>
      </c>
      <c r="K22">
        <v>19</v>
      </c>
      <c r="L22">
        <v>63</v>
      </c>
      <c r="M22" s="1" t="s">
        <v>122</v>
      </c>
      <c r="N22" s="1" t="s">
        <v>123</v>
      </c>
      <c r="O22" s="1" t="s">
        <v>227</v>
      </c>
      <c r="P22" s="1" t="s">
        <v>228</v>
      </c>
      <c r="Q22">
        <f t="shared" si="0"/>
        <v>233</v>
      </c>
      <c r="R22">
        <f>IFERROR(VLOOKUP(Q22,'Populations Data'!$B$2:$E$90,2,FALSE),"")</f>
        <v>2022</v>
      </c>
      <c r="S22">
        <f>IFERROR(VLOOKUP(Q22,'Populations Data'!$B$2:$E$90,3,FALSE),"")</f>
        <v>538362</v>
      </c>
      <c r="T22" t="str">
        <f t="shared" si="1"/>
        <v>Fraser</v>
      </c>
      <c r="U22">
        <f>_xlfn.XLOOKUP(B22,Sheet3!$M$5:$M$9,Sheet3!$P$5:$P$9,"",0,1)</f>
        <v>171.29879318961125</v>
      </c>
    </row>
    <row r="23" spans="1:21" hidden="1" x14ac:dyDescent="0.2">
      <c r="A23" s="1" t="s">
        <v>126</v>
      </c>
      <c r="B23" s="1" t="s">
        <v>164</v>
      </c>
      <c r="C23" s="1" t="s">
        <v>219</v>
      </c>
      <c r="D23" s="1" t="s">
        <v>156</v>
      </c>
      <c r="E23" s="1" t="s">
        <v>229</v>
      </c>
      <c r="F23" s="1" t="s">
        <v>221</v>
      </c>
      <c r="G23">
        <v>19</v>
      </c>
      <c r="H23">
        <v>99</v>
      </c>
      <c r="I23" s="1" t="s">
        <v>222</v>
      </c>
      <c r="J23" s="1" t="s">
        <v>138</v>
      </c>
      <c r="K23">
        <v>6</v>
      </c>
      <c r="L23">
        <v>83</v>
      </c>
      <c r="M23" s="1" t="s">
        <v>122</v>
      </c>
      <c r="N23" s="1" t="s">
        <v>123</v>
      </c>
      <c r="O23" s="1" t="s">
        <v>230</v>
      </c>
      <c r="P23" s="1" t="s">
        <v>231</v>
      </c>
      <c r="Q23">
        <f t="shared" si="0"/>
        <v>233</v>
      </c>
      <c r="R23">
        <f>IFERROR(VLOOKUP(Q23,'Populations Data'!$B$2:$E$90,2,FALSE),"")</f>
        <v>2022</v>
      </c>
      <c r="S23">
        <f>IFERROR(VLOOKUP(Q23,'Populations Data'!$B$2:$E$90,3,FALSE),"")</f>
        <v>538362</v>
      </c>
      <c r="T23" t="str">
        <f t="shared" si="1"/>
        <v>Fraser</v>
      </c>
      <c r="U23">
        <f>_xlfn.XLOOKUP(B23,Sheet3!$M$5:$M$9,Sheet3!$P$5:$P$9,"",0,1)</f>
        <v>171.29879318961125</v>
      </c>
    </row>
    <row r="24" spans="1:21" hidden="1" x14ac:dyDescent="0.2">
      <c r="A24" s="1" t="s">
        <v>126</v>
      </c>
      <c r="B24" s="1" t="s">
        <v>164</v>
      </c>
      <c r="C24" s="1" t="s">
        <v>232</v>
      </c>
      <c r="D24" s="1" t="s">
        <v>147</v>
      </c>
      <c r="E24" s="1" t="s">
        <v>233</v>
      </c>
      <c r="F24" s="1" t="s">
        <v>234</v>
      </c>
      <c r="G24">
        <v>19</v>
      </c>
      <c r="H24">
        <v>99</v>
      </c>
      <c r="I24" s="1" t="s">
        <v>131</v>
      </c>
      <c r="J24" s="1" t="s">
        <v>138</v>
      </c>
      <c r="K24">
        <v>12</v>
      </c>
      <c r="L24">
        <v>100</v>
      </c>
      <c r="M24" s="1" t="s">
        <v>122</v>
      </c>
      <c r="N24" s="1" t="s">
        <v>123</v>
      </c>
      <c r="O24" s="1" t="s">
        <v>235</v>
      </c>
      <c r="P24" s="1" t="s">
        <v>236</v>
      </c>
      <c r="Q24">
        <f t="shared" si="0"/>
        <v>234</v>
      </c>
      <c r="R24">
        <f>IFERROR(VLOOKUP(Q24,'Populations Data'!$B$2:$E$90,2,FALSE),"")</f>
        <v>2022</v>
      </c>
      <c r="S24">
        <f>IFERROR(VLOOKUP(Q24,'Populations Data'!$B$2:$E$90,3,FALSE),"")</f>
        <v>116113</v>
      </c>
      <c r="T24" t="str">
        <f t="shared" si="1"/>
        <v>Fraser</v>
      </c>
      <c r="U24">
        <f>_xlfn.XLOOKUP(B24,Sheet3!$M$5:$M$9,Sheet3!$P$5:$P$9,"",0,1)</f>
        <v>171.29879318961125</v>
      </c>
    </row>
    <row r="25" spans="1:21" hidden="1" x14ac:dyDescent="0.2">
      <c r="A25" s="1" t="s">
        <v>126</v>
      </c>
      <c r="B25" s="1" t="s">
        <v>184</v>
      </c>
      <c r="C25" s="1" t="s">
        <v>237</v>
      </c>
      <c r="D25" s="1" t="s">
        <v>147</v>
      </c>
      <c r="E25" s="1" t="s">
        <v>238</v>
      </c>
      <c r="F25" s="1" t="s">
        <v>239</v>
      </c>
      <c r="G25">
        <v>19</v>
      </c>
      <c r="H25">
        <v>99</v>
      </c>
      <c r="I25" s="1" t="s">
        <v>131</v>
      </c>
      <c r="J25" s="1" t="s">
        <v>240</v>
      </c>
      <c r="K25">
        <v>8</v>
      </c>
      <c r="L25">
        <v>100</v>
      </c>
      <c r="M25" s="1" t="s">
        <v>122</v>
      </c>
      <c r="N25" s="1" t="s">
        <v>123</v>
      </c>
      <c r="O25" s="1" t="s">
        <v>241</v>
      </c>
      <c r="P25" s="1" t="s">
        <v>242</v>
      </c>
      <c r="Q25">
        <f t="shared" si="0"/>
        <v>311</v>
      </c>
      <c r="R25">
        <f>IFERROR(VLOOKUP(Q25,'Populations Data'!$B$2:$E$90,2,FALSE),"")</f>
        <v>2022</v>
      </c>
      <c r="S25">
        <f>IFERROR(VLOOKUP(Q25,'Populations Data'!$B$2:$E$90,3,FALSE),"")</f>
        <v>220656</v>
      </c>
      <c r="T25" t="str">
        <f t="shared" si="1"/>
        <v>Vancouver Coastal</v>
      </c>
      <c r="U25">
        <f>_xlfn.XLOOKUP(B25,Sheet3!$M$5:$M$9,Sheet3!$P$5:$P$9,"",0,1)</f>
        <v>321.7507500861164</v>
      </c>
    </row>
    <row r="26" spans="1:21" hidden="1" x14ac:dyDescent="0.2">
      <c r="A26" s="1" t="s">
        <v>126</v>
      </c>
      <c r="B26" s="1" t="s">
        <v>184</v>
      </c>
      <c r="C26" s="1" t="s">
        <v>237</v>
      </c>
      <c r="D26" s="1" t="s">
        <v>147</v>
      </c>
      <c r="E26" s="1" t="s">
        <v>243</v>
      </c>
      <c r="F26" s="1" t="s">
        <v>239</v>
      </c>
      <c r="G26">
        <v>19</v>
      </c>
      <c r="H26">
        <v>99</v>
      </c>
      <c r="I26" s="1" t="s">
        <v>131</v>
      </c>
      <c r="J26" s="1" t="s">
        <v>240</v>
      </c>
      <c r="K26">
        <v>10</v>
      </c>
      <c r="L26">
        <v>100</v>
      </c>
      <c r="M26" s="1" t="s">
        <v>122</v>
      </c>
      <c r="N26" s="1" t="s">
        <v>123</v>
      </c>
      <c r="O26" s="1" t="s">
        <v>244</v>
      </c>
      <c r="P26" s="1" t="s">
        <v>245</v>
      </c>
      <c r="Q26">
        <f t="shared" si="0"/>
        <v>311</v>
      </c>
      <c r="R26">
        <f>IFERROR(VLOOKUP(Q26,'Populations Data'!$B$2:$E$90,2,FALSE),"")</f>
        <v>2022</v>
      </c>
      <c r="S26">
        <f>IFERROR(VLOOKUP(Q26,'Populations Data'!$B$2:$E$90,3,FALSE),"")</f>
        <v>220656</v>
      </c>
      <c r="T26" t="str">
        <f t="shared" si="1"/>
        <v>Vancouver Coastal</v>
      </c>
      <c r="U26">
        <f>_xlfn.XLOOKUP(B26,Sheet3!$M$5:$M$9,Sheet3!$P$5:$P$9,"",0,1)</f>
        <v>321.7507500861164</v>
      </c>
    </row>
    <row r="27" spans="1:21" hidden="1" x14ac:dyDescent="0.2">
      <c r="A27" s="1" t="s">
        <v>126</v>
      </c>
      <c r="B27" s="1" t="s">
        <v>184</v>
      </c>
      <c r="C27" s="1" t="s">
        <v>246</v>
      </c>
      <c r="D27" s="1" t="s">
        <v>147</v>
      </c>
      <c r="E27" s="1" t="s">
        <v>247</v>
      </c>
      <c r="F27" s="1" t="s">
        <v>188</v>
      </c>
      <c r="G27">
        <v>19</v>
      </c>
      <c r="H27">
        <v>64</v>
      </c>
      <c r="I27" s="1" t="s">
        <v>131</v>
      </c>
      <c r="J27" s="1" t="s">
        <v>138</v>
      </c>
      <c r="K27">
        <v>47</v>
      </c>
      <c r="L27">
        <v>100</v>
      </c>
      <c r="M27" s="1" t="s">
        <v>122</v>
      </c>
      <c r="N27" s="1" t="s">
        <v>123</v>
      </c>
      <c r="O27" s="1" t="s">
        <v>248</v>
      </c>
      <c r="P27" s="1" t="s">
        <v>249</v>
      </c>
      <c r="Q27">
        <f t="shared" si="0"/>
        <v>322</v>
      </c>
      <c r="R27">
        <f>IFERROR(VLOOKUP(Q27,'Populations Data'!$B$2:$E$90,2,FALSE),"")</f>
        <v>2022</v>
      </c>
      <c r="S27">
        <f>IFERROR(VLOOKUP(Q27,'Populations Data'!$B$2:$E$90,3,FALSE),"")</f>
        <v>67754</v>
      </c>
      <c r="T27" t="str">
        <f t="shared" si="1"/>
        <v>Vancouver Coastal</v>
      </c>
      <c r="U27">
        <f>_xlfn.XLOOKUP(B27,Sheet3!$M$5:$M$9,Sheet3!$P$5:$P$9,"",0,1)</f>
        <v>321.7507500861164</v>
      </c>
    </row>
    <row r="28" spans="1:21" hidden="1" x14ac:dyDescent="0.2">
      <c r="A28" s="1" t="s">
        <v>126</v>
      </c>
      <c r="B28" s="1" t="s">
        <v>184</v>
      </c>
      <c r="C28" s="1" t="s">
        <v>246</v>
      </c>
      <c r="D28" s="1" t="s">
        <v>250</v>
      </c>
      <c r="E28" s="1" t="s">
        <v>251</v>
      </c>
      <c r="F28" s="1" t="s">
        <v>188</v>
      </c>
      <c r="G28">
        <v>19</v>
      </c>
      <c r="H28">
        <v>64</v>
      </c>
      <c r="I28" s="1" t="s">
        <v>131</v>
      </c>
      <c r="J28" s="1" t="s">
        <v>138</v>
      </c>
      <c r="K28">
        <v>46</v>
      </c>
      <c r="L28">
        <v>100</v>
      </c>
      <c r="M28" s="1" t="s">
        <v>122</v>
      </c>
      <c r="N28" s="1" t="s">
        <v>123</v>
      </c>
      <c r="O28" s="1" t="s">
        <v>252</v>
      </c>
      <c r="P28" s="1" t="s">
        <v>253</v>
      </c>
      <c r="Q28">
        <f t="shared" si="0"/>
        <v>322</v>
      </c>
      <c r="R28">
        <f>IFERROR(VLOOKUP(Q28,'Populations Data'!$B$2:$E$90,2,FALSE),"")</f>
        <v>2022</v>
      </c>
      <c r="S28">
        <f>IFERROR(VLOOKUP(Q28,'Populations Data'!$B$2:$E$90,3,FALSE),"")</f>
        <v>67754</v>
      </c>
      <c r="T28" t="str">
        <f t="shared" si="1"/>
        <v>Vancouver Coastal</v>
      </c>
      <c r="U28">
        <f>_xlfn.XLOOKUP(B28,Sheet3!$M$5:$M$9,Sheet3!$P$5:$P$9,"",0,1)</f>
        <v>321.7507500861164</v>
      </c>
    </row>
    <row r="29" spans="1:21" hidden="1" x14ac:dyDescent="0.2">
      <c r="A29" s="1" t="s">
        <v>126</v>
      </c>
      <c r="B29" s="1" t="s">
        <v>164</v>
      </c>
      <c r="C29" s="1" t="s">
        <v>254</v>
      </c>
      <c r="D29" s="1" t="s">
        <v>166</v>
      </c>
      <c r="E29" s="1" t="s">
        <v>255</v>
      </c>
      <c r="F29" s="1" t="s">
        <v>256</v>
      </c>
      <c r="G29">
        <v>19</v>
      </c>
      <c r="H29">
        <v>99</v>
      </c>
      <c r="I29" s="1" t="s">
        <v>131</v>
      </c>
      <c r="J29" s="1" t="s">
        <v>138</v>
      </c>
      <c r="K29">
        <v>5</v>
      </c>
      <c r="L29">
        <v>100</v>
      </c>
      <c r="M29" s="1" t="s">
        <v>122</v>
      </c>
      <c r="N29" s="1" t="s">
        <v>123</v>
      </c>
      <c r="O29" s="1" t="s">
        <v>257</v>
      </c>
      <c r="P29" s="1" t="s">
        <v>258</v>
      </c>
      <c r="Q29">
        <f t="shared" si="0"/>
        <v>221</v>
      </c>
      <c r="R29">
        <f>IFERROR(VLOOKUP(Q29,'Populations Data'!$B$2:$E$90,2,FALSE),"")</f>
        <v>2022</v>
      </c>
      <c r="S29">
        <f>IFERROR(VLOOKUP(Q29,'Populations Data'!$B$2:$E$90,3,FALSE),"")</f>
        <v>84787</v>
      </c>
      <c r="T29" t="str">
        <f t="shared" si="1"/>
        <v>Fraser</v>
      </c>
      <c r="U29">
        <f>_xlfn.XLOOKUP(B29,Sheet3!$M$5:$M$9,Sheet3!$P$5:$P$9,"",0,1)</f>
        <v>171.29879318961125</v>
      </c>
    </row>
    <row r="30" spans="1:21" hidden="1" x14ac:dyDescent="0.2">
      <c r="A30" s="1" t="s">
        <v>126</v>
      </c>
      <c r="B30" s="1" t="s">
        <v>164</v>
      </c>
      <c r="C30" s="1" t="s">
        <v>254</v>
      </c>
      <c r="D30" s="1" t="s">
        <v>166</v>
      </c>
      <c r="E30" s="1" t="s">
        <v>259</v>
      </c>
      <c r="F30" s="1" t="s">
        <v>256</v>
      </c>
      <c r="G30">
        <v>19</v>
      </c>
      <c r="H30">
        <v>99</v>
      </c>
      <c r="I30" s="1" t="s">
        <v>131</v>
      </c>
      <c r="J30" s="1" t="s">
        <v>138</v>
      </c>
      <c r="K30">
        <v>2</v>
      </c>
      <c r="L30">
        <v>2</v>
      </c>
      <c r="M30" s="1" t="s">
        <v>122</v>
      </c>
      <c r="N30" s="1" t="s">
        <v>123</v>
      </c>
      <c r="O30" s="1" t="s">
        <v>260</v>
      </c>
      <c r="P30" s="1" t="s">
        <v>261</v>
      </c>
      <c r="Q30">
        <f t="shared" si="0"/>
        <v>221</v>
      </c>
      <c r="R30">
        <f>IFERROR(VLOOKUP(Q30,'Populations Data'!$B$2:$E$90,2,FALSE),"")</f>
        <v>2022</v>
      </c>
      <c r="S30">
        <f>IFERROR(VLOOKUP(Q30,'Populations Data'!$B$2:$E$90,3,FALSE),"")</f>
        <v>84787</v>
      </c>
      <c r="T30" t="str">
        <f t="shared" si="1"/>
        <v>Fraser</v>
      </c>
      <c r="U30">
        <f>_xlfn.XLOOKUP(B30,Sheet3!$M$5:$M$9,Sheet3!$P$5:$P$9,"",0,1)</f>
        <v>171.29879318961125</v>
      </c>
    </row>
    <row r="31" spans="1:21" hidden="1" x14ac:dyDescent="0.2">
      <c r="A31" s="1" t="s">
        <v>126</v>
      </c>
      <c r="B31" s="1" t="s">
        <v>164</v>
      </c>
      <c r="C31" s="1" t="s">
        <v>254</v>
      </c>
      <c r="D31" s="1" t="s">
        <v>178</v>
      </c>
      <c r="E31" s="1" t="s">
        <v>262</v>
      </c>
      <c r="F31" s="1" t="s">
        <v>256</v>
      </c>
      <c r="G31">
        <v>19</v>
      </c>
      <c r="H31">
        <v>99</v>
      </c>
      <c r="I31" s="1" t="s">
        <v>263</v>
      </c>
      <c r="J31" s="1" t="s">
        <v>138</v>
      </c>
      <c r="K31">
        <v>3</v>
      </c>
      <c r="L31">
        <v>0</v>
      </c>
      <c r="M31" s="1" t="s">
        <v>122</v>
      </c>
      <c r="N31" s="1" t="s">
        <v>123</v>
      </c>
      <c r="O31" s="1" t="s">
        <v>264</v>
      </c>
      <c r="P31" s="1" t="s">
        <v>265</v>
      </c>
      <c r="Q31">
        <f t="shared" si="0"/>
        <v>221</v>
      </c>
      <c r="R31">
        <f>IFERROR(VLOOKUP(Q31,'Populations Data'!$B$2:$E$90,2,FALSE),"")</f>
        <v>2022</v>
      </c>
      <c r="S31">
        <f>IFERROR(VLOOKUP(Q31,'Populations Data'!$B$2:$E$90,3,FALSE),"")</f>
        <v>84787</v>
      </c>
      <c r="T31" t="str">
        <f t="shared" si="1"/>
        <v>Fraser</v>
      </c>
      <c r="U31">
        <f>_xlfn.XLOOKUP(B31,Sheet3!$M$5:$M$9,Sheet3!$P$5:$P$9,"",0,1)</f>
        <v>171.29879318961125</v>
      </c>
    </row>
    <row r="32" spans="1:21" hidden="1" x14ac:dyDescent="0.2">
      <c r="A32" s="1" t="s">
        <v>126</v>
      </c>
      <c r="B32" s="1" t="s">
        <v>164</v>
      </c>
      <c r="C32" s="1" t="s">
        <v>266</v>
      </c>
      <c r="D32" s="1" t="s">
        <v>147</v>
      </c>
      <c r="E32" s="1" t="s">
        <v>267</v>
      </c>
      <c r="F32" s="1" t="s">
        <v>268</v>
      </c>
      <c r="G32">
        <v>19</v>
      </c>
      <c r="H32">
        <v>99</v>
      </c>
      <c r="I32" s="1" t="s">
        <v>131</v>
      </c>
      <c r="J32" s="1" t="s">
        <v>138</v>
      </c>
      <c r="K32">
        <v>10</v>
      </c>
      <c r="L32">
        <v>100</v>
      </c>
      <c r="M32" s="1" t="s">
        <v>122</v>
      </c>
      <c r="N32" s="1" t="s">
        <v>123</v>
      </c>
      <c r="O32" s="1" t="s">
        <v>269</v>
      </c>
      <c r="P32" s="1" t="s">
        <v>270</v>
      </c>
      <c r="Q32">
        <f t="shared" si="0"/>
        <v>222</v>
      </c>
      <c r="R32">
        <f>IFERROR(VLOOKUP(Q32,'Populations Data'!$B$2:$E$90,2,FALSE),"")</f>
        <v>2022</v>
      </c>
      <c r="S32">
        <f>IFERROR(VLOOKUP(Q32,'Populations Data'!$B$2:$E$90,3,FALSE),"")</f>
        <v>265941</v>
      </c>
      <c r="T32" t="str">
        <f t="shared" si="1"/>
        <v>Fraser</v>
      </c>
      <c r="U32">
        <f>_xlfn.XLOOKUP(B32,Sheet3!$M$5:$M$9,Sheet3!$P$5:$P$9,"",0,1)</f>
        <v>171.29879318961125</v>
      </c>
    </row>
    <row r="33" spans="1:21" hidden="1" x14ac:dyDescent="0.2">
      <c r="A33" s="1" t="s">
        <v>126</v>
      </c>
      <c r="B33" s="1" t="s">
        <v>184</v>
      </c>
      <c r="C33" s="1" t="s">
        <v>271</v>
      </c>
      <c r="D33" s="1" t="s">
        <v>147</v>
      </c>
      <c r="E33" s="1" t="s">
        <v>272</v>
      </c>
      <c r="F33" s="1" t="s">
        <v>188</v>
      </c>
      <c r="G33">
        <v>19</v>
      </c>
      <c r="H33">
        <v>64</v>
      </c>
      <c r="I33" s="1" t="s">
        <v>263</v>
      </c>
      <c r="J33" s="1" t="s">
        <v>138</v>
      </c>
      <c r="K33">
        <v>10</v>
      </c>
      <c r="L33">
        <v>100</v>
      </c>
      <c r="M33" s="1" t="s">
        <v>122</v>
      </c>
      <c r="N33" s="1" t="s">
        <v>123</v>
      </c>
      <c r="O33" s="1" t="s">
        <v>273</v>
      </c>
      <c r="P33" s="1" t="s">
        <v>274</v>
      </c>
      <c r="Q33">
        <f t="shared" si="0"/>
        <v>324</v>
      </c>
      <c r="R33">
        <f>IFERROR(VLOOKUP(Q33,'Populations Data'!$B$2:$E$90,2,FALSE),"")</f>
        <v>2022</v>
      </c>
      <c r="S33">
        <f>IFERROR(VLOOKUP(Q33,'Populations Data'!$B$2:$E$90,3,FALSE),"")</f>
        <v>150578</v>
      </c>
      <c r="T33" t="str">
        <f t="shared" si="1"/>
        <v>Vancouver Coastal</v>
      </c>
      <c r="U33">
        <f>_xlfn.XLOOKUP(B33,Sheet3!$M$5:$M$9,Sheet3!$P$5:$P$9,"",0,1)</f>
        <v>321.7507500861164</v>
      </c>
    </row>
    <row r="34" spans="1:21" hidden="1" x14ac:dyDescent="0.2">
      <c r="A34" s="1" t="s">
        <v>126</v>
      </c>
      <c r="B34" s="1" t="s">
        <v>184</v>
      </c>
      <c r="C34" s="1" t="s">
        <v>271</v>
      </c>
      <c r="D34" s="1" t="s">
        <v>275</v>
      </c>
      <c r="E34" s="1" t="s">
        <v>276</v>
      </c>
      <c r="F34" s="1" t="s">
        <v>188</v>
      </c>
      <c r="G34">
        <v>19</v>
      </c>
      <c r="H34">
        <v>64</v>
      </c>
      <c r="I34" s="1" t="s">
        <v>131</v>
      </c>
      <c r="J34" s="1" t="s">
        <v>138</v>
      </c>
      <c r="K34">
        <v>30</v>
      </c>
      <c r="L34">
        <v>100</v>
      </c>
      <c r="M34" s="1" t="s">
        <v>122</v>
      </c>
      <c r="N34" s="1" t="s">
        <v>123</v>
      </c>
      <c r="O34" s="1" t="s">
        <v>277</v>
      </c>
      <c r="P34" s="1" t="s">
        <v>278</v>
      </c>
      <c r="Q34">
        <f t="shared" si="0"/>
        <v>324</v>
      </c>
      <c r="R34">
        <f>IFERROR(VLOOKUP(Q34,'Populations Data'!$B$2:$E$90,2,FALSE),"")</f>
        <v>2022</v>
      </c>
      <c r="S34">
        <f>IFERROR(VLOOKUP(Q34,'Populations Data'!$B$2:$E$90,3,FALSE),"")</f>
        <v>150578</v>
      </c>
      <c r="T34" t="str">
        <f t="shared" si="1"/>
        <v>Vancouver Coastal</v>
      </c>
      <c r="U34">
        <f>_xlfn.XLOOKUP(B34,Sheet3!$M$5:$M$9,Sheet3!$P$5:$P$9,"",0,1)</f>
        <v>321.7507500861164</v>
      </c>
    </row>
    <row r="35" spans="1:21" hidden="1" x14ac:dyDescent="0.2">
      <c r="A35" s="1" t="s">
        <v>126</v>
      </c>
      <c r="B35" s="1" t="s">
        <v>184</v>
      </c>
      <c r="C35" s="1" t="s">
        <v>279</v>
      </c>
      <c r="D35" s="1" t="s">
        <v>166</v>
      </c>
      <c r="E35" s="1" t="s">
        <v>280</v>
      </c>
      <c r="F35" s="1" t="s">
        <v>188</v>
      </c>
      <c r="G35">
        <v>19</v>
      </c>
      <c r="H35">
        <v>64</v>
      </c>
      <c r="I35" s="1" t="s">
        <v>131</v>
      </c>
      <c r="J35" s="1" t="s">
        <v>240</v>
      </c>
      <c r="K35">
        <v>5</v>
      </c>
      <c r="L35">
        <v>100</v>
      </c>
      <c r="M35" s="1" t="s">
        <v>122</v>
      </c>
      <c r="N35" s="1" t="s">
        <v>123</v>
      </c>
      <c r="O35" s="1" t="s">
        <v>281</v>
      </c>
      <c r="P35" s="1" t="s">
        <v>282</v>
      </c>
      <c r="Q35">
        <f t="shared" si="0"/>
        <v>326</v>
      </c>
      <c r="R35">
        <f>IFERROR(VLOOKUP(Q35,'Populations Data'!$B$2:$E$90,2,FALSE),"")</f>
        <v>2022</v>
      </c>
      <c r="S35">
        <f>IFERROR(VLOOKUP(Q35,'Populations Data'!$B$2:$E$90,3,FALSE),"")</f>
        <v>150390</v>
      </c>
      <c r="T35" t="str">
        <f t="shared" si="1"/>
        <v>Vancouver Coastal</v>
      </c>
      <c r="U35">
        <f>_xlfn.XLOOKUP(B35,Sheet3!$M$5:$M$9,Sheet3!$P$5:$P$9,"",0,1)</f>
        <v>321.7507500861164</v>
      </c>
    </row>
    <row r="36" spans="1:21" hidden="1" x14ac:dyDescent="0.2">
      <c r="A36" s="1" t="s">
        <v>126</v>
      </c>
      <c r="B36" s="1" t="s">
        <v>184</v>
      </c>
      <c r="C36" s="1" t="s">
        <v>279</v>
      </c>
      <c r="D36" s="1" t="s">
        <v>147</v>
      </c>
      <c r="E36" s="1" t="s">
        <v>283</v>
      </c>
      <c r="F36" s="1" t="s">
        <v>188</v>
      </c>
      <c r="G36">
        <v>19</v>
      </c>
      <c r="H36">
        <v>64</v>
      </c>
      <c r="I36" s="1" t="s">
        <v>222</v>
      </c>
      <c r="J36" s="1" t="s">
        <v>138</v>
      </c>
      <c r="K36">
        <v>6</v>
      </c>
      <c r="L36">
        <v>100</v>
      </c>
      <c r="M36" s="1" t="s">
        <v>122</v>
      </c>
      <c r="N36" s="1" t="s">
        <v>123</v>
      </c>
      <c r="O36" s="1" t="s">
        <v>284</v>
      </c>
      <c r="P36" s="1" t="s">
        <v>285</v>
      </c>
      <c r="Q36">
        <f t="shared" si="0"/>
        <v>326</v>
      </c>
      <c r="R36">
        <f>IFERROR(VLOOKUP(Q36,'Populations Data'!$B$2:$E$90,2,FALSE),"")</f>
        <v>2022</v>
      </c>
      <c r="S36">
        <f>IFERROR(VLOOKUP(Q36,'Populations Data'!$B$2:$E$90,3,FALSE),"")</f>
        <v>150390</v>
      </c>
      <c r="T36" t="str">
        <f t="shared" si="1"/>
        <v>Vancouver Coastal</v>
      </c>
      <c r="U36">
        <f>_xlfn.XLOOKUP(B36,Sheet3!$M$5:$M$9,Sheet3!$P$5:$P$9,"",0,1)</f>
        <v>321.7507500861164</v>
      </c>
    </row>
    <row r="37" spans="1:21" hidden="1" x14ac:dyDescent="0.2">
      <c r="A37" s="1" t="s">
        <v>126</v>
      </c>
      <c r="B37" s="1" t="s">
        <v>184</v>
      </c>
      <c r="C37" s="1" t="s">
        <v>286</v>
      </c>
      <c r="D37" s="1" t="s">
        <v>128</v>
      </c>
      <c r="E37" s="1" t="s">
        <v>287</v>
      </c>
      <c r="F37" s="1" t="s">
        <v>288</v>
      </c>
      <c r="G37">
        <v>19</v>
      </c>
      <c r="H37">
        <v>64</v>
      </c>
      <c r="I37" s="1" t="s">
        <v>222</v>
      </c>
      <c r="J37" s="1" t="s">
        <v>121</v>
      </c>
      <c r="K37">
        <v>2</v>
      </c>
      <c r="M37" s="1" t="s">
        <v>122</v>
      </c>
      <c r="N37" s="1" t="s">
        <v>123</v>
      </c>
      <c r="O37" s="1" t="s">
        <v>289</v>
      </c>
      <c r="P37" s="1" t="s">
        <v>290</v>
      </c>
      <c r="Q37">
        <f t="shared" si="0"/>
        <v>331</v>
      </c>
      <c r="R37">
        <f>IFERROR(VLOOKUP(Q37,'Populations Data'!$B$2:$E$90,2,FALSE),"")</f>
        <v>2022</v>
      </c>
      <c r="S37">
        <f>IFERROR(VLOOKUP(Q37,'Populations Data'!$B$2:$E$90,3,FALSE),"")</f>
        <v>157110</v>
      </c>
      <c r="T37" t="str">
        <f t="shared" si="1"/>
        <v>Vancouver Coastal</v>
      </c>
      <c r="U37">
        <f>_xlfn.XLOOKUP(B37,Sheet3!$M$5:$M$9,Sheet3!$P$5:$P$9,"",0,1)</f>
        <v>321.7507500861164</v>
      </c>
    </row>
    <row r="38" spans="1:21" hidden="1" x14ac:dyDescent="0.2">
      <c r="A38" s="1" t="s">
        <v>126</v>
      </c>
      <c r="B38" s="1" t="s">
        <v>184</v>
      </c>
      <c r="C38" s="1" t="s">
        <v>286</v>
      </c>
      <c r="D38" s="1" t="s">
        <v>128</v>
      </c>
      <c r="E38" s="1" t="s">
        <v>291</v>
      </c>
      <c r="F38" s="1" t="s">
        <v>288</v>
      </c>
      <c r="G38">
        <v>19</v>
      </c>
      <c r="H38">
        <v>64</v>
      </c>
      <c r="I38" s="1" t="s">
        <v>222</v>
      </c>
      <c r="J38" s="1" t="s">
        <v>121</v>
      </c>
      <c r="K38">
        <v>2</v>
      </c>
      <c r="M38" s="1" t="s">
        <v>122</v>
      </c>
      <c r="N38" s="1" t="s">
        <v>123</v>
      </c>
      <c r="O38" s="1" t="s">
        <v>292</v>
      </c>
      <c r="P38" s="1" t="s">
        <v>293</v>
      </c>
      <c r="Q38">
        <f t="shared" si="0"/>
        <v>331</v>
      </c>
      <c r="R38">
        <f>IFERROR(VLOOKUP(Q38,'Populations Data'!$B$2:$E$90,2,FALSE),"")</f>
        <v>2022</v>
      </c>
      <c r="S38">
        <f>IFERROR(VLOOKUP(Q38,'Populations Data'!$B$2:$E$90,3,FALSE),"")</f>
        <v>157110</v>
      </c>
      <c r="T38" t="str">
        <f t="shared" si="1"/>
        <v>Vancouver Coastal</v>
      </c>
      <c r="U38">
        <f>_xlfn.XLOOKUP(B38,Sheet3!$M$5:$M$9,Sheet3!$P$5:$P$9,"",0,1)</f>
        <v>321.7507500861164</v>
      </c>
    </row>
    <row r="39" spans="1:21" hidden="1" x14ac:dyDescent="0.2">
      <c r="A39" s="1" t="s">
        <v>126</v>
      </c>
      <c r="B39" s="1" t="s">
        <v>184</v>
      </c>
      <c r="C39" s="1" t="s">
        <v>286</v>
      </c>
      <c r="D39" s="1" t="s">
        <v>160</v>
      </c>
      <c r="E39" s="1" t="s">
        <v>294</v>
      </c>
      <c r="F39" s="1" t="s">
        <v>288</v>
      </c>
      <c r="G39">
        <v>19</v>
      </c>
      <c r="H39">
        <v>64</v>
      </c>
      <c r="I39" s="1" t="s">
        <v>131</v>
      </c>
      <c r="J39" s="1" t="s">
        <v>121</v>
      </c>
      <c r="K39">
        <v>1</v>
      </c>
      <c r="M39" s="1" t="s">
        <v>122</v>
      </c>
      <c r="N39" s="1" t="s">
        <v>123</v>
      </c>
      <c r="O39" s="1" t="s">
        <v>295</v>
      </c>
      <c r="P39" s="1" t="s">
        <v>296</v>
      </c>
      <c r="Q39">
        <f t="shared" si="0"/>
        <v>331</v>
      </c>
      <c r="R39">
        <f>IFERROR(VLOOKUP(Q39,'Populations Data'!$B$2:$E$90,2,FALSE),"")</f>
        <v>2022</v>
      </c>
      <c r="S39">
        <f>IFERROR(VLOOKUP(Q39,'Populations Data'!$B$2:$E$90,3,FALSE),"")</f>
        <v>157110</v>
      </c>
      <c r="T39" t="str">
        <f t="shared" si="1"/>
        <v>Vancouver Coastal</v>
      </c>
      <c r="U39">
        <f>_xlfn.XLOOKUP(B39,Sheet3!$M$5:$M$9,Sheet3!$P$5:$P$9,"",0,1)</f>
        <v>321.7507500861164</v>
      </c>
    </row>
    <row r="40" spans="1:21" hidden="1" x14ac:dyDescent="0.2">
      <c r="A40" s="1" t="s">
        <v>126</v>
      </c>
      <c r="B40" s="1" t="s">
        <v>184</v>
      </c>
      <c r="C40" s="1" t="s">
        <v>286</v>
      </c>
      <c r="D40" s="1" t="s">
        <v>166</v>
      </c>
      <c r="E40" s="1" t="s">
        <v>297</v>
      </c>
      <c r="F40" s="1" t="s">
        <v>288</v>
      </c>
      <c r="G40">
        <v>19</v>
      </c>
      <c r="H40">
        <v>64</v>
      </c>
      <c r="I40" s="1" t="s">
        <v>222</v>
      </c>
      <c r="J40" s="1" t="s">
        <v>121</v>
      </c>
      <c r="K40">
        <v>5</v>
      </c>
      <c r="M40" s="1" t="s">
        <v>122</v>
      </c>
      <c r="N40" s="1" t="s">
        <v>123</v>
      </c>
      <c r="O40" s="1" t="s">
        <v>298</v>
      </c>
      <c r="P40" s="1" t="s">
        <v>299</v>
      </c>
      <c r="Q40">
        <f t="shared" si="0"/>
        <v>331</v>
      </c>
      <c r="R40">
        <f>IFERROR(VLOOKUP(Q40,'Populations Data'!$B$2:$E$90,2,FALSE),"")</f>
        <v>2022</v>
      </c>
      <c r="S40">
        <f>IFERROR(VLOOKUP(Q40,'Populations Data'!$B$2:$E$90,3,FALSE),"")</f>
        <v>157110</v>
      </c>
      <c r="T40" t="str">
        <f t="shared" si="1"/>
        <v>Vancouver Coastal</v>
      </c>
      <c r="U40">
        <f>_xlfn.XLOOKUP(B40,Sheet3!$M$5:$M$9,Sheet3!$P$5:$P$9,"",0,1)</f>
        <v>321.7507500861164</v>
      </c>
    </row>
    <row r="41" spans="1:21" hidden="1" x14ac:dyDescent="0.2">
      <c r="A41" s="1" t="s">
        <v>126</v>
      </c>
      <c r="B41" s="1" t="s">
        <v>184</v>
      </c>
      <c r="C41" s="1" t="s">
        <v>286</v>
      </c>
      <c r="D41" s="1" t="s">
        <v>178</v>
      </c>
      <c r="E41" s="1" t="s">
        <v>300</v>
      </c>
      <c r="F41" s="1" t="s">
        <v>288</v>
      </c>
      <c r="G41">
        <v>19</v>
      </c>
      <c r="H41">
        <v>64</v>
      </c>
      <c r="I41" s="1" t="s">
        <v>263</v>
      </c>
      <c r="J41" s="1" t="s">
        <v>240</v>
      </c>
      <c r="K41">
        <v>4</v>
      </c>
      <c r="L41">
        <v>100</v>
      </c>
      <c r="M41" s="1" t="s">
        <v>122</v>
      </c>
      <c r="N41" s="1" t="s">
        <v>123</v>
      </c>
      <c r="O41" s="1" t="s">
        <v>301</v>
      </c>
      <c r="P41" s="1" t="s">
        <v>302</v>
      </c>
      <c r="Q41">
        <f t="shared" si="0"/>
        <v>331</v>
      </c>
      <c r="R41">
        <f>IFERROR(VLOOKUP(Q41,'Populations Data'!$B$2:$E$90,2,FALSE),"")</f>
        <v>2022</v>
      </c>
      <c r="S41">
        <f>IFERROR(VLOOKUP(Q41,'Populations Data'!$B$2:$E$90,3,FALSE),"")</f>
        <v>157110</v>
      </c>
      <c r="T41" t="str">
        <f t="shared" si="1"/>
        <v>Vancouver Coastal</v>
      </c>
      <c r="U41">
        <f>_xlfn.XLOOKUP(B41,Sheet3!$M$5:$M$9,Sheet3!$P$5:$P$9,"",0,1)</f>
        <v>321.7507500861164</v>
      </c>
    </row>
    <row r="42" spans="1:21" hidden="1" x14ac:dyDescent="0.2">
      <c r="A42" s="1" t="s">
        <v>126</v>
      </c>
      <c r="B42" s="1" t="s">
        <v>184</v>
      </c>
      <c r="C42" s="1" t="s">
        <v>303</v>
      </c>
      <c r="D42" s="1" t="s">
        <v>128</v>
      </c>
      <c r="E42" s="1" t="s">
        <v>304</v>
      </c>
      <c r="F42" s="1" t="s">
        <v>305</v>
      </c>
      <c r="G42">
        <v>19</v>
      </c>
      <c r="H42">
        <v>64</v>
      </c>
      <c r="I42" s="1" t="s">
        <v>131</v>
      </c>
      <c r="J42" s="1" t="s">
        <v>121</v>
      </c>
      <c r="K42">
        <v>1</v>
      </c>
      <c r="M42" s="1" t="s">
        <v>122</v>
      </c>
      <c r="N42" s="1" t="s">
        <v>123</v>
      </c>
      <c r="O42" s="1" t="s">
        <v>306</v>
      </c>
      <c r="P42" s="1" t="s">
        <v>307</v>
      </c>
      <c r="Q42">
        <f t="shared" si="0"/>
        <v>334</v>
      </c>
      <c r="R42">
        <f>IFERROR(VLOOKUP(Q42,'Populations Data'!$B$2:$E$90,2,FALSE),"")</f>
        <v>2022</v>
      </c>
      <c r="S42">
        <f>IFERROR(VLOOKUP(Q42,'Populations Data'!$B$2:$E$90,3,FALSE),"")</f>
        <v>21242</v>
      </c>
      <c r="T42" t="str">
        <f t="shared" si="1"/>
        <v>Vancouver Coastal</v>
      </c>
      <c r="U42">
        <f>_xlfn.XLOOKUP(B42,Sheet3!$M$5:$M$9,Sheet3!$P$5:$P$9,"",0,1)</f>
        <v>321.7507500861164</v>
      </c>
    </row>
    <row r="43" spans="1:21" hidden="1" x14ac:dyDescent="0.2">
      <c r="A43" s="1" t="s">
        <v>126</v>
      </c>
      <c r="B43" s="1" t="s">
        <v>184</v>
      </c>
      <c r="C43" s="1" t="s">
        <v>303</v>
      </c>
      <c r="D43" s="1" t="s">
        <v>166</v>
      </c>
      <c r="E43" s="1" t="s">
        <v>308</v>
      </c>
      <c r="F43" s="1" t="s">
        <v>305</v>
      </c>
      <c r="G43">
        <v>19</v>
      </c>
      <c r="H43">
        <v>64</v>
      </c>
      <c r="I43" s="1" t="s">
        <v>131</v>
      </c>
      <c r="J43" s="1" t="s">
        <v>121</v>
      </c>
      <c r="K43">
        <v>13</v>
      </c>
      <c r="M43" s="1" t="s">
        <v>122</v>
      </c>
      <c r="N43" s="1" t="s">
        <v>123</v>
      </c>
      <c r="O43" s="1" t="s">
        <v>121</v>
      </c>
      <c r="P43" s="1" t="s">
        <v>121</v>
      </c>
      <c r="Q43">
        <f t="shared" si="0"/>
        <v>334</v>
      </c>
      <c r="R43">
        <f>IFERROR(VLOOKUP(Q43,'Populations Data'!$B$2:$E$90,2,FALSE),"")</f>
        <v>2022</v>
      </c>
      <c r="S43">
        <f>IFERROR(VLOOKUP(Q43,'Populations Data'!$B$2:$E$90,3,FALSE),"")</f>
        <v>21242</v>
      </c>
      <c r="T43" t="str">
        <f t="shared" si="1"/>
        <v>Vancouver Coastal</v>
      </c>
      <c r="U43">
        <f>_xlfn.XLOOKUP(B43,Sheet3!$M$5:$M$9,Sheet3!$P$5:$P$9,"",0,1)</f>
        <v>321.7507500861164</v>
      </c>
    </row>
    <row r="44" spans="1:21" hidden="1" x14ac:dyDescent="0.2">
      <c r="A44" s="1" t="s">
        <v>126</v>
      </c>
      <c r="B44" s="1" t="s">
        <v>184</v>
      </c>
      <c r="C44" s="1" t="s">
        <v>303</v>
      </c>
      <c r="D44" s="1" t="s">
        <v>166</v>
      </c>
      <c r="E44" s="1" t="s">
        <v>309</v>
      </c>
      <c r="F44" s="1" t="s">
        <v>305</v>
      </c>
      <c r="G44">
        <v>19</v>
      </c>
      <c r="H44">
        <v>64</v>
      </c>
      <c r="I44" s="1" t="s">
        <v>131</v>
      </c>
      <c r="J44" s="1" t="s">
        <v>121</v>
      </c>
      <c r="K44">
        <v>4</v>
      </c>
      <c r="M44" s="1" t="s">
        <v>122</v>
      </c>
      <c r="N44" s="1" t="s">
        <v>123</v>
      </c>
      <c r="O44" s="1" t="s">
        <v>310</v>
      </c>
      <c r="P44" s="1" t="s">
        <v>311</v>
      </c>
      <c r="Q44">
        <f t="shared" si="0"/>
        <v>334</v>
      </c>
      <c r="R44">
        <f>IFERROR(VLOOKUP(Q44,'Populations Data'!$B$2:$E$90,2,FALSE),"")</f>
        <v>2022</v>
      </c>
      <c r="S44">
        <f>IFERROR(VLOOKUP(Q44,'Populations Data'!$B$2:$E$90,3,FALSE),"")</f>
        <v>21242</v>
      </c>
      <c r="T44" t="str">
        <f t="shared" si="1"/>
        <v>Vancouver Coastal</v>
      </c>
      <c r="U44">
        <f>_xlfn.XLOOKUP(B44,Sheet3!$M$5:$M$9,Sheet3!$P$5:$P$9,"",0,1)</f>
        <v>321.7507500861164</v>
      </c>
    </row>
    <row r="45" spans="1:21" hidden="1" x14ac:dyDescent="0.2">
      <c r="A45" s="1" t="s">
        <v>126</v>
      </c>
      <c r="B45" s="1" t="s">
        <v>191</v>
      </c>
      <c r="C45" s="1" t="s">
        <v>192</v>
      </c>
      <c r="D45" s="1" t="s">
        <v>312</v>
      </c>
      <c r="E45" s="1" t="s">
        <v>313</v>
      </c>
      <c r="F45" s="1" t="s">
        <v>194</v>
      </c>
      <c r="G45">
        <v>19</v>
      </c>
      <c r="H45">
        <v>99</v>
      </c>
      <c r="I45" s="1" t="s">
        <v>131</v>
      </c>
      <c r="J45" s="1" t="s">
        <v>121</v>
      </c>
      <c r="K45">
        <v>11</v>
      </c>
      <c r="L45">
        <v>93</v>
      </c>
      <c r="M45" s="1" t="s">
        <v>122</v>
      </c>
      <c r="N45" s="1" t="s">
        <v>123</v>
      </c>
      <c r="O45" s="1" t="s">
        <v>314</v>
      </c>
      <c r="P45" s="1" t="s">
        <v>315</v>
      </c>
      <c r="Q45">
        <f t="shared" si="0"/>
        <v>411</v>
      </c>
      <c r="R45">
        <f>IFERROR(VLOOKUP(Q45,'Populations Data'!$B$2:$E$90,2,FALSE),"")</f>
        <v>2022</v>
      </c>
      <c r="S45">
        <f>IFERROR(VLOOKUP(Q45,'Populations Data'!$B$2:$E$90,3,FALSE),"")</f>
        <v>250926</v>
      </c>
      <c r="T45" t="str">
        <f t="shared" si="1"/>
        <v>Vancouver Island</v>
      </c>
      <c r="U45">
        <f>_xlfn.XLOOKUP(B45,Sheet3!$M$5:$M$9,Sheet3!$P$5:$P$9,"",0,1)</f>
        <v>209.99723807980351</v>
      </c>
    </row>
    <row r="46" spans="1:21" hidden="1" x14ac:dyDescent="0.2">
      <c r="A46" s="1" t="s">
        <v>126</v>
      </c>
      <c r="B46" s="1" t="s">
        <v>191</v>
      </c>
      <c r="C46" s="1" t="s">
        <v>192</v>
      </c>
      <c r="D46" s="1" t="s">
        <v>147</v>
      </c>
      <c r="E46" s="1" t="s">
        <v>316</v>
      </c>
      <c r="F46" s="1" t="s">
        <v>194</v>
      </c>
      <c r="G46">
        <v>19</v>
      </c>
      <c r="H46">
        <v>99</v>
      </c>
      <c r="I46" s="1" t="s">
        <v>131</v>
      </c>
      <c r="J46" s="1" t="s">
        <v>121</v>
      </c>
      <c r="K46">
        <v>21</v>
      </c>
      <c r="L46">
        <v>89</v>
      </c>
      <c r="M46" s="1" t="s">
        <v>122</v>
      </c>
      <c r="N46" s="1" t="s">
        <v>123</v>
      </c>
      <c r="O46" s="1" t="s">
        <v>317</v>
      </c>
      <c r="P46" s="1" t="s">
        <v>318</v>
      </c>
      <c r="Q46">
        <f t="shared" si="0"/>
        <v>411</v>
      </c>
      <c r="R46">
        <f>IFERROR(VLOOKUP(Q46,'Populations Data'!$B$2:$E$90,2,FALSE),"")</f>
        <v>2022</v>
      </c>
      <c r="S46">
        <f>IFERROR(VLOOKUP(Q46,'Populations Data'!$B$2:$E$90,3,FALSE),"")</f>
        <v>250926</v>
      </c>
      <c r="T46" t="str">
        <f t="shared" si="1"/>
        <v>Vancouver Island</v>
      </c>
      <c r="U46">
        <f>_xlfn.XLOOKUP(B46,Sheet3!$M$5:$M$9,Sheet3!$P$5:$P$9,"",0,1)</f>
        <v>209.99723807980351</v>
      </c>
    </row>
    <row r="47" spans="1:21" hidden="1" x14ac:dyDescent="0.2">
      <c r="A47" s="1" t="s">
        <v>126</v>
      </c>
      <c r="B47" s="1" t="s">
        <v>184</v>
      </c>
      <c r="C47" s="1" t="s">
        <v>246</v>
      </c>
      <c r="D47" s="1" t="s">
        <v>312</v>
      </c>
      <c r="E47" s="1" t="s">
        <v>319</v>
      </c>
      <c r="F47" s="1" t="s">
        <v>188</v>
      </c>
      <c r="G47">
        <v>19</v>
      </c>
      <c r="H47">
        <v>64</v>
      </c>
      <c r="I47" s="1" t="s">
        <v>131</v>
      </c>
      <c r="J47" s="1" t="s">
        <v>240</v>
      </c>
      <c r="K47">
        <v>40</v>
      </c>
      <c r="L47">
        <v>100</v>
      </c>
      <c r="M47" s="1" t="s">
        <v>122</v>
      </c>
      <c r="N47" s="1" t="s">
        <v>123</v>
      </c>
      <c r="O47" s="1" t="s">
        <v>320</v>
      </c>
      <c r="P47" s="1" t="s">
        <v>321</v>
      </c>
      <c r="Q47">
        <f t="shared" si="0"/>
        <v>322</v>
      </c>
      <c r="R47">
        <f>IFERROR(VLOOKUP(Q47,'Populations Data'!$B$2:$E$90,2,FALSE),"")</f>
        <v>2022</v>
      </c>
      <c r="S47">
        <f>IFERROR(VLOOKUP(Q47,'Populations Data'!$B$2:$E$90,3,FALSE),"")</f>
        <v>67754</v>
      </c>
      <c r="T47" t="str">
        <f t="shared" si="1"/>
        <v>Vancouver Coastal</v>
      </c>
      <c r="U47">
        <f>_xlfn.XLOOKUP(B47,Sheet3!$M$5:$M$9,Sheet3!$P$5:$P$9,"",0,1)</f>
        <v>321.7507500861164</v>
      </c>
    </row>
    <row r="48" spans="1:21" hidden="1" x14ac:dyDescent="0.2">
      <c r="A48" s="1" t="s">
        <v>126</v>
      </c>
      <c r="B48" s="1" t="s">
        <v>184</v>
      </c>
      <c r="C48" s="1" t="s">
        <v>246</v>
      </c>
      <c r="D48" s="1" t="s">
        <v>312</v>
      </c>
      <c r="E48" s="1" t="s">
        <v>322</v>
      </c>
      <c r="F48" s="1" t="s">
        <v>188</v>
      </c>
      <c r="G48">
        <v>19</v>
      </c>
      <c r="H48">
        <v>64</v>
      </c>
      <c r="I48" s="1" t="s">
        <v>131</v>
      </c>
      <c r="J48" s="1" t="s">
        <v>240</v>
      </c>
      <c r="K48">
        <v>9</v>
      </c>
      <c r="L48">
        <v>100</v>
      </c>
      <c r="M48" s="1" t="s">
        <v>122</v>
      </c>
      <c r="N48" s="1" t="s">
        <v>123</v>
      </c>
      <c r="O48" s="1" t="s">
        <v>323</v>
      </c>
      <c r="P48" s="1" t="s">
        <v>324</v>
      </c>
      <c r="Q48">
        <f t="shared" si="0"/>
        <v>322</v>
      </c>
      <c r="R48">
        <f>IFERROR(VLOOKUP(Q48,'Populations Data'!$B$2:$E$90,2,FALSE),"")</f>
        <v>2022</v>
      </c>
      <c r="S48">
        <f>IFERROR(VLOOKUP(Q48,'Populations Data'!$B$2:$E$90,3,FALSE),"")</f>
        <v>67754</v>
      </c>
      <c r="T48" t="str">
        <f t="shared" si="1"/>
        <v>Vancouver Coastal</v>
      </c>
      <c r="U48">
        <f>_xlfn.XLOOKUP(B48,Sheet3!$M$5:$M$9,Sheet3!$P$5:$P$9,"",0,1)</f>
        <v>321.7507500861164</v>
      </c>
    </row>
    <row r="49" spans="1:21" hidden="1" x14ac:dyDescent="0.2">
      <c r="A49" s="1" t="s">
        <v>126</v>
      </c>
      <c r="B49" s="1" t="s">
        <v>184</v>
      </c>
      <c r="C49" s="1" t="s">
        <v>246</v>
      </c>
      <c r="D49" s="1" t="s">
        <v>312</v>
      </c>
      <c r="E49" s="1" t="s">
        <v>325</v>
      </c>
      <c r="F49" s="1" t="s">
        <v>188</v>
      </c>
      <c r="G49">
        <v>19</v>
      </c>
      <c r="H49">
        <v>64</v>
      </c>
      <c r="I49" s="1" t="s">
        <v>131</v>
      </c>
      <c r="J49" s="1" t="s">
        <v>240</v>
      </c>
      <c r="K49">
        <v>84</v>
      </c>
      <c r="L49">
        <v>100</v>
      </c>
      <c r="M49" s="1" t="s">
        <v>122</v>
      </c>
      <c r="N49" s="1" t="s">
        <v>123</v>
      </c>
      <c r="O49" s="1" t="s">
        <v>326</v>
      </c>
      <c r="P49" s="1" t="s">
        <v>327</v>
      </c>
      <c r="Q49">
        <f t="shared" si="0"/>
        <v>322</v>
      </c>
      <c r="R49">
        <f>IFERROR(VLOOKUP(Q49,'Populations Data'!$B$2:$E$90,2,FALSE),"")</f>
        <v>2022</v>
      </c>
      <c r="S49">
        <f>IFERROR(VLOOKUP(Q49,'Populations Data'!$B$2:$E$90,3,FALSE),"")</f>
        <v>67754</v>
      </c>
      <c r="T49" t="str">
        <f t="shared" si="1"/>
        <v>Vancouver Coastal</v>
      </c>
      <c r="U49">
        <f>_xlfn.XLOOKUP(B49,Sheet3!$M$5:$M$9,Sheet3!$P$5:$P$9,"",0,1)</f>
        <v>321.7507500861164</v>
      </c>
    </row>
    <row r="50" spans="1:21" hidden="1" x14ac:dyDescent="0.2">
      <c r="A50" s="1" t="s">
        <v>126</v>
      </c>
      <c r="B50" s="1" t="s">
        <v>184</v>
      </c>
      <c r="C50" s="1" t="s">
        <v>328</v>
      </c>
      <c r="D50" s="1" t="s">
        <v>147</v>
      </c>
      <c r="E50" s="1" t="s">
        <v>329</v>
      </c>
      <c r="F50" s="1" t="s">
        <v>188</v>
      </c>
      <c r="G50">
        <v>19</v>
      </c>
      <c r="H50">
        <v>64</v>
      </c>
      <c r="I50" s="1" t="s">
        <v>131</v>
      </c>
      <c r="J50" s="1" t="s">
        <v>121</v>
      </c>
      <c r="K50">
        <v>10</v>
      </c>
      <c r="L50">
        <v>100</v>
      </c>
      <c r="M50" s="1" t="s">
        <v>122</v>
      </c>
      <c r="N50" s="1" t="s">
        <v>123</v>
      </c>
      <c r="O50" s="1" t="s">
        <v>330</v>
      </c>
      <c r="P50" s="1" t="s">
        <v>331</v>
      </c>
      <c r="Q50">
        <f t="shared" si="0"/>
        <v>323</v>
      </c>
      <c r="R50">
        <f>IFERROR(VLOOKUP(Q50,'Populations Data'!$B$2:$E$90,2,FALSE),"")</f>
        <v>2022</v>
      </c>
      <c r="S50">
        <f>IFERROR(VLOOKUP(Q50,'Populations Data'!$B$2:$E$90,3,FALSE),"")</f>
        <v>115837</v>
      </c>
      <c r="T50" t="str">
        <f t="shared" si="1"/>
        <v>Vancouver Coastal</v>
      </c>
      <c r="U50">
        <f>_xlfn.XLOOKUP(B50,Sheet3!$M$5:$M$9,Sheet3!$P$5:$P$9,"",0,1)</f>
        <v>321.7507500861164</v>
      </c>
    </row>
    <row r="51" spans="1:21" hidden="1" x14ac:dyDescent="0.2">
      <c r="A51" s="1" t="s">
        <v>126</v>
      </c>
      <c r="B51" s="1" t="s">
        <v>184</v>
      </c>
      <c r="C51" s="1" t="s">
        <v>328</v>
      </c>
      <c r="D51" s="1" t="s">
        <v>225</v>
      </c>
      <c r="E51" s="1" t="s">
        <v>332</v>
      </c>
      <c r="F51" s="1" t="s">
        <v>188</v>
      </c>
      <c r="G51">
        <v>19</v>
      </c>
      <c r="H51">
        <v>64</v>
      </c>
      <c r="I51" s="1" t="s">
        <v>131</v>
      </c>
      <c r="J51" s="1" t="s">
        <v>138</v>
      </c>
      <c r="K51">
        <v>20</v>
      </c>
      <c r="L51">
        <v>100</v>
      </c>
      <c r="M51" s="1" t="s">
        <v>122</v>
      </c>
      <c r="N51" s="1" t="s">
        <v>123</v>
      </c>
      <c r="O51" s="1" t="s">
        <v>333</v>
      </c>
      <c r="P51" s="1" t="s">
        <v>334</v>
      </c>
      <c r="Q51">
        <f t="shared" si="0"/>
        <v>323</v>
      </c>
      <c r="R51">
        <f>IFERROR(VLOOKUP(Q51,'Populations Data'!$B$2:$E$90,2,FALSE),"")</f>
        <v>2022</v>
      </c>
      <c r="S51">
        <f>IFERROR(VLOOKUP(Q51,'Populations Data'!$B$2:$E$90,3,FALSE),"")</f>
        <v>115837</v>
      </c>
      <c r="T51" t="str">
        <f t="shared" si="1"/>
        <v>Vancouver Coastal</v>
      </c>
      <c r="U51">
        <f>_xlfn.XLOOKUP(B51,Sheet3!$M$5:$M$9,Sheet3!$P$5:$P$9,"",0,1)</f>
        <v>321.7507500861164</v>
      </c>
    </row>
    <row r="52" spans="1:21" hidden="1" x14ac:dyDescent="0.2">
      <c r="A52" s="1" t="s">
        <v>126</v>
      </c>
      <c r="B52" s="1" t="s">
        <v>184</v>
      </c>
      <c r="C52" s="1" t="s">
        <v>328</v>
      </c>
      <c r="D52" s="1" t="s">
        <v>335</v>
      </c>
      <c r="E52" s="1" t="s">
        <v>336</v>
      </c>
      <c r="F52" s="1" t="s">
        <v>337</v>
      </c>
      <c r="G52">
        <v>16</v>
      </c>
      <c r="H52">
        <v>19</v>
      </c>
      <c r="I52" s="1" t="s">
        <v>131</v>
      </c>
      <c r="J52" s="1" t="s">
        <v>121</v>
      </c>
      <c r="K52">
        <v>5</v>
      </c>
      <c r="L52">
        <v>60</v>
      </c>
      <c r="M52" s="1" t="s">
        <v>122</v>
      </c>
      <c r="N52" s="1" t="s">
        <v>123</v>
      </c>
      <c r="O52" s="1" t="s">
        <v>121</v>
      </c>
      <c r="P52" s="1" t="s">
        <v>121</v>
      </c>
      <c r="Q52">
        <f t="shared" si="0"/>
        <v>323</v>
      </c>
      <c r="R52">
        <f>IFERROR(VLOOKUP(Q52,'Populations Data'!$B$2:$E$90,2,FALSE),"")</f>
        <v>2022</v>
      </c>
      <c r="S52">
        <f>IFERROR(VLOOKUP(Q52,'Populations Data'!$B$2:$E$90,3,FALSE),"")</f>
        <v>115837</v>
      </c>
      <c r="T52" t="str">
        <f t="shared" si="1"/>
        <v>Vancouver Coastal</v>
      </c>
      <c r="U52">
        <f>_xlfn.XLOOKUP(B52,Sheet3!$M$5:$M$9,Sheet3!$P$5:$P$9,"",0,1)</f>
        <v>321.7507500861164</v>
      </c>
    </row>
    <row r="53" spans="1:21" hidden="1" x14ac:dyDescent="0.2">
      <c r="A53" s="1" t="s">
        <v>126</v>
      </c>
      <c r="B53" s="1" t="s">
        <v>184</v>
      </c>
      <c r="C53" s="1" t="s">
        <v>328</v>
      </c>
      <c r="D53" s="1" t="s">
        <v>147</v>
      </c>
      <c r="E53" s="1" t="s">
        <v>338</v>
      </c>
      <c r="F53" s="1" t="s">
        <v>188</v>
      </c>
      <c r="G53">
        <v>19</v>
      </c>
      <c r="H53">
        <v>64</v>
      </c>
      <c r="I53" s="1" t="s">
        <v>131</v>
      </c>
      <c r="J53" s="1" t="s">
        <v>138</v>
      </c>
      <c r="K53">
        <v>6</v>
      </c>
      <c r="L53">
        <v>100</v>
      </c>
      <c r="M53" s="1" t="s">
        <v>122</v>
      </c>
      <c r="N53" s="1" t="s">
        <v>123</v>
      </c>
      <c r="O53" s="1" t="s">
        <v>339</v>
      </c>
      <c r="P53" s="1" t="s">
        <v>340</v>
      </c>
      <c r="Q53">
        <f t="shared" si="0"/>
        <v>323</v>
      </c>
      <c r="R53">
        <f>IFERROR(VLOOKUP(Q53,'Populations Data'!$B$2:$E$90,2,FALSE),"")</f>
        <v>2022</v>
      </c>
      <c r="S53">
        <f>IFERROR(VLOOKUP(Q53,'Populations Data'!$B$2:$E$90,3,FALSE),"")</f>
        <v>115837</v>
      </c>
      <c r="T53" t="str">
        <f t="shared" si="1"/>
        <v>Vancouver Coastal</v>
      </c>
      <c r="U53">
        <f>_xlfn.XLOOKUP(B53,Sheet3!$M$5:$M$9,Sheet3!$P$5:$P$9,"",0,1)</f>
        <v>321.7507500861164</v>
      </c>
    </row>
    <row r="54" spans="1:21" hidden="1" x14ac:dyDescent="0.2">
      <c r="A54" s="1" t="s">
        <v>126</v>
      </c>
      <c r="B54" s="1" t="s">
        <v>191</v>
      </c>
      <c r="C54" s="1" t="s">
        <v>192</v>
      </c>
      <c r="D54" s="1" t="s">
        <v>147</v>
      </c>
      <c r="E54" s="1" t="s">
        <v>341</v>
      </c>
      <c r="F54" s="1" t="s">
        <v>194</v>
      </c>
      <c r="G54">
        <v>19</v>
      </c>
      <c r="H54">
        <v>99</v>
      </c>
      <c r="I54" s="1" t="s">
        <v>131</v>
      </c>
      <c r="J54" s="1" t="s">
        <v>121</v>
      </c>
      <c r="K54">
        <v>10</v>
      </c>
      <c r="L54">
        <v>100</v>
      </c>
      <c r="M54" s="1" t="s">
        <v>122</v>
      </c>
      <c r="N54" s="1" t="s">
        <v>123</v>
      </c>
      <c r="O54" s="1" t="s">
        <v>342</v>
      </c>
      <c r="P54" s="1" t="s">
        <v>343</v>
      </c>
      <c r="Q54">
        <f t="shared" si="0"/>
        <v>411</v>
      </c>
      <c r="R54">
        <f>IFERROR(VLOOKUP(Q54,'Populations Data'!$B$2:$E$90,2,FALSE),"")</f>
        <v>2022</v>
      </c>
      <c r="S54">
        <f>IFERROR(VLOOKUP(Q54,'Populations Data'!$B$2:$E$90,3,FALSE),"")</f>
        <v>250926</v>
      </c>
      <c r="T54" t="str">
        <f t="shared" si="1"/>
        <v>Vancouver Island</v>
      </c>
      <c r="U54">
        <f>_xlfn.XLOOKUP(B54,Sheet3!$M$5:$M$9,Sheet3!$P$5:$P$9,"",0,1)</f>
        <v>209.99723807980351</v>
      </c>
    </row>
    <row r="55" spans="1:21" hidden="1" x14ac:dyDescent="0.2">
      <c r="A55" s="1" t="s">
        <v>126</v>
      </c>
      <c r="B55" s="1" t="s">
        <v>191</v>
      </c>
      <c r="C55" s="1" t="s">
        <v>192</v>
      </c>
      <c r="D55" s="1" t="s">
        <v>225</v>
      </c>
      <c r="E55" s="1" t="s">
        <v>344</v>
      </c>
      <c r="F55" s="1" t="s">
        <v>194</v>
      </c>
      <c r="G55">
        <v>19</v>
      </c>
      <c r="H55">
        <v>99</v>
      </c>
      <c r="I55" s="1" t="s">
        <v>131</v>
      </c>
      <c r="J55" s="1" t="s">
        <v>121</v>
      </c>
      <c r="K55">
        <v>15</v>
      </c>
      <c r="L55">
        <v>58</v>
      </c>
      <c r="M55" s="1" t="s">
        <v>122</v>
      </c>
      <c r="N55" s="1" t="s">
        <v>123</v>
      </c>
      <c r="O55" s="1" t="s">
        <v>345</v>
      </c>
      <c r="P55" s="1" t="s">
        <v>346</v>
      </c>
      <c r="Q55">
        <f t="shared" si="0"/>
        <v>411</v>
      </c>
      <c r="R55">
        <f>IFERROR(VLOOKUP(Q55,'Populations Data'!$B$2:$E$90,2,FALSE),"")</f>
        <v>2022</v>
      </c>
      <c r="S55">
        <f>IFERROR(VLOOKUP(Q55,'Populations Data'!$B$2:$E$90,3,FALSE),"")</f>
        <v>250926</v>
      </c>
      <c r="T55" t="str">
        <f t="shared" si="1"/>
        <v>Vancouver Island</v>
      </c>
      <c r="U55">
        <f>_xlfn.XLOOKUP(B55,Sheet3!$M$5:$M$9,Sheet3!$P$5:$P$9,"",0,1)</f>
        <v>209.99723807980351</v>
      </c>
    </row>
    <row r="56" spans="1:21" hidden="1" x14ac:dyDescent="0.2">
      <c r="A56" s="1" t="s">
        <v>126</v>
      </c>
      <c r="B56" s="1" t="s">
        <v>191</v>
      </c>
      <c r="C56" s="1" t="s">
        <v>192</v>
      </c>
      <c r="D56" s="1" t="s">
        <v>147</v>
      </c>
      <c r="E56" s="1" t="s">
        <v>347</v>
      </c>
      <c r="F56" s="1" t="s">
        <v>194</v>
      </c>
      <c r="G56">
        <v>19</v>
      </c>
      <c r="H56">
        <v>99</v>
      </c>
      <c r="I56" s="1" t="s">
        <v>131</v>
      </c>
      <c r="J56" s="1" t="s">
        <v>121</v>
      </c>
      <c r="K56">
        <v>6</v>
      </c>
      <c r="L56">
        <v>96</v>
      </c>
      <c r="M56" s="1" t="s">
        <v>122</v>
      </c>
      <c r="N56" s="1" t="s">
        <v>123</v>
      </c>
      <c r="O56" s="1" t="s">
        <v>348</v>
      </c>
      <c r="P56" s="1" t="s">
        <v>349</v>
      </c>
      <c r="Q56">
        <f t="shared" si="0"/>
        <v>411</v>
      </c>
      <c r="R56">
        <f>IFERROR(VLOOKUP(Q56,'Populations Data'!$B$2:$E$90,2,FALSE),"")</f>
        <v>2022</v>
      </c>
      <c r="S56">
        <f>IFERROR(VLOOKUP(Q56,'Populations Data'!$B$2:$E$90,3,FALSE),"")</f>
        <v>250926</v>
      </c>
      <c r="T56" t="str">
        <f t="shared" si="1"/>
        <v>Vancouver Island</v>
      </c>
      <c r="U56">
        <f>_xlfn.XLOOKUP(B56,Sheet3!$M$5:$M$9,Sheet3!$P$5:$P$9,"",0,1)</f>
        <v>209.99723807980351</v>
      </c>
    </row>
    <row r="57" spans="1:21" hidden="1" x14ac:dyDescent="0.2">
      <c r="A57" s="1" t="s">
        <v>126</v>
      </c>
      <c r="B57" s="1" t="s">
        <v>191</v>
      </c>
      <c r="C57" s="1" t="s">
        <v>192</v>
      </c>
      <c r="D57" s="1" t="s">
        <v>178</v>
      </c>
      <c r="E57" s="1" t="s">
        <v>350</v>
      </c>
      <c r="F57" s="1" t="s">
        <v>194</v>
      </c>
      <c r="G57">
        <v>19</v>
      </c>
      <c r="H57">
        <v>99</v>
      </c>
      <c r="I57" s="1" t="s">
        <v>222</v>
      </c>
      <c r="J57" s="1" t="s">
        <v>121</v>
      </c>
      <c r="K57">
        <v>48</v>
      </c>
      <c r="L57">
        <v>38</v>
      </c>
      <c r="M57" s="1" t="s">
        <v>122</v>
      </c>
      <c r="N57" s="1" t="s">
        <v>123</v>
      </c>
      <c r="O57" s="1" t="s">
        <v>351</v>
      </c>
      <c r="P57" s="1" t="s">
        <v>352</v>
      </c>
      <c r="Q57">
        <f t="shared" si="0"/>
        <v>411</v>
      </c>
      <c r="R57">
        <f>IFERROR(VLOOKUP(Q57,'Populations Data'!$B$2:$E$90,2,FALSE),"")</f>
        <v>2022</v>
      </c>
      <c r="S57">
        <f>IFERROR(VLOOKUP(Q57,'Populations Data'!$B$2:$E$90,3,FALSE),"")</f>
        <v>250926</v>
      </c>
      <c r="T57" t="str">
        <f t="shared" si="1"/>
        <v>Vancouver Island</v>
      </c>
      <c r="U57">
        <f>_xlfn.XLOOKUP(B57,Sheet3!$M$5:$M$9,Sheet3!$P$5:$P$9,"",0,1)</f>
        <v>209.99723807980351</v>
      </c>
    </row>
    <row r="58" spans="1:21" hidden="1" x14ac:dyDescent="0.2">
      <c r="A58" s="1" t="s">
        <v>126</v>
      </c>
      <c r="B58" s="1" t="s">
        <v>191</v>
      </c>
      <c r="C58" s="1" t="s">
        <v>192</v>
      </c>
      <c r="D58" s="1" t="s">
        <v>178</v>
      </c>
      <c r="E58" s="1" t="s">
        <v>353</v>
      </c>
      <c r="F58" s="1" t="s">
        <v>194</v>
      </c>
      <c r="G58">
        <v>19</v>
      </c>
      <c r="H58">
        <v>99</v>
      </c>
      <c r="I58" s="1" t="s">
        <v>131</v>
      </c>
      <c r="J58" s="1" t="s">
        <v>121</v>
      </c>
      <c r="K58">
        <v>10</v>
      </c>
      <c r="L58">
        <v>75</v>
      </c>
      <c r="M58" s="1" t="s">
        <v>122</v>
      </c>
      <c r="N58" s="1" t="s">
        <v>123</v>
      </c>
      <c r="O58" s="1" t="s">
        <v>354</v>
      </c>
      <c r="P58" s="1" t="s">
        <v>355</v>
      </c>
      <c r="Q58">
        <f t="shared" si="0"/>
        <v>411</v>
      </c>
      <c r="R58">
        <f>IFERROR(VLOOKUP(Q58,'Populations Data'!$B$2:$E$90,2,FALSE),"")</f>
        <v>2022</v>
      </c>
      <c r="S58">
        <f>IFERROR(VLOOKUP(Q58,'Populations Data'!$B$2:$E$90,3,FALSE),"")</f>
        <v>250926</v>
      </c>
      <c r="T58" t="str">
        <f t="shared" si="1"/>
        <v>Vancouver Island</v>
      </c>
      <c r="U58">
        <f>_xlfn.XLOOKUP(B58,Sheet3!$M$5:$M$9,Sheet3!$P$5:$P$9,"",0,1)</f>
        <v>209.99723807980351</v>
      </c>
    </row>
    <row r="59" spans="1:21" hidden="1" x14ac:dyDescent="0.2">
      <c r="A59" s="1" t="s">
        <v>126</v>
      </c>
      <c r="B59" s="1" t="s">
        <v>191</v>
      </c>
      <c r="C59" s="1" t="s">
        <v>356</v>
      </c>
      <c r="D59" s="1" t="s">
        <v>225</v>
      </c>
      <c r="E59" s="1" t="s">
        <v>357</v>
      </c>
      <c r="F59" s="1" t="s">
        <v>358</v>
      </c>
      <c r="G59">
        <v>19</v>
      </c>
      <c r="H59">
        <v>99</v>
      </c>
      <c r="I59" s="1" t="s">
        <v>131</v>
      </c>
      <c r="J59" s="1" t="s">
        <v>138</v>
      </c>
      <c r="K59">
        <v>33</v>
      </c>
      <c r="L59">
        <v>74</v>
      </c>
      <c r="M59" s="1" t="s">
        <v>122</v>
      </c>
      <c r="N59" s="1" t="s">
        <v>123</v>
      </c>
      <c r="O59" s="1" t="s">
        <v>359</v>
      </c>
      <c r="P59" s="1" t="s">
        <v>360</v>
      </c>
      <c r="Q59">
        <f t="shared" si="0"/>
        <v>421</v>
      </c>
      <c r="R59">
        <f>IFERROR(VLOOKUP(Q59,'Populations Data'!$B$2:$E$90,2,FALSE),"")</f>
        <v>2022</v>
      </c>
      <c r="S59">
        <f>IFERROR(VLOOKUP(Q59,'Populations Data'!$B$2:$E$90,3,FALSE),"")</f>
        <v>64912</v>
      </c>
      <c r="T59" t="str">
        <f t="shared" si="1"/>
        <v>Vancouver Island</v>
      </c>
      <c r="U59">
        <f>_xlfn.XLOOKUP(B59,Sheet3!$M$5:$M$9,Sheet3!$P$5:$P$9,"",0,1)</f>
        <v>209.99723807980351</v>
      </c>
    </row>
    <row r="60" spans="1:21" hidden="1" x14ac:dyDescent="0.2">
      <c r="A60" s="1" t="s">
        <v>126</v>
      </c>
      <c r="B60" s="1" t="s">
        <v>191</v>
      </c>
      <c r="C60" s="1" t="s">
        <v>361</v>
      </c>
      <c r="D60" s="1" t="s">
        <v>362</v>
      </c>
      <c r="E60" s="1" t="s">
        <v>363</v>
      </c>
      <c r="F60" s="1" t="s">
        <v>364</v>
      </c>
      <c r="G60">
        <v>12</v>
      </c>
      <c r="H60">
        <v>19</v>
      </c>
      <c r="I60" s="1" t="s">
        <v>131</v>
      </c>
      <c r="J60" s="1" t="s">
        <v>121</v>
      </c>
      <c r="K60">
        <v>1</v>
      </c>
      <c r="L60">
        <v>35</v>
      </c>
      <c r="M60" s="1" t="s">
        <v>122</v>
      </c>
      <c r="N60" s="1" t="s">
        <v>123</v>
      </c>
      <c r="O60" s="1" t="s">
        <v>365</v>
      </c>
      <c r="P60" s="1" t="s">
        <v>366</v>
      </c>
      <c r="Q60">
        <f t="shared" si="0"/>
        <v>424</v>
      </c>
      <c r="R60">
        <f>IFERROR(VLOOKUP(Q60,'Populations Data'!$B$2:$E$90,2,FALSE),"")</f>
        <v>2022</v>
      </c>
      <c r="S60">
        <f>IFERROR(VLOOKUP(Q60,'Populations Data'!$B$2:$E$90,3,FALSE),"")</f>
        <v>125312</v>
      </c>
      <c r="T60" t="str">
        <f t="shared" si="1"/>
        <v>Vancouver Island</v>
      </c>
      <c r="U60">
        <f>_xlfn.XLOOKUP(B60,Sheet3!$M$5:$M$9,Sheet3!$P$5:$P$9,"",0,1)</f>
        <v>209.99723807980351</v>
      </c>
    </row>
    <row r="61" spans="1:21" hidden="1" x14ac:dyDescent="0.2">
      <c r="A61" s="1" t="s">
        <v>126</v>
      </c>
      <c r="B61" s="1" t="s">
        <v>191</v>
      </c>
      <c r="C61" s="1" t="s">
        <v>367</v>
      </c>
      <c r="D61" s="1" t="s">
        <v>368</v>
      </c>
      <c r="E61" s="1" t="s">
        <v>369</v>
      </c>
      <c r="F61" s="1" t="s">
        <v>370</v>
      </c>
      <c r="G61">
        <v>19</v>
      </c>
      <c r="H61">
        <v>99</v>
      </c>
      <c r="I61" s="1" t="s">
        <v>263</v>
      </c>
      <c r="J61" s="1" t="s">
        <v>240</v>
      </c>
      <c r="K61">
        <v>2</v>
      </c>
      <c r="L61">
        <v>70</v>
      </c>
      <c r="M61" s="1" t="s">
        <v>122</v>
      </c>
      <c r="N61" s="1" t="s">
        <v>123</v>
      </c>
      <c r="O61" s="1" t="s">
        <v>121</v>
      </c>
      <c r="P61" s="1" t="s">
        <v>121</v>
      </c>
      <c r="Q61">
        <f t="shared" si="0"/>
        <v>432</v>
      </c>
      <c r="R61">
        <f>IFERROR(VLOOKUP(Q61,'Populations Data'!$B$2:$E$90,2,FALSE),"")</f>
        <v>2022</v>
      </c>
      <c r="S61">
        <f>IFERROR(VLOOKUP(Q61,'Populations Data'!$B$2:$E$90,3,FALSE),"")</f>
        <v>48654</v>
      </c>
      <c r="T61" t="str">
        <f t="shared" si="1"/>
        <v>Vancouver Island</v>
      </c>
      <c r="U61">
        <f>_xlfn.XLOOKUP(B61,Sheet3!$M$5:$M$9,Sheet3!$P$5:$P$9,"",0,1)</f>
        <v>209.99723807980351</v>
      </c>
    </row>
    <row r="62" spans="1:21" hidden="1" x14ac:dyDescent="0.2">
      <c r="A62" s="1" t="s">
        <v>126</v>
      </c>
      <c r="B62" s="1" t="s">
        <v>191</v>
      </c>
      <c r="C62" s="1" t="s">
        <v>367</v>
      </c>
      <c r="D62" s="1" t="s">
        <v>178</v>
      </c>
      <c r="E62" s="1" t="s">
        <v>369</v>
      </c>
      <c r="F62" s="1" t="s">
        <v>370</v>
      </c>
      <c r="G62">
        <v>19</v>
      </c>
      <c r="H62">
        <v>99</v>
      </c>
      <c r="I62" s="1" t="s">
        <v>263</v>
      </c>
      <c r="J62" s="1" t="s">
        <v>240</v>
      </c>
      <c r="K62">
        <v>2</v>
      </c>
      <c r="L62">
        <v>70</v>
      </c>
      <c r="M62" s="1" t="s">
        <v>122</v>
      </c>
      <c r="N62" s="1" t="s">
        <v>123</v>
      </c>
      <c r="O62" s="1" t="s">
        <v>121</v>
      </c>
      <c r="P62" s="1" t="s">
        <v>121</v>
      </c>
      <c r="Q62">
        <f t="shared" si="0"/>
        <v>432</v>
      </c>
      <c r="R62">
        <f>IFERROR(VLOOKUP(Q62,'Populations Data'!$B$2:$E$90,2,FALSE),"")</f>
        <v>2022</v>
      </c>
      <c r="S62">
        <f>IFERROR(VLOOKUP(Q62,'Populations Data'!$B$2:$E$90,3,FALSE),"")</f>
        <v>48654</v>
      </c>
      <c r="T62" t="str">
        <f t="shared" si="1"/>
        <v>Vancouver Island</v>
      </c>
      <c r="U62">
        <f>_xlfn.XLOOKUP(B62,Sheet3!$M$5:$M$9,Sheet3!$P$5:$P$9,"",0,1)</f>
        <v>209.99723807980351</v>
      </c>
    </row>
    <row r="63" spans="1:21" hidden="1" x14ac:dyDescent="0.2">
      <c r="A63" s="1" t="s">
        <v>126</v>
      </c>
      <c r="B63" s="1" t="s">
        <v>202</v>
      </c>
      <c r="C63" s="1" t="s">
        <v>203</v>
      </c>
      <c r="D63" s="1" t="s">
        <v>178</v>
      </c>
      <c r="E63" s="1" t="s">
        <v>371</v>
      </c>
      <c r="F63" s="1" t="s">
        <v>205</v>
      </c>
      <c r="G63">
        <v>19</v>
      </c>
      <c r="H63">
        <v>64</v>
      </c>
      <c r="I63" s="1" t="s">
        <v>372</v>
      </c>
      <c r="J63" s="1" t="s">
        <v>121</v>
      </c>
      <c r="K63">
        <v>4</v>
      </c>
      <c r="M63" s="1" t="s">
        <v>122</v>
      </c>
      <c r="N63" s="1" t="s">
        <v>123</v>
      </c>
      <c r="O63" s="1" t="s">
        <v>373</v>
      </c>
      <c r="P63" s="1" t="s">
        <v>374</v>
      </c>
      <c r="Q63">
        <f t="shared" si="0"/>
        <v>512</v>
      </c>
      <c r="R63">
        <f>IFERROR(VLOOKUP(Q63,'Populations Data'!$B$2:$E$90,2,FALSE),"")</f>
        <v>2022</v>
      </c>
      <c r="S63">
        <f>IFERROR(VLOOKUP(Q63,'Populations Data'!$B$2:$E$90,3,FALSE),"")</f>
        <v>14677</v>
      </c>
      <c r="T63" t="str">
        <f t="shared" si="1"/>
        <v>Northern</v>
      </c>
      <c r="U63">
        <f>_xlfn.XLOOKUP(B63,Sheet3!$M$5:$M$9,Sheet3!$P$5:$P$9,"",0,1)</f>
        <v>147.86298030491744</v>
      </c>
    </row>
    <row r="64" spans="1:21" hidden="1" x14ac:dyDescent="0.2">
      <c r="A64" s="1" t="s">
        <v>126</v>
      </c>
      <c r="B64" s="1" t="s">
        <v>202</v>
      </c>
      <c r="C64" s="1" t="s">
        <v>375</v>
      </c>
      <c r="D64" s="1" t="s">
        <v>178</v>
      </c>
      <c r="E64" s="1" t="s">
        <v>376</v>
      </c>
      <c r="F64" s="1" t="s">
        <v>337</v>
      </c>
      <c r="G64">
        <v>19</v>
      </c>
      <c r="H64">
        <v>64</v>
      </c>
      <c r="I64" s="1" t="s">
        <v>372</v>
      </c>
      <c r="J64" s="1" t="s">
        <v>121</v>
      </c>
      <c r="K64">
        <v>2</v>
      </c>
      <c r="M64" s="1" t="s">
        <v>122</v>
      </c>
      <c r="N64" s="1" t="s">
        <v>123</v>
      </c>
      <c r="O64" s="1" t="s">
        <v>121</v>
      </c>
      <c r="P64" s="1" t="s">
        <v>121</v>
      </c>
      <c r="Q64">
        <f t="shared" si="0"/>
        <v>522</v>
      </c>
      <c r="R64">
        <f>IFERROR(VLOOKUP(Q64,'Populations Data'!$B$2:$E$90,2,FALSE),"")</f>
        <v>2022</v>
      </c>
      <c r="S64">
        <f>IFERROR(VLOOKUP(Q64,'Populations Data'!$B$2:$E$90,3,FALSE),"")</f>
        <v>6479</v>
      </c>
      <c r="T64" t="str">
        <f t="shared" si="1"/>
        <v>Northern</v>
      </c>
      <c r="U64">
        <f>_xlfn.XLOOKUP(B64,Sheet3!$M$5:$M$9,Sheet3!$P$5:$P$9,"",0,1)</f>
        <v>147.86298030491744</v>
      </c>
    </row>
    <row r="65" spans="1:21" hidden="1" x14ac:dyDescent="0.2">
      <c r="A65" s="1" t="s">
        <v>126</v>
      </c>
      <c r="B65" s="1" t="s">
        <v>202</v>
      </c>
      <c r="C65" s="1" t="s">
        <v>377</v>
      </c>
      <c r="D65" s="1" t="s">
        <v>178</v>
      </c>
      <c r="E65" s="1" t="s">
        <v>378</v>
      </c>
      <c r="F65" s="1" t="s">
        <v>379</v>
      </c>
      <c r="G65">
        <v>19</v>
      </c>
      <c r="H65">
        <v>64</v>
      </c>
      <c r="I65" s="1" t="s">
        <v>372</v>
      </c>
      <c r="J65" s="1" t="s">
        <v>121</v>
      </c>
      <c r="K65">
        <v>4</v>
      </c>
      <c r="M65" s="1" t="s">
        <v>122</v>
      </c>
      <c r="N65" s="1" t="s">
        <v>123</v>
      </c>
      <c r="O65" s="1" t="s">
        <v>380</v>
      </c>
      <c r="P65" s="1" t="s">
        <v>381</v>
      </c>
      <c r="Q65">
        <f t="shared" si="0"/>
        <v>524</v>
      </c>
      <c r="R65">
        <f>IFERROR(VLOOKUP(Q65,'Populations Data'!$B$2:$E$90,2,FALSE),"")</f>
        <v>2022</v>
      </c>
      <c r="S65">
        <f>IFERROR(VLOOKUP(Q65,'Populations Data'!$B$2:$E$90,3,FALSE),"")</f>
        <v>106275</v>
      </c>
      <c r="T65" t="str">
        <f t="shared" si="1"/>
        <v>Northern</v>
      </c>
      <c r="U65">
        <f>_xlfn.XLOOKUP(B65,Sheet3!$M$5:$M$9,Sheet3!$P$5:$P$9,"",0,1)</f>
        <v>147.86298030491744</v>
      </c>
    </row>
    <row r="66" spans="1:21" hidden="1" x14ac:dyDescent="0.2">
      <c r="A66" s="1" t="s">
        <v>126</v>
      </c>
      <c r="B66" s="1" t="s">
        <v>164</v>
      </c>
      <c r="C66" s="1" t="s">
        <v>214</v>
      </c>
      <c r="D66" s="1" t="s">
        <v>166</v>
      </c>
      <c r="E66" s="1" t="s">
        <v>382</v>
      </c>
      <c r="F66" s="1" t="s">
        <v>383</v>
      </c>
      <c r="G66">
        <v>19</v>
      </c>
      <c r="H66">
        <v>64</v>
      </c>
      <c r="I66" s="1" t="s">
        <v>131</v>
      </c>
      <c r="J66" s="1" t="s">
        <v>138</v>
      </c>
      <c r="K66">
        <v>42</v>
      </c>
      <c r="L66">
        <v>79</v>
      </c>
      <c r="M66" s="1" t="s">
        <v>122</v>
      </c>
      <c r="N66" s="1" t="s">
        <v>123</v>
      </c>
      <c r="O66" s="1" t="s">
        <v>384</v>
      </c>
      <c r="P66" s="1" t="s">
        <v>385</v>
      </c>
      <c r="Q66">
        <f t="shared" si="0"/>
        <v>224</v>
      </c>
      <c r="R66">
        <f>IFERROR(VLOOKUP(Q66,'Populations Data'!$B$2:$E$90,2,FALSE),"")</f>
        <v>2022</v>
      </c>
      <c r="S66">
        <f>IFERROR(VLOOKUP(Q66,'Populations Data'!$B$2:$E$90,3,FALSE),"")</f>
        <v>263080</v>
      </c>
      <c r="T66" t="str">
        <f t="shared" si="1"/>
        <v>Fraser</v>
      </c>
      <c r="U66">
        <f>_xlfn.XLOOKUP(B66,Sheet3!$M$5:$M$9,Sheet3!$P$5:$P$9,"",0,1)</f>
        <v>171.29879318961125</v>
      </c>
    </row>
    <row r="67" spans="1:21" hidden="1" x14ac:dyDescent="0.2">
      <c r="A67" s="1" t="s">
        <v>126</v>
      </c>
      <c r="B67" s="1" t="s">
        <v>191</v>
      </c>
      <c r="C67" s="1" t="s">
        <v>356</v>
      </c>
      <c r="D67" s="1" t="s">
        <v>386</v>
      </c>
      <c r="E67" s="1" t="s">
        <v>387</v>
      </c>
      <c r="F67" s="1" t="s">
        <v>388</v>
      </c>
      <c r="G67">
        <v>19</v>
      </c>
      <c r="H67">
        <v>64</v>
      </c>
      <c r="I67" s="1" t="s">
        <v>131</v>
      </c>
      <c r="J67" s="1" t="s">
        <v>138</v>
      </c>
      <c r="K67">
        <v>10</v>
      </c>
      <c r="L67">
        <v>63</v>
      </c>
      <c r="M67" s="1" t="s">
        <v>122</v>
      </c>
      <c r="N67" s="1" t="s">
        <v>123</v>
      </c>
      <c r="O67" s="1" t="s">
        <v>389</v>
      </c>
      <c r="P67" s="1" t="s">
        <v>390</v>
      </c>
      <c r="Q67">
        <f t="shared" ref="Q67:Q130" si="2">_xlfn.NUMBERVALUE(LEFT(C67,FIND(" ",C67)))</f>
        <v>421</v>
      </c>
      <c r="R67">
        <f>IFERROR(VLOOKUP(Q67,'Populations Data'!$B$2:$E$90,2,FALSE),"")</f>
        <v>2022</v>
      </c>
      <c r="S67">
        <f>IFERROR(VLOOKUP(Q67,'Populations Data'!$B$2:$E$90,3,FALSE),"")</f>
        <v>64912</v>
      </c>
      <c r="T67" t="str">
        <f t="shared" ref="T67:T130" si="3">RIGHT(B67,LEN(B67)-FIND(" ",B67))</f>
        <v>Vancouver Island</v>
      </c>
      <c r="U67">
        <f>_xlfn.XLOOKUP(B67,Sheet3!$M$5:$M$9,Sheet3!$P$5:$P$9,"",0,1)</f>
        <v>209.99723807980351</v>
      </c>
    </row>
    <row r="68" spans="1:21" hidden="1" x14ac:dyDescent="0.2">
      <c r="A68" s="1" t="s">
        <v>391</v>
      </c>
      <c r="B68" s="1" t="s">
        <v>116</v>
      </c>
      <c r="C68" s="1" t="s">
        <v>392</v>
      </c>
      <c r="D68" s="1" t="s">
        <v>393</v>
      </c>
      <c r="E68" s="1" t="s">
        <v>394</v>
      </c>
      <c r="F68" s="1" t="s">
        <v>395</v>
      </c>
      <c r="I68" s="1" t="s">
        <v>121</v>
      </c>
      <c r="J68" s="1" t="s">
        <v>121</v>
      </c>
      <c r="K68">
        <v>25</v>
      </c>
      <c r="M68" s="1" t="s">
        <v>122</v>
      </c>
      <c r="N68" s="1" t="s">
        <v>123</v>
      </c>
      <c r="O68" s="1" t="s">
        <v>121</v>
      </c>
      <c r="P68" s="1" t="s">
        <v>121</v>
      </c>
      <c r="Q68">
        <f t="shared" si="2"/>
        <v>142</v>
      </c>
      <c r="R68">
        <f>IFERROR(VLOOKUP(Q68,'Populations Data'!$B$2:$E$90,2,FALSE),"")</f>
        <v>2022</v>
      </c>
      <c r="S68">
        <f>IFERROR(VLOOKUP(Q68,'Populations Data'!$B$2:$E$90,3,FALSE),"")</f>
        <v>38219</v>
      </c>
      <c r="T68" t="str">
        <f t="shared" si="3"/>
        <v>Interior</v>
      </c>
      <c r="U68">
        <f>_xlfn.XLOOKUP(B68,Sheet3!$M$5:$M$9,Sheet3!$P$5:$P$9,"",0,1)</f>
        <v>183.63499488472948</v>
      </c>
    </row>
    <row r="69" spans="1:21" hidden="1" x14ac:dyDescent="0.2">
      <c r="A69" s="1" t="s">
        <v>391</v>
      </c>
      <c r="B69" s="1" t="s">
        <v>164</v>
      </c>
      <c r="C69" s="1" t="s">
        <v>396</v>
      </c>
      <c r="D69" s="1" t="s">
        <v>393</v>
      </c>
      <c r="E69" s="1" t="s">
        <v>394</v>
      </c>
      <c r="F69" s="1" t="s">
        <v>397</v>
      </c>
      <c r="I69" s="1" t="s">
        <v>121</v>
      </c>
      <c r="J69" s="1" t="s">
        <v>121</v>
      </c>
      <c r="K69">
        <v>14</v>
      </c>
      <c r="M69" s="1" t="s">
        <v>122</v>
      </c>
      <c r="N69" s="1" t="s">
        <v>123</v>
      </c>
      <c r="O69" s="1" t="s">
        <v>121</v>
      </c>
      <c r="P69" s="1" t="s">
        <v>121</v>
      </c>
      <c r="Q69">
        <f t="shared" si="2"/>
        <v>211</v>
      </c>
      <c r="R69">
        <f>IFERROR(VLOOKUP(Q69,'Populations Data'!$B$2:$E$90,2,FALSE),"")</f>
        <v>2022</v>
      </c>
      <c r="S69">
        <f>IFERROR(VLOOKUP(Q69,'Populations Data'!$B$2:$E$90,3,FALSE),"")</f>
        <v>9104</v>
      </c>
      <c r="T69" t="str">
        <f t="shared" si="3"/>
        <v>Fraser</v>
      </c>
      <c r="U69">
        <f>_xlfn.XLOOKUP(B69,Sheet3!$M$5:$M$9,Sheet3!$P$5:$P$9,"",0,1)</f>
        <v>171.29879318961125</v>
      </c>
    </row>
    <row r="70" spans="1:21" hidden="1" x14ac:dyDescent="0.2">
      <c r="A70" s="1" t="s">
        <v>391</v>
      </c>
      <c r="B70" s="1" t="s">
        <v>164</v>
      </c>
      <c r="C70" s="1" t="s">
        <v>398</v>
      </c>
      <c r="D70" s="1" t="s">
        <v>399</v>
      </c>
      <c r="E70" s="1" t="s">
        <v>394</v>
      </c>
      <c r="F70" s="1" t="s">
        <v>400</v>
      </c>
      <c r="I70" s="1" t="s">
        <v>121</v>
      </c>
      <c r="J70" s="1" t="s">
        <v>121</v>
      </c>
      <c r="K70">
        <v>6</v>
      </c>
      <c r="M70" s="1" t="s">
        <v>122</v>
      </c>
      <c r="N70" s="1" t="s">
        <v>123</v>
      </c>
      <c r="O70" s="1" t="s">
        <v>121</v>
      </c>
      <c r="P70" s="1" t="s">
        <v>121</v>
      </c>
      <c r="Q70">
        <f t="shared" si="2"/>
        <v>212</v>
      </c>
      <c r="R70">
        <f>IFERROR(VLOOKUP(Q70,'Populations Data'!$B$2:$E$90,2,FALSE),"")</f>
        <v>2022</v>
      </c>
      <c r="S70">
        <f>IFERROR(VLOOKUP(Q70,'Populations Data'!$B$2:$E$90,3,FALSE),"")</f>
        <v>109231</v>
      </c>
      <c r="T70" t="str">
        <f t="shared" si="3"/>
        <v>Fraser</v>
      </c>
      <c r="U70">
        <f>_xlfn.XLOOKUP(B70,Sheet3!$M$5:$M$9,Sheet3!$P$5:$P$9,"",0,1)</f>
        <v>171.29879318961125</v>
      </c>
    </row>
    <row r="71" spans="1:21" hidden="1" x14ac:dyDescent="0.2">
      <c r="A71" s="1" t="s">
        <v>391</v>
      </c>
      <c r="B71" s="1" t="s">
        <v>164</v>
      </c>
      <c r="C71" s="1" t="s">
        <v>165</v>
      </c>
      <c r="D71" s="1" t="s">
        <v>393</v>
      </c>
      <c r="E71" s="1" t="s">
        <v>394</v>
      </c>
      <c r="F71" s="1" t="s">
        <v>168</v>
      </c>
      <c r="I71" s="1" t="s">
        <v>121</v>
      </c>
      <c r="J71" s="1" t="s">
        <v>121</v>
      </c>
      <c r="K71">
        <v>20</v>
      </c>
      <c r="M71" s="1" t="s">
        <v>122</v>
      </c>
      <c r="N71" s="1" t="s">
        <v>123</v>
      </c>
      <c r="O71" s="1" t="s">
        <v>121</v>
      </c>
      <c r="P71" s="1" t="s">
        <v>121</v>
      </c>
      <c r="Q71">
        <f t="shared" si="2"/>
        <v>213</v>
      </c>
      <c r="R71">
        <f>IFERROR(VLOOKUP(Q71,'Populations Data'!$B$2:$E$90,2,FALSE),"")</f>
        <v>2022</v>
      </c>
      <c r="S71">
        <f>IFERROR(VLOOKUP(Q71,'Populations Data'!$B$2:$E$90,3,FALSE),"")</f>
        <v>168993</v>
      </c>
      <c r="T71" t="str">
        <f t="shared" si="3"/>
        <v>Fraser</v>
      </c>
      <c r="U71">
        <f>_xlfn.XLOOKUP(B71,Sheet3!$M$5:$M$9,Sheet3!$P$5:$P$9,"",0,1)</f>
        <v>171.29879318961125</v>
      </c>
    </row>
    <row r="72" spans="1:21" hidden="1" x14ac:dyDescent="0.2">
      <c r="A72" s="1" t="s">
        <v>391</v>
      </c>
      <c r="B72" s="1" t="s">
        <v>164</v>
      </c>
      <c r="C72" s="1" t="s">
        <v>401</v>
      </c>
      <c r="D72" s="1" t="s">
        <v>399</v>
      </c>
      <c r="E72" s="1" t="s">
        <v>394</v>
      </c>
      <c r="F72" s="1" t="s">
        <v>402</v>
      </c>
      <c r="I72" s="1" t="s">
        <v>121</v>
      </c>
      <c r="J72" s="1" t="s">
        <v>121</v>
      </c>
      <c r="K72">
        <v>1</v>
      </c>
      <c r="M72" s="1" t="s">
        <v>122</v>
      </c>
      <c r="N72" s="1" t="s">
        <v>123</v>
      </c>
      <c r="O72" s="1" t="s">
        <v>121</v>
      </c>
      <c r="P72" s="1" t="s">
        <v>121</v>
      </c>
      <c r="Q72">
        <f t="shared" si="2"/>
        <v>215</v>
      </c>
      <c r="R72">
        <f>IFERROR(VLOOKUP(Q72,'Populations Data'!$B$2:$E$90,2,FALSE),"")</f>
        <v>2022</v>
      </c>
      <c r="S72">
        <f>IFERROR(VLOOKUP(Q72,'Populations Data'!$B$2:$E$90,3,FALSE),"")</f>
        <v>11001</v>
      </c>
      <c r="T72" t="str">
        <f t="shared" si="3"/>
        <v>Fraser</v>
      </c>
      <c r="U72">
        <f>_xlfn.XLOOKUP(B72,Sheet3!$M$5:$M$9,Sheet3!$P$5:$P$9,"",0,1)</f>
        <v>171.29879318961125</v>
      </c>
    </row>
    <row r="73" spans="1:21" hidden="1" x14ac:dyDescent="0.2">
      <c r="A73" s="1" t="s">
        <v>391</v>
      </c>
      <c r="B73" s="1" t="s">
        <v>164</v>
      </c>
      <c r="C73" s="1" t="s">
        <v>403</v>
      </c>
      <c r="D73" s="1" t="s">
        <v>393</v>
      </c>
      <c r="E73" s="1" t="s">
        <v>394</v>
      </c>
      <c r="F73" s="1" t="s">
        <v>404</v>
      </c>
      <c r="I73" s="1" t="s">
        <v>121</v>
      </c>
      <c r="J73" s="1" t="s">
        <v>121</v>
      </c>
      <c r="K73">
        <v>28</v>
      </c>
      <c r="M73" s="1" t="s">
        <v>122</v>
      </c>
      <c r="N73" s="1" t="s">
        <v>123</v>
      </c>
      <c r="O73" s="1" t="s">
        <v>121</v>
      </c>
      <c r="P73" s="1" t="s">
        <v>121</v>
      </c>
      <c r="Q73">
        <f t="shared" si="2"/>
        <v>231</v>
      </c>
      <c r="R73">
        <f>IFERROR(VLOOKUP(Q73,'Populations Data'!$B$2:$E$90,2,FALSE),"")</f>
        <v>2022</v>
      </c>
      <c r="S73">
        <f>IFERROR(VLOOKUP(Q73,'Populations Data'!$B$2:$E$90,3,FALSE),"")</f>
        <v>170681</v>
      </c>
      <c r="T73" t="str">
        <f t="shared" si="3"/>
        <v>Fraser</v>
      </c>
      <c r="U73">
        <f>_xlfn.XLOOKUP(B73,Sheet3!$M$5:$M$9,Sheet3!$P$5:$P$9,"",0,1)</f>
        <v>171.29879318961125</v>
      </c>
    </row>
    <row r="74" spans="1:21" hidden="1" x14ac:dyDescent="0.2">
      <c r="A74" s="1" t="s">
        <v>391</v>
      </c>
      <c r="B74" s="1" t="s">
        <v>164</v>
      </c>
      <c r="C74" s="1" t="s">
        <v>232</v>
      </c>
      <c r="D74" s="1" t="s">
        <v>393</v>
      </c>
      <c r="E74" s="1" t="s">
        <v>394</v>
      </c>
      <c r="F74" s="1" t="s">
        <v>234</v>
      </c>
      <c r="I74" s="1" t="s">
        <v>121</v>
      </c>
      <c r="J74" s="1" t="s">
        <v>121</v>
      </c>
      <c r="K74">
        <v>1</v>
      </c>
      <c r="M74" s="1" t="s">
        <v>122</v>
      </c>
      <c r="N74" s="1" t="s">
        <v>123</v>
      </c>
      <c r="O74" s="1" t="s">
        <v>121</v>
      </c>
      <c r="P74" s="1" t="s">
        <v>121</v>
      </c>
      <c r="Q74">
        <f t="shared" si="2"/>
        <v>234</v>
      </c>
      <c r="R74">
        <f>IFERROR(VLOOKUP(Q74,'Populations Data'!$B$2:$E$90,2,FALSE),"")</f>
        <v>2022</v>
      </c>
      <c r="S74">
        <f>IFERROR(VLOOKUP(Q74,'Populations Data'!$B$2:$E$90,3,FALSE),"")</f>
        <v>116113</v>
      </c>
      <c r="T74" t="str">
        <f t="shared" si="3"/>
        <v>Fraser</v>
      </c>
      <c r="U74">
        <f>_xlfn.XLOOKUP(B74,Sheet3!$M$5:$M$9,Sheet3!$P$5:$P$9,"",0,1)</f>
        <v>171.29879318961125</v>
      </c>
    </row>
    <row r="75" spans="1:21" hidden="1" x14ac:dyDescent="0.2">
      <c r="A75" s="1" t="s">
        <v>391</v>
      </c>
      <c r="B75" s="1" t="s">
        <v>184</v>
      </c>
      <c r="C75" s="1" t="s">
        <v>237</v>
      </c>
      <c r="D75" s="1" t="s">
        <v>405</v>
      </c>
      <c r="E75" s="1" t="s">
        <v>394</v>
      </c>
      <c r="F75" s="1" t="s">
        <v>239</v>
      </c>
      <c r="I75" s="1" t="s">
        <v>121</v>
      </c>
      <c r="J75" s="1" t="s">
        <v>121</v>
      </c>
      <c r="K75">
        <v>26</v>
      </c>
      <c r="M75" s="1" t="s">
        <v>122</v>
      </c>
      <c r="N75" s="1" t="s">
        <v>123</v>
      </c>
      <c r="O75" s="1" t="s">
        <v>121</v>
      </c>
      <c r="P75" s="1" t="s">
        <v>121</v>
      </c>
      <c r="Q75">
        <f t="shared" si="2"/>
        <v>311</v>
      </c>
      <c r="R75">
        <f>IFERROR(VLOOKUP(Q75,'Populations Data'!$B$2:$E$90,2,FALSE),"")</f>
        <v>2022</v>
      </c>
      <c r="S75">
        <f>IFERROR(VLOOKUP(Q75,'Populations Data'!$B$2:$E$90,3,FALSE),"")</f>
        <v>220656</v>
      </c>
      <c r="T75" t="str">
        <f t="shared" si="3"/>
        <v>Vancouver Coastal</v>
      </c>
      <c r="U75">
        <f>_xlfn.XLOOKUP(B75,Sheet3!$M$5:$M$9,Sheet3!$P$5:$P$9,"",0,1)</f>
        <v>321.7507500861164</v>
      </c>
    </row>
    <row r="76" spans="1:21" hidden="1" x14ac:dyDescent="0.2">
      <c r="A76" s="1" t="s">
        <v>391</v>
      </c>
      <c r="B76" s="1" t="s">
        <v>184</v>
      </c>
      <c r="C76" s="1" t="s">
        <v>185</v>
      </c>
      <c r="D76" s="1" t="s">
        <v>405</v>
      </c>
      <c r="E76" s="1" t="s">
        <v>394</v>
      </c>
      <c r="F76" s="1" t="s">
        <v>188</v>
      </c>
      <c r="I76" s="1" t="s">
        <v>121</v>
      </c>
      <c r="J76" s="1" t="s">
        <v>121</v>
      </c>
      <c r="K76">
        <v>9</v>
      </c>
      <c r="M76" s="1" t="s">
        <v>122</v>
      </c>
      <c r="N76" s="1" t="s">
        <v>123</v>
      </c>
      <c r="O76" s="1" t="s">
        <v>121</v>
      </c>
      <c r="P76" s="1" t="s">
        <v>121</v>
      </c>
      <c r="Q76">
        <f t="shared" si="2"/>
        <v>321</v>
      </c>
      <c r="R76">
        <f>IFERROR(VLOOKUP(Q76,'Populations Data'!$B$2:$E$90,2,FALSE),"")</f>
        <v>2022</v>
      </c>
      <c r="S76">
        <f>IFERROR(VLOOKUP(Q76,'Populations Data'!$B$2:$E$90,3,FALSE),"")</f>
        <v>133972</v>
      </c>
      <c r="T76" t="str">
        <f t="shared" si="3"/>
        <v>Vancouver Coastal</v>
      </c>
      <c r="U76">
        <f>_xlfn.XLOOKUP(B76,Sheet3!$M$5:$M$9,Sheet3!$P$5:$P$9,"",0,1)</f>
        <v>321.7507500861164</v>
      </c>
    </row>
    <row r="77" spans="1:21" hidden="1" x14ac:dyDescent="0.2">
      <c r="A77" s="1" t="s">
        <v>391</v>
      </c>
      <c r="B77" s="1" t="s">
        <v>184</v>
      </c>
      <c r="C77" s="1" t="s">
        <v>406</v>
      </c>
      <c r="D77" s="1" t="s">
        <v>393</v>
      </c>
      <c r="E77" s="1" t="s">
        <v>394</v>
      </c>
      <c r="F77" s="1" t="s">
        <v>188</v>
      </c>
      <c r="I77" s="1" t="s">
        <v>121</v>
      </c>
      <c r="J77" s="1" t="s">
        <v>121</v>
      </c>
      <c r="K77">
        <v>151</v>
      </c>
      <c r="M77" s="1" t="s">
        <v>122</v>
      </c>
      <c r="N77" s="1" t="s">
        <v>123</v>
      </c>
      <c r="O77" s="1" t="s">
        <v>121</v>
      </c>
      <c r="P77" s="1" t="s">
        <v>121</v>
      </c>
      <c r="Q77">
        <f t="shared" si="2"/>
        <v>999</v>
      </c>
      <c r="R77" t="str">
        <f>IFERROR(VLOOKUP(Q77,'Populations Data'!$B$2:$E$90,2,FALSE),"")</f>
        <v/>
      </c>
      <c r="S77" t="str">
        <f>IFERROR(VLOOKUP(Q77,'Populations Data'!$B$2:$E$90,3,FALSE),"")</f>
        <v/>
      </c>
      <c r="T77" t="str">
        <f t="shared" si="3"/>
        <v>Vancouver Coastal</v>
      </c>
      <c r="U77">
        <f>_xlfn.XLOOKUP(B77,Sheet3!$M$5:$M$9,Sheet3!$P$5:$P$9,"",0,1)</f>
        <v>321.7507500861164</v>
      </c>
    </row>
    <row r="78" spans="1:21" hidden="1" x14ac:dyDescent="0.2">
      <c r="A78" s="1" t="s">
        <v>391</v>
      </c>
      <c r="B78" s="1" t="s">
        <v>184</v>
      </c>
      <c r="C78" s="1" t="s">
        <v>406</v>
      </c>
      <c r="D78" s="1" t="s">
        <v>393</v>
      </c>
      <c r="E78" s="1" t="s">
        <v>394</v>
      </c>
      <c r="F78" s="1" t="s">
        <v>188</v>
      </c>
      <c r="I78" s="1" t="s">
        <v>121</v>
      </c>
      <c r="J78" s="1" t="s">
        <v>121</v>
      </c>
      <c r="K78">
        <v>126</v>
      </c>
      <c r="M78" s="1" t="s">
        <v>122</v>
      </c>
      <c r="N78" s="1" t="s">
        <v>123</v>
      </c>
      <c r="O78" s="1" t="s">
        <v>121</v>
      </c>
      <c r="P78" s="1" t="s">
        <v>121</v>
      </c>
      <c r="Q78">
        <f t="shared" si="2"/>
        <v>999</v>
      </c>
      <c r="R78" t="str">
        <f>IFERROR(VLOOKUP(Q78,'Populations Data'!$B$2:$E$90,2,FALSE),"")</f>
        <v/>
      </c>
      <c r="S78" t="str">
        <f>IFERROR(VLOOKUP(Q78,'Populations Data'!$B$2:$E$90,3,FALSE),"")</f>
        <v/>
      </c>
      <c r="T78" t="str">
        <f t="shared" si="3"/>
        <v>Vancouver Coastal</v>
      </c>
      <c r="U78">
        <f>_xlfn.XLOOKUP(B78,Sheet3!$M$5:$M$9,Sheet3!$P$5:$P$9,"",0,1)</f>
        <v>321.7507500861164</v>
      </c>
    </row>
    <row r="79" spans="1:21" hidden="1" x14ac:dyDescent="0.2">
      <c r="A79" s="1" t="s">
        <v>391</v>
      </c>
      <c r="B79" s="1" t="s">
        <v>184</v>
      </c>
      <c r="C79" s="1" t="s">
        <v>406</v>
      </c>
      <c r="D79" s="1" t="s">
        <v>393</v>
      </c>
      <c r="E79" s="1" t="s">
        <v>394</v>
      </c>
      <c r="F79" s="1" t="s">
        <v>188</v>
      </c>
      <c r="I79" s="1" t="s">
        <v>121</v>
      </c>
      <c r="J79" s="1" t="s">
        <v>121</v>
      </c>
      <c r="K79">
        <v>30</v>
      </c>
      <c r="M79" s="1" t="s">
        <v>122</v>
      </c>
      <c r="N79" s="1" t="s">
        <v>123</v>
      </c>
      <c r="O79" s="1" t="s">
        <v>121</v>
      </c>
      <c r="P79" s="1" t="s">
        <v>121</v>
      </c>
      <c r="Q79">
        <f t="shared" si="2"/>
        <v>999</v>
      </c>
      <c r="R79" t="str">
        <f>IFERROR(VLOOKUP(Q79,'Populations Data'!$B$2:$E$90,2,FALSE),"")</f>
        <v/>
      </c>
      <c r="S79" t="str">
        <f>IFERROR(VLOOKUP(Q79,'Populations Data'!$B$2:$E$90,3,FALSE),"")</f>
        <v/>
      </c>
      <c r="T79" t="str">
        <f t="shared" si="3"/>
        <v>Vancouver Coastal</v>
      </c>
      <c r="U79">
        <f>_xlfn.XLOOKUP(B79,Sheet3!$M$5:$M$9,Sheet3!$P$5:$P$9,"",0,1)</f>
        <v>321.7507500861164</v>
      </c>
    </row>
    <row r="80" spans="1:21" hidden="1" x14ac:dyDescent="0.2">
      <c r="A80" s="1" t="s">
        <v>391</v>
      </c>
      <c r="B80" s="1" t="s">
        <v>184</v>
      </c>
      <c r="C80" s="1" t="s">
        <v>407</v>
      </c>
      <c r="D80" s="1" t="s">
        <v>393</v>
      </c>
      <c r="E80" s="1" t="s">
        <v>394</v>
      </c>
      <c r="F80" s="1" t="s">
        <v>408</v>
      </c>
      <c r="I80" s="1" t="s">
        <v>121</v>
      </c>
      <c r="J80" s="1" t="s">
        <v>121</v>
      </c>
      <c r="K80">
        <v>60</v>
      </c>
      <c r="M80" s="1" t="s">
        <v>122</v>
      </c>
      <c r="N80" s="1" t="s">
        <v>123</v>
      </c>
      <c r="O80" s="1" t="s">
        <v>121</v>
      </c>
      <c r="P80" s="1" t="s">
        <v>121</v>
      </c>
      <c r="Q80">
        <f t="shared" si="2"/>
        <v>335</v>
      </c>
      <c r="R80">
        <f>IFERROR(VLOOKUP(Q80,'Populations Data'!$B$2:$E$90,2,FALSE),"")</f>
        <v>2022</v>
      </c>
      <c r="S80">
        <f>IFERROR(VLOOKUP(Q80,'Populations Data'!$B$2:$E$90,3,FALSE),"")</f>
        <v>45467</v>
      </c>
      <c r="T80" t="str">
        <f t="shared" si="3"/>
        <v>Vancouver Coastal</v>
      </c>
      <c r="U80">
        <f>_xlfn.XLOOKUP(B80,Sheet3!$M$5:$M$9,Sheet3!$P$5:$P$9,"",0,1)</f>
        <v>321.7507500861164</v>
      </c>
    </row>
    <row r="81" spans="1:21" hidden="1" x14ac:dyDescent="0.2">
      <c r="A81" s="1" t="s">
        <v>391</v>
      </c>
      <c r="B81" s="1" t="s">
        <v>191</v>
      </c>
      <c r="C81" s="1" t="s">
        <v>361</v>
      </c>
      <c r="D81" s="1" t="s">
        <v>409</v>
      </c>
      <c r="E81" s="1" t="s">
        <v>394</v>
      </c>
      <c r="F81" s="1" t="s">
        <v>364</v>
      </c>
      <c r="I81" s="1" t="s">
        <v>121</v>
      </c>
      <c r="J81" s="1" t="s">
        <v>121</v>
      </c>
      <c r="K81">
        <v>30</v>
      </c>
      <c r="M81" s="1" t="s">
        <v>122</v>
      </c>
      <c r="N81" s="1" t="s">
        <v>123</v>
      </c>
      <c r="O81" s="1" t="s">
        <v>121</v>
      </c>
      <c r="P81" s="1" t="s">
        <v>121</v>
      </c>
      <c r="Q81">
        <f t="shared" si="2"/>
        <v>424</v>
      </c>
      <c r="R81">
        <f>IFERROR(VLOOKUP(Q81,'Populations Data'!$B$2:$E$90,2,FALSE),"")</f>
        <v>2022</v>
      </c>
      <c r="S81">
        <f>IFERROR(VLOOKUP(Q81,'Populations Data'!$B$2:$E$90,3,FALSE),"")</f>
        <v>125312</v>
      </c>
      <c r="T81" t="str">
        <f t="shared" si="3"/>
        <v>Vancouver Island</v>
      </c>
      <c r="U81">
        <f>_xlfn.XLOOKUP(B81,Sheet3!$M$5:$M$9,Sheet3!$P$5:$P$9,"",0,1)</f>
        <v>209.99723807980351</v>
      </c>
    </row>
    <row r="82" spans="1:21" hidden="1" x14ac:dyDescent="0.2">
      <c r="A82" s="1" t="s">
        <v>391</v>
      </c>
      <c r="B82" s="1" t="s">
        <v>191</v>
      </c>
      <c r="C82" s="1" t="s">
        <v>367</v>
      </c>
      <c r="D82" s="1" t="s">
        <v>399</v>
      </c>
      <c r="E82" s="1" t="s">
        <v>394</v>
      </c>
      <c r="F82" s="1" t="s">
        <v>370</v>
      </c>
      <c r="I82" s="1" t="s">
        <v>121</v>
      </c>
      <c r="J82" s="1" t="s">
        <v>121</v>
      </c>
      <c r="K82">
        <v>20</v>
      </c>
      <c r="M82" s="1" t="s">
        <v>122</v>
      </c>
      <c r="N82" s="1" t="s">
        <v>123</v>
      </c>
      <c r="O82" s="1" t="s">
        <v>121</v>
      </c>
      <c r="P82" s="1" t="s">
        <v>121</v>
      </c>
      <c r="Q82">
        <f t="shared" si="2"/>
        <v>432</v>
      </c>
      <c r="R82">
        <f>IFERROR(VLOOKUP(Q82,'Populations Data'!$B$2:$E$90,2,FALSE),"")</f>
        <v>2022</v>
      </c>
      <c r="S82">
        <f>IFERROR(VLOOKUP(Q82,'Populations Data'!$B$2:$E$90,3,FALSE),"")</f>
        <v>48654</v>
      </c>
      <c r="T82" t="str">
        <f t="shared" si="3"/>
        <v>Vancouver Island</v>
      </c>
      <c r="U82">
        <f>_xlfn.XLOOKUP(B82,Sheet3!$M$5:$M$9,Sheet3!$P$5:$P$9,"",0,1)</f>
        <v>209.99723807980351</v>
      </c>
    </row>
    <row r="83" spans="1:21" hidden="1" x14ac:dyDescent="0.2">
      <c r="A83" s="1" t="s">
        <v>391</v>
      </c>
      <c r="B83" s="1" t="s">
        <v>202</v>
      </c>
      <c r="C83" s="1" t="s">
        <v>410</v>
      </c>
      <c r="D83" s="1" t="s">
        <v>393</v>
      </c>
      <c r="E83" s="1" t="s">
        <v>394</v>
      </c>
      <c r="F83" s="1" t="s">
        <v>411</v>
      </c>
      <c r="I83" s="1" t="s">
        <v>121</v>
      </c>
      <c r="J83" s="1" t="s">
        <v>121</v>
      </c>
      <c r="K83">
        <v>2</v>
      </c>
      <c r="M83" s="1" t="s">
        <v>122</v>
      </c>
      <c r="N83" s="1" t="s">
        <v>123</v>
      </c>
      <c r="O83" s="1" t="s">
        <v>121</v>
      </c>
      <c r="P83" s="1" t="s">
        <v>121</v>
      </c>
      <c r="Q83">
        <f t="shared" si="2"/>
        <v>510</v>
      </c>
      <c r="R83">
        <f>IFERROR(VLOOKUP(Q83,'Populations Data'!$B$2:$E$90,2,FALSE),"")</f>
        <v>2022</v>
      </c>
      <c r="S83">
        <f>IFERROR(VLOOKUP(Q83,'Populations Data'!$B$2:$E$90,3,FALSE),"")</f>
        <v>4553</v>
      </c>
      <c r="T83" t="str">
        <f t="shared" si="3"/>
        <v>Northern</v>
      </c>
      <c r="U83">
        <f>_xlfn.XLOOKUP(B83,Sheet3!$M$5:$M$9,Sheet3!$P$5:$P$9,"",0,1)</f>
        <v>147.86298030491744</v>
      </c>
    </row>
    <row r="84" spans="1:21" hidden="1" x14ac:dyDescent="0.2">
      <c r="A84" s="1" t="s">
        <v>391</v>
      </c>
      <c r="B84" s="1" t="s">
        <v>202</v>
      </c>
      <c r="C84" s="1" t="s">
        <v>410</v>
      </c>
      <c r="D84" s="1" t="s">
        <v>393</v>
      </c>
      <c r="E84" s="1" t="s">
        <v>394</v>
      </c>
      <c r="F84" s="1" t="s">
        <v>412</v>
      </c>
      <c r="I84" s="1" t="s">
        <v>121</v>
      </c>
      <c r="J84" s="1" t="s">
        <v>121</v>
      </c>
      <c r="K84">
        <v>2</v>
      </c>
      <c r="M84" s="1" t="s">
        <v>122</v>
      </c>
      <c r="N84" s="1" t="s">
        <v>123</v>
      </c>
      <c r="O84" s="1" t="s">
        <v>121</v>
      </c>
      <c r="P84" s="1" t="s">
        <v>121</v>
      </c>
      <c r="Q84">
        <f t="shared" si="2"/>
        <v>510</v>
      </c>
      <c r="R84">
        <f>IFERROR(VLOOKUP(Q84,'Populations Data'!$B$2:$E$90,2,FALSE),"")</f>
        <v>2022</v>
      </c>
      <c r="S84">
        <f>IFERROR(VLOOKUP(Q84,'Populations Data'!$B$2:$E$90,3,FALSE),"")</f>
        <v>4553</v>
      </c>
      <c r="T84" t="str">
        <f t="shared" si="3"/>
        <v>Northern</v>
      </c>
      <c r="U84">
        <f>_xlfn.XLOOKUP(B84,Sheet3!$M$5:$M$9,Sheet3!$P$5:$P$9,"",0,1)</f>
        <v>147.86298030491744</v>
      </c>
    </row>
    <row r="85" spans="1:21" hidden="1" x14ac:dyDescent="0.2">
      <c r="A85" s="1" t="s">
        <v>391</v>
      </c>
      <c r="B85" s="1" t="s">
        <v>202</v>
      </c>
      <c r="C85" s="1" t="s">
        <v>413</v>
      </c>
      <c r="D85" s="1" t="s">
        <v>393</v>
      </c>
      <c r="E85" s="1" t="s">
        <v>394</v>
      </c>
      <c r="F85" s="1" t="s">
        <v>414</v>
      </c>
      <c r="I85" s="1" t="s">
        <v>121</v>
      </c>
      <c r="J85" s="1" t="s">
        <v>121</v>
      </c>
      <c r="K85">
        <v>19</v>
      </c>
      <c r="M85" s="1" t="s">
        <v>122</v>
      </c>
      <c r="N85" s="1" t="s">
        <v>123</v>
      </c>
      <c r="O85" s="1" t="s">
        <v>121</v>
      </c>
      <c r="P85" s="1" t="s">
        <v>121</v>
      </c>
      <c r="Q85">
        <f t="shared" si="2"/>
        <v>521</v>
      </c>
      <c r="R85">
        <f>IFERROR(VLOOKUP(Q85,'Populations Data'!$B$2:$E$90,2,FALSE),"")</f>
        <v>2022</v>
      </c>
      <c r="S85">
        <f>IFERROR(VLOOKUP(Q85,'Populations Data'!$B$2:$E$90,3,FALSE),"")</f>
        <v>24258</v>
      </c>
      <c r="T85" t="str">
        <f t="shared" si="3"/>
        <v>Northern</v>
      </c>
      <c r="U85">
        <f>_xlfn.XLOOKUP(B85,Sheet3!$M$5:$M$9,Sheet3!$P$5:$P$9,"",0,1)</f>
        <v>147.86298030491744</v>
      </c>
    </row>
    <row r="86" spans="1:21" hidden="1" x14ac:dyDescent="0.2">
      <c r="A86" s="1" t="s">
        <v>391</v>
      </c>
      <c r="B86" s="1" t="s">
        <v>202</v>
      </c>
      <c r="C86" s="1" t="s">
        <v>375</v>
      </c>
      <c r="D86" s="1" t="s">
        <v>399</v>
      </c>
      <c r="E86" s="1" t="s">
        <v>394</v>
      </c>
      <c r="F86" s="1" t="s">
        <v>415</v>
      </c>
      <c r="I86" s="1" t="s">
        <v>121</v>
      </c>
      <c r="J86" s="1" t="s">
        <v>121</v>
      </c>
      <c r="K86">
        <v>1</v>
      </c>
      <c r="M86" s="1" t="s">
        <v>122</v>
      </c>
      <c r="N86" s="1" t="s">
        <v>123</v>
      </c>
      <c r="O86" s="1" t="s">
        <v>121</v>
      </c>
      <c r="P86" s="1" t="s">
        <v>121</v>
      </c>
      <c r="Q86">
        <f t="shared" si="2"/>
        <v>522</v>
      </c>
      <c r="R86">
        <f>IFERROR(VLOOKUP(Q86,'Populations Data'!$B$2:$E$90,2,FALSE),"")</f>
        <v>2022</v>
      </c>
      <c r="S86">
        <f>IFERROR(VLOOKUP(Q86,'Populations Data'!$B$2:$E$90,3,FALSE),"")</f>
        <v>6479</v>
      </c>
      <c r="T86" t="str">
        <f t="shared" si="3"/>
        <v>Northern</v>
      </c>
      <c r="U86">
        <f>_xlfn.XLOOKUP(B86,Sheet3!$M$5:$M$9,Sheet3!$P$5:$P$9,"",0,1)</f>
        <v>147.86298030491744</v>
      </c>
    </row>
    <row r="87" spans="1:21" hidden="1" x14ac:dyDescent="0.2">
      <c r="A87" s="1" t="s">
        <v>391</v>
      </c>
      <c r="B87" s="1" t="s">
        <v>202</v>
      </c>
      <c r="C87" s="1" t="s">
        <v>375</v>
      </c>
      <c r="D87" s="1" t="s">
        <v>393</v>
      </c>
      <c r="E87" s="1" t="s">
        <v>394</v>
      </c>
      <c r="F87" s="1" t="s">
        <v>415</v>
      </c>
      <c r="I87" s="1" t="s">
        <v>121</v>
      </c>
      <c r="J87" s="1" t="s">
        <v>121</v>
      </c>
      <c r="K87">
        <v>1</v>
      </c>
      <c r="M87" s="1" t="s">
        <v>122</v>
      </c>
      <c r="N87" s="1" t="s">
        <v>123</v>
      </c>
      <c r="O87" s="1" t="s">
        <v>121</v>
      </c>
      <c r="P87" s="1" t="s">
        <v>121</v>
      </c>
      <c r="Q87">
        <f t="shared" si="2"/>
        <v>522</v>
      </c>
      <c r="R87">
        <f>IFERROR(VLOOKUP(Q87,'Populations Data'!$B$2:$E$90,2,FALSE),"")</f>
        <v>2022</v>
      </c>
      <c r="S87">
        <f>IFERROR(VLOOKUP(Q87,'Populations Data'!$B$2:$E$90,3,FALSE),"")</f>
        <v>6479</v>
      </c>
      <c r="T87" t="str">
        <f t="shared" si="3"/>
        <v>Northern</v>
      </c>
      <c r="U87">
        <f>_xlfn.XLOOKUP(B87,Sheet3!$M$5:$M$9,Sheet3!$P$5:$P$9,"",0,1)</f>
        <v>147.86298030491744</v>
      </c>
    </row>
    <row r="88" spans="1:21" hidden="1" x14ac:dyDescent="0.2">
      <c r="A88" s="1" t="s">
        <v>416</v>
      </c>
      <c r="B88" s="1" t="s">
        <v>116</v>
      </c>
      <c r="C88" s="1" t="s">
        <v>171</v>
      </c>
      <c r="D88" s="1" t="s">
        <v>417</v>
      </c>
      <c r="E88" s="1" t="s">
        <v>418</v>
      </c>
      <c r="F88" s="1" t="s">
        <v>173</v>
      </c>
      <c r="G88">
        <v>19</v>
      </c>
      <c r="H88">
        <v>64</v>
      </c>
      <c r="I88" s="1" t="s">
        <v>121</v>
      </c>
      <c r="J88" s="1" t="s">
        <v>121</v>
      </c>
      <c r="K88">
        <v>20</v>
      </c>
      <c r="L88">
        <v>83</v>
      </c>
      <c r="M88" s="1" t="s">
        <v>122</v>
      </c>
      <c r="N88" s="1" t="s">
        <v>123</v>
      </c>
      <c r="O88" s="1" t="s">
        <v>419</v>
      </c>
      <c r="P88" s="1" t="s">
        <v>420</v>
      </c>
      <c r="Q88">
        <f t="shared" si="2"/>
        <v>143</v>
      </c>
      <c r="R88">
        <f>IFERROR(VLOOKUP(Q88,'Populations Data'!$B$2:$E$90,2,FALSE),"")</f>
        <v>2022</v>
      </c>
      <c r="S88">
        <f>IFERROR(VLOOKUP(Q88,'Populations Data'!$B$2:$E$90,3,FALSE),"")</f>
        <v>130096</v>
      </c>
      <c r="T88" t="str">
        <f t="shared" si="3"/>
        <v>Interior</v>
      </c>
      <c r="U88">
        <f>_xlfn.XLOOKUP(B88,Sheet3!$M$5:$M$9,Sheet3!$P$5:$P$9,"",0,1)</f>
        <v>183.63499488472948</v>
      </c>
    </row>
    <row r="89" spans="1:21" hidden="1" x14ac:dyDescent="0.2">
      <c r="A89" s="1" t="s">
        <v>416</v>
      </c>
      <c r="B89" s="1" t="s">
        <v>184</v>
      </c>
      <c r="C89" s="1" t="s">
        <v>185</v>
      </c>
      <c r="D89" s="1" t="s">
        <v>417</v>
      </c>
      <c r="E89" s="1" t="s">
        <v>187</v>
      </c>
      <c r="F89" s="1" t="s">
        <v>188</v>
      </c>
      <c r="G89">
        <v>19</v>
      </c>
      <c r="H89">
        <v>99</v>
      </c>
      <c r="I89" s="1" t="s">
        <v>121</v>
      </c>
      <c r="J89" s="1" t="s">
        <v>121</v>
      </c>
      <c r="K89">
        <v>24</v>
      </c>
      <c r="M89" s="1" t="s">
        <v>122</v>
      </c>
      <c r="N89" s="1" t="s">
        <v>123</v>
      </c>
      <c r="O89" s="1" t="s">
        <v>189</v>
      </c>
      <c r="P89" s="1" t="s">
        <v>190</v>
      </c>
      <c r="Q89">
        <f t="shared" si="2"/>
        <v>321</v>
      </c>
      <c r="R89">
        <f>IFERROR(VLOOKUP(Q89,'Populations Data'!$B$2:$E$90,2,FALSE),"")</f>
        <v>2022</v>
      </c>
      <c r="S89">
        <f>IFERROR(VLOOKUP(Q89,'Populations Data'!$B$2:$E$90,3,FALSE),"")</f>
        <v>133972</v>
      </c>
      <c r="T89" t="str">
        <f t="shared" si="3"/>
        <v>Vancouver Coastal</v>
      </c>
      <c r="U89">
        <f>_xlfn.XLOOKUP(B89,Sheet3!$M$5:$M$9,Sheet3!$P$5:$P$9,"",0,1)</f>
        <v>321.7507500861164</v>
      </c>
    </row>
    <row r="90" spans="1:21" hidden="1" x14ac:dyDescent="0.2">
      <c r="A90" s="1" t="s">
        <v>416</v>
      </c>
      <c r="B90" s="1" t="s">
        <v>184</v>
      </c>
      <c r="C90" s="1" t="s">
        <v>185</v>
      </c>
      <c r="D90" s="1" t="s">
        <v>417</v>
      </c>
      <c r="E90" s="1" t="s">
        <v>421</v>
      </c>
      <c r="F90" s="1" t="s">
        <v>188</v>
      </c>
      <c r="G90">
        <v>19</v>
      </c>
      <c r="H90">
        <v>64</v>
      </c>
      <c r="I90" s="1" t="s">
        <v>121</v>
      </c>
      <c r="J90" s="1" t="s">
        <v>121</v>
      </c>
      <c r="K90">
        <v>20</v>
      </c>
      <c r="L90">
        <v>96</v>
      </c>
      <c r="M90" s="1" t="s">
        <v>122</v>
      </c>
      <c r="N90" s="1" t="s">
        <v>123</v>
      </c>
      <c r="O90" s="1" t="s">
        <v>422</v>
      </c>
      <c r="P90" s="1" t="s">
        <v>423</v>
      </c>
      <c r="Q90">
        <f t="shared" si="2"/>
        <v>321</v>
      </c>
      <c r="R90">
        <f>IFERROR(VLOOKUP(Q90,'Populations Data'!$B$2:$E$90,2,FALSE),"")</f>
        <v>2022</v>
      </c>
      <c r="S90">
        <f>IFERROR(VLOOKUP(Q90,'Populations Data'!$B$2:$E$90,3,FALSE),"")</f>
        <v>133972</v>
      </c>
      <c r="T90" t="str">
        <f t="shared" si="3"/>
        <v>Vancouver Coastal</v>
      </c>
      <c r="U90">
        <f>_xlfn.XLOOKUP(B90,Sheet3!$M$5:$M$9,Sheet3!$P$5:$P$9,"",0,1)</f>
        <v>321.7507500861164</v>
      </c>
    </row>
    <row r="91" spans="1:21" hidden="1" x14ac:dyDescent="0.2">
      <c r="A91" s="1" t="s">
        <v>416</v>
      </c>
      <c r="B91" s="1" t="s">
        <v>184</v>
      </c>
      <c r="C91" s="1" t="s">
        <v>424</v>
      </c>
      <c r="D91" s="1" t="s">
        <v>425</v>
      </c>
      <c r="E91" s="1" t="s">
        <v>426</v>
      </c>
      <c r="F91" s="1" t="s">
        <v>188</v>
      </c>
      <c r="G91">
        <v>65</v>
      </c>
      <c r="H91">
        <v>99</v>
      </c>
      <c r="I91" s="1" t="s">
        <v>121</v>
      </c>
      <c r="J91" s="1" t="s">
        <v>121</v>
      </c>
      <c r="K91">
        <v>32</v>
      </c>
      <c r="L91">
        <v>86</v>
      </c>
      <c r="M91" s="1" t="s">
        <v>122</v>
      </c>
      <c r="N91" s="1" t="s">
        <v>123</v>
      </c>
      <c r="O91" s="1" t="s">
        <v>427</v>
      </c>
      <c r="P91" s="1" t="s">
        <v>428</v>
      </c>
      <c r="Q91">
        <f t="shared" si="2"/>
        <v>325</v>
      </c>
      <c r="R91">
        <f>IFERROR(VLOOKUP(Q91,'Populations Data'!$B$2:$E$90,2,FALSE),"")</f>
        <v>2022</v>
      </c>
      <c r="S91">
        <f>IFERROR(VLOOKUP(Q91,'Populations Data'!$B$2:$E$90,3,FALSE),"")</f>
        <v>106033</v>
      </c>
      <c r="T91" t="str">
        <f t="shared" si="3"/>
        <v>Vancouver Coastal</v>
      </c>
      <c r="U91">
        <f>_xlfn.XLOOKUP(B91,Sheet3!$M$5:$M$9,Sheet3!$P$5:$P$9,"",0,1)</f>
        <v>321.7507500861164</v>
      </c>
    </row>
    <row r="92" spans="1:21" hidden="1" x14ac:dyDescent="0.2">
      <c r="A92" s="1" t="s">
        <v>416</v>
      </c>
      <c r="B92" s="1" t="s">
        <v>191</v>
      </c>
      <c r="C92" s="1" t="s">
        <v>192</v>
      </c>
      <c r="D92" s="1" t="s">
        <v>429</v>
      </c>
      <c r="E92" s="1" t="s">
        <v>430</v>
      </c>
      <c r="F92" s="1" t="s">
        <v>194</v>
      </c>
      <c r="G92">
        <v>65</v>
      </c>
      <c r="H92">
        <v>99</v>
      </c>
      <c r="I92" s="1" t="s">
        <v>121</v>
      </c>
      <c r="J92" s="1" t="s">
        <v>138</v>
      </c>
      <c r="K92">
        <v>21</v>
      </c>
      <c r="L92">
        <v>98</v>
      </c>
      <c r="M92" s="1" t="s">
        <v>122</v>
      </c>
      <c r="N92" s="1" t="s">
        <v>123</v>
      </c>
      <c r="O92" s="1" t="s">
        <v>431</v>
      </c>
      <c r="P92" s="1" t="s">
        <v>432</v>
      </c>
      <c r="Q92">
        <f t="shared" si="2"/>
        <v>411</v>
      </c>
      <c r="R92">
        <f>IFERROR(VLOOKUP(Q92,'Populations Data'!$B$2:$E$90,2,FALSE),"")</f>
        <v>2022</v>
      </c>
      <c r="S92">
        <f>IFERROR(VLOOKUP(Q92,'Populations Data'!$B$2:$E$90,3,FALSE),"")</f>
        <v>250926</v>
      </c>
      <c r="T92" t="str">
        <f t="shared" si="3"/>
        <v>Vancouver Island</v>
      </c>
      <c r="U92">
        <f>_xlfn.XLOOKUP(B92,Sheet3!$M$5:$M$9,Sheet3!$P$5:$P$9,"",0,1)</f>
        <v>209.99723807980351</v>
      </c>
    </row>
    <row r="93" spans="1:21" hidden="1" x14ac:dyDescent="0.2">
      <c r="A93" s="1" t="s">
        <v>416</v>
      </c>
      <c r="B93" s="1" t="s">
        <v>191</v>
      </c>
      <c r="C93" s="1" t="s">
        <v>367</v>
      </c>
      <c r="D93" s="1" t="s">
        <v>429</v>
      </c>
      <c r="E93" s="1" t="s">
        <v>433</v>
      </c>
      <c r="F93" s="1" t="s">
        <v>370</v>
      </c>
      <c r="G93">
        <v>65</v>
      </c>
      <c r="H93">
        <v>99</v>
      </c>
      <c r="I93" s="1" t="s">
        <v>121</v>
      </c>
      <c r="J93" s="1" t="s">
        <v>121</v>
      </c>
      <c r="K93">
        <v>6</v>
      </c>
      <c r="L93">
        <v>0</v>
      </c>
      <c r="M93" s="1" t="s">
        <v>122</v>
      </c>
      <c r="N93" s="1" t="s">
        <v>123</v>
      </c>
      <c r="O93" s="1" t="s">
        <v>434</v>
      </c>
      <c r="P93" s="1" t="s">
        <v>435</v>
      </c>
      <c r="Q93">
        <f t="shared" si="2"/>
        <v>432</v>
      </c>
      <c r="R93">
        <f>IFERROR(VLOOKUP(Q93,'Populations Data'!$B$2:$E$90,2,FALSE),"")</f>
        <v>2022</v>
      </c>
      <c r="S93">
        <f>IFERROR(VLOOKUP(Q93,'Populations Data'!$B$2:$E$90,3,FALSE),"")</f>
        <v>48654</v>
      </c>
      <c r="T93" t="str">
        <f t="shared" si="3"/>
        <v>Vancouver Island</v>
      </c>
      <c r="U93">
        <f>_xlfn.XLOOKUP(B93,Sheet3!$M$5:$M$9,Sheet3!$P$5:$P$9,"",0,1)</f>
        <v>209.99723807980351</v>
      </c>
    </row>
    <row r="94" spans="1:21" hidden="1" x14ac:dyDescent="0.2">
      <c r="A94" s="1" t="s">
        <v>416</v>
      </c>
      <c r="B94" s="1" t="s">
        <v>116</v>
      </c>
      <c r="C94" s="1" t="s">
        <v>171</v>
      </c>
      <c r="D94" s="1" t="s">
        <v>417</v>
      </c>
      <c r="E94" s="1" t="s">
        <v>418</v>
      </c>
      <c r="F94" s="1" t="s">
        <v>173</v>
      </c>
      <c r="G94">
        <v>19</v>
      </c>
      <c r="H94">
        <v>99</v>
      </c>
      <c r="I94" s="1" t="s">
        <v>121</v>
      </c>
      <c r="J94" s="1" t="s">
        <v>121</v>
      </c>
      <c r="K94">
        <v>3</v>
      </c>
      <c r="M94" s="1" t="s">
        <v>122</v>
      </c>
      <c r="N94" s="1" t="s">
        <v>123</v>
      </c>
      <c r="O94" s="1" t="s">
        <v>419</v>
      </c>
      <c r="P94" s="1" t="s">
        <v>420</v>
      </c>
      <c r="Q94">
        <f t="shared" si="2"/>
        <v>143</v>
      </c>
      <c r="R94">
        <f>IFERROR(VLOOKUP(Q94,'Populations Data'!$B$2:$E$90,2,FALSE),"")</f>
        <v>2022</v>
      </c>
      <c r="S94">
        <f>IFERROR(VLOOKUP(Q94,'Populations Data'!$B$2:$E$90,3,FALSE),"")</f>
        <v>130096</v>
      </c>
      <c r="T94" t="str">
        <f t="shared" si="3"/>
        <v>Interior</v>
      </c>
      <c r="U94">
        <f>_xlfn.XLOOKUP(B94,Sheet3!$M$5:$M$9,Sheet3!$P$5:$P$9,"",0,1)</f>
        <v>183.63499488472948</v>
      </c>
    </row>
    <row r="95" spans="1:21" hidden="1" x14ac:dyDescent="0.2">
      <c r="A95" s="1" t="s">
        <v>416</v>
      </c>
      <c r="B95" s="1" t="s">
        <v>202</v>
      </c>
      <c r="C95" s="1" t="s">
        <v>436</v>
      </c>
      <c r="D95" s="1" t="s">
        <v>437</v>
      </c>
      <c r="E95" s="1" t="s">
        <v>438</v>
      </c>
      <c r="F95" s="1" t="s">
        <v>439</v>
      </c>
      <c r="G95">
        <v>19</v>
      </c>
      <c r="H95">
        <v>64</v>
      </c>
      <c r="I95" s="1" t="s">
        <v>121</v>
      </c>
      <c r="J95" s="1" t="s">
        <v>121</v>
      </c>
      <c r="K95">
        <v>6</v>
      </c>
      <c r="M95" s="1" t="s">
        <v>122</v>
      </c>
      <c r="N95" s="1" t="s">
        <v>123</v>
      </c>
      <c r="O95" s="1" t="s">
        <v>440</v>
      </c>
      <c r="P95" s="1" t="s">
        <v>441</v>
      </c>
      <c r="Q95">
        <f t="shared" si="2"/>
        <v>517</v>
      </c>
      <c r="R95">
        <f>IFERROR(VLOOKUP(Q95,'Populations Data'!$B$2:$E$90,2,FALSE),"")</f>
        <v>2022</v>
      </c>
      <c r="S95">
        <f>IFERROR(VLOOKUP(Q95,'Populations Data'!$B$2:$E$90,3,FALSE),"")</f>
        <v>22621</v>
      </c>
      <c r="T95" t="str">
        <f t="shared" si="3"/>
        <v>Northern</v>
      </c>
      <c r="U95">
        <f>_xlfn.XLOOKUP(B95,Sheet3!$M$5:$M$9,Sheet3!$P$5:$P$9,"",0,1)</f>
        <v>147.86298030491744</v>
      </c>
    </row>
    <row r="96" spans="1:21" hidden="1" x14ac:dyDescent="0.2">
      <c r="A96" s="1" t="s">
        <v>416</v>
      </c>
      <c r="B96" s="1" t="s">
        <v>184</v>
      </c>
      <c r="C96" s="1" t="s">
        <v>424</v>
      </c>
      <c r="D96" s="1" t="s">
        <v>442</v>
      </c>
      <c r="E96" s="1" t="s">
        <v>443</v>
      </c>
      <c r="F96" s="1" t="s">
        <v>188</v>
      </c>
      <c r="G96">
        <v>0</v>
      </c>
      <c r="H96">
        <v>17</v>
      </c>
      <c r="I96" s="1" t="s">
        <v>121</v>
      </c>
      <c r="J96" s="1" t="s">
        <v>121</v>
      </c>
      <c r="K96">
        <v>6</v>
      </c>
      <c r="L96">
        <v>32</v>
      </c>
      <c r="M96" s="1" t="s">
        <v>122</v>
      </c>
      <c r="N96" s="1" t="s">
        <v>123</v>
      </c>
      <c r="O96" s="1" t="s">
        <v>444</v>
      </c>
      <c r="P96" s="1" t="s">
        <v>445</v>
      </c>
      <c r="Q96">
        <f t="shared" si="2"/>
        <v>325</v>
      </c>
      <c r="R96">
        <f>IFERROR(VLOOKUP(Q96,'Populations Data'!$B$2:$E$90,2,FALSE),"")</f>
        <v>2022</v>
      </c>
      <c r="S96">
        <f>IFERROR(VLOOKUP(Q96,'Populations Data'!$B$2:$E$90,3,FALSE),"")</f>
        <v>106033</v>
      </c>
      <c r="T96" t="str">
        <f t="shared" si="3"/>
        <v>Vancouver Coastal</v>
      </c>
      <c r="U96">
        <f>_xlfn.XLOOKUP(B96,Sheet3!$M$5:$M$9,Sheet3!$P$5:$P$9,"",0,1)</f>
        <v>321.7507500861164</v>
      </c>
    </row>
    <row r="97" spans="1:21" hidden="1" x14ac:dyDescent="0.2">
      <c r="A97" s="1" t="s">
        <v>115</v>
      </c>
      <c r="B97" s="1" t="s">
        <v>116</v>
      </c>
      <c r="C97" s="1" t="s">
        <v>177</v>
      </c>
      <c r="D97" s="1" t="s">
        <v>209</v>
      </c>
      <c r="E97" s="1" t="s">
        <v>446</v>
      </c>
      <c r="F97" s="1" t="s">
        <v>447</v>
      </c>
      <c r="G97">
        <v>19</v>
      </c>
      <c r="H97">
        <v>99</v>
      </c>
      <c r="I97" s="1" t="s">
        <v>121</v>
      </c>
      <c r="J97" s="1" t="s">
        <v>121</v>
      </c>
      <c r="K97">
        <v>0</v>
      </c>
      <c r="L97">
        <v>0</v>
      </c>
      <c r="M97" s="1" t="s">
        <v>122</v>
      </c>
      <c r="N97" s="1" t="s">
        <v>123</v>
      </c>
      <c r="O97" s="1" t="s">
        <v>448</v>
      </c>
      <c r="P97" s="1" t="s">
        <v>449</v>
      </c>
      <c r="Q97">
        <f t="shared" si="2"/>
        <v>146</v>
      </c>
      <c r="R97">
        <f>IFERROR(VLOOKUP(Q97,'Populations Data'!$B$2:$E$90,2,FALSE),"")</f>
        <v>2022</v>
      </c>
      <c r="S97">
        <f>IFERROR(VLOOKUP(Q97,'Populations Data'!$B$2:$E$90,3,FALSE),"")</f>
        <v>26352</v>
      </c>
      <c r="T97" t="str">
        <f t="shared" si="3"/>
        <v>Interior</v>
      </c>
      <c r="U97">
        <f>_xlfn.XLOOKUP(B97,Sheet3!$M$5:$M$9,Sheet3!$P$5:$P$9,"",0,1)</f>
        <v>183.63499488472948</v>
      </c>
    </row>
    <row r="98" spans="1:21" hidden="1" x14ac:dyDescent="0.2">
      <c r="A98" s="1" t="s">
        <v>126</v>
      </c>
      <c r="B98" s="1" t="s">
        <v>116</v>
      </c>
      <c r="C98" s="1" t="s">
        <v>450</v>
      </c>
      <c r="D98" s="1" t="s">
        <v>178</v>
      </c>
      <c r="E98" s="1" t="s">
        <v>451</v>
      </c>
      <c r="F98" s="1" t="s">
        <v>452</v>
      </c>
      <c r="G98">
        <v>19</v>
      </c>
      <c r="H98">
        <v>90</v>
      </c>
      <c r="I98" s="1" t="s">
        <v>131</v>
      </c>
      <c r="J98" s="1" t="s">
        <v>138</v>
      </c>
      <c r="K98">
        <v>3</v>
      </c>
      <c r="L98">
        <v>67</v>
      </c>
      <c r="M98" s="1" t="s">
        <v>122</v>
      </c>
      <c r="N98" s="1" t="s">
        <v>123</v>
      </c>
      <c r="O98" s="1" t="s">
        <v>453</v>
      </c>
      <c r="P98" s="1" t="s">
        <v>454</v>
      </c>
      <c r="Q98">
        <f t="shared" si="2"/>
        <v>122</v>
      </c>
      <c r="R98">
        <f>IFERROR(VLOOKUP(Q98,'Populations Data'!$B$2:$E$90,2,FALSE),"")</f>
        <v>2022</v>
      </c>
      <c r="S98">
        <f>IFERROR(VLOOKUP(Q98,'Populations Data'!$B$2:$E$90,3,FALSE),"")</f>
        <v>28244</v>
      </c>
      <c r="T98" t="str">
        <f t="shared" si="3"/>
        <v>Interior</v>
      </c>
      <c r="U98">
        <f>_xlfn.XLOOKUP(B98,Sheet3!$M$5:$M$9,Sheet3!$P$5:$P$9,"",0,1)</f>
        <v>183.63499488472948</v>
      </c>
    </row>
    <row r="99" spans="1:21" hidden="1" x14ac:dyDescent="0.2">
      <c r="A99" s="1" t="s">
        <v>126</v>
      </c>
      <c r="B99" s="1" t="s">
        <v>116</v>
      </c>
      <c r="C99" s="1" t="s">
        <v>455</v>
      </c>
      <c r="D99" s="1" t="s">
        <v>386</v>
      </c>
      <c r="E99" s="1" t="s">
        <v>456</v>
      </c>
      <c r="F99" s="1" t="s">
        <v>457</v>
      </c>
      <c r="G99">
        <v>19</v>
      </c>
      <c r="H99">
        <v>64</v>
      </c>
      <c r="I99" s="1" t="s">
        <v>131</v>
      </c>
      <c r="J99" s="1" t="s">
        <v>181</v>
      </c>
      <c r="K99">
        <v>36</v>
      </c>
      <c r="L99">
        <v>0</v>
      </c>
      <c r="M99" s="1" t="s">
        <v>122</v>
      </c>
      <c r="N99" s="1" t="s">
        <v>123</v>
      </c>
      <c r="O99" s="1" t="s">
        <v>458</v>
      </c>
      <c r="P99" s="1" t="s">
        <v>459</v>
      </c>
      <c r="Q99">
        <f t="shared" si="2"/>
        <v>135</v>
      </c>
      <c r="R99">
        <f>IFERROR(VLOOKUP(Q99,'Populations Data'!$B$2:$E$90,2,FALSE),"")</f>
        <v>2022</v>
      </c>
      <c r="S99">
        <f>IFERROR(VLOOKUP(Q99,'Populations Data'!$B$2:$E$90,3,FALSE),"")</f>
        <v>11166</v>
      </c>
      <c r="T99" t="str">
        <f t="shared" si="3"/>
        <v>Interior</v>
      </c>
      <c r="U99">
        <f>_xlfn.XLOOKUP(B99,Sheet3!$M$5:$M$9,Sheet3!$P$5:$P$9,"",0,1)</f>
        <v>183.63499488472948</v>
      </c>
    </row>
    <row r="100" spans="1:21" hidden="1" x14ac:dyDescent="0.2">
      <c r="A100" s="1" t="s">
        <v>126</v>
      </c>
      <c r="B100" s="1" t="s">
        <v>116</v>
      </c>
      <c r="C100" s="1" t="s">
        <v>455</v>
      </c>
      <c r="D100" s="1" t="s">
        <v>178</v>
      </c>
      <c r="E100" s="1" t="s">
        <v>460</v>
      </c>
      <c r="F100" s="1" t="s">
        <v>457</v>
      </c>
      <c r="G100">
        <v>19</v>
      </c>
      <c r="H100">
        <v>64</v>
      </c>
      <c r="I100" s="1" t="s">
        <v>131</v>
      </c>
      <c r="J100" s="1" t="s">
        <v>181</v>
      </c>
      <c r="K100">
        <v>6</v>
      </c>
      <c r="L100">
        <v>90</v>
      </c>
      <c r="M100" s="1" t="s">
        <v>122</v>
      </c>
      <c r="N100" s="1" t="s">
        <v>123</v>
      </c>
      <c r="O100" s="1" t="s">
        <v>458</v>
      </c>
      <c r="P100" s="1" t="s">
        <v>459</v>
      </c>
      <c r="Q100">
        <f t="shared" si="2"/>
        <v>135</v>
      </c>
      <c r="R100">
        <f>IFERROR(VLOOKUP(Q100,'Populations Data'!$B$2:$E$90,2,FALSE),"")</f>
        <v>2022</v>
      </c>
      <c r="S100">
        <f>IFERROR(VLOOKUP(Q100,'Populations Data'!$B$2:$E$90,3,FALSE),"")</f>
        <v>11166</v>
      </c>
      <c r="T100" t="str">
        <f t="shared" si="3"/>
        <v>Interior</v>
      </c>
      <c r="U100">
        <f>_xlfn.XLOOKUP(B100,Sheet3!$M$5:$M$9,Sheet3!$P$5:$P$9,"",0,1)</f>
        <v>183.63499488472948</v>
      </c>
    </row>
    <row r="101" spans="1:21" hidden="1" x14ac:dyDescent="0.2">
      <c r="A101" s="1" t="s">
        <v>126</v>
      </c>
      <c r="B101" s="1" t="s">
        <v>116</v>
      </c>
      <c r="C101" s="1" t="s">
        <v>141</v>
      </c>
      <c r="D101" s="1" t="s">
        <v>147</v>
      </c>
      <c r="E101" s="1" t="s">
        <v>461</v>
      </c>
      <c r="F101" s="1" t="s">
        <v>462</v>
      </c>
      <c r="G101">
        <v>19</v>
      </c>
      <c r="H101">
        <v>64</v>
      </c>
      <c r="I101" s="1" t="s">
        <v>131</v>
      </c>
      <c r="J101" s="1" t="s">
        <v>121</v>
      </c>
      <c r="K101">
        <v>7</v>
      </c>
      <c r="L101">
        <v>96</v>
      </c>
      <c r="M101" s="1" t="s">
        <v>122</v>
      </c>
      <c r="N101" s="1" t="s">
        <v>123</v>
      </c>
      <c r="O101" s="1" t="s">
        <v>463</v>
      </c>
      <c r="P101" s="1" t="s">
        <v>464</v>
      </c>
      <c r="Q101">
        <f t="shared" si="2"/>
        <v>136</v>
      </c>
      <c r="R101">
        <f>IFERROR(VLOOKUP(Q101,'Populations Data'!$B$2:$E$90,2,FALSE),"")</f>
        <v>2022</v>
      </c>
      <c r="S101">
        <f>IFERROR(VLOOKUP(Q101,'Populations Data'!$B$2:$E$90,3,FALSE),"")</f>
        <v>75670</v>
      </c>
      <c r="T101" t="str">
        <f t="shared" si="3"/>
        <v>Interior</v>
      </c>
      <c r="U101">
        <f>_xlfn.XLOOKUP(B101,Sheet3!$M$5:$M$9,Sheet3!$P$5:$P$9,"",0,1)</f>
        <v>183.63499488472948</v>
      </c>
    </row>
    <row r="102" spans="1:21" hidden="1" x14ac:dyDescent="0.2">
      <c r="A102" s="1" t="s">
        <v>126</v>
      </c>
      <c r="B102" s="1" t="s">
        <v>116</v>
      </c>
      <c r="C102" s="1" t="s">
        <v>141</v>
      </c>
      <c r="D102" s="1" t="s">
        <v>178</v>
      </c>
      <c r="E102" s="1" t="s">
        <v>465</v>
      </c>
      <c r="F102" s="1" t="s">
        <v>144</v>
      </c>
      <c r="G102">
        <v>19</v>
      </c>
      <c r="H102">
        <v>64</v>
      </c>
      <c r="I102" s="1" t="s">
        <v>131</v>
      </c>
      <c r="J102" s="1" t="s">
        <v>121</v>
      </c>
      <c r="K102">
        <v>8</v>
      </c>
      <c r="L102">
        <v>0</v>
      </c>
      <c r="M102" s="1" t="s">
        <v>122</v>
      </c>
      <c r="N102" s="1" t="s">
        <v>123</v>
      </c>
      <c r="O102" s="1" t="s">
        <v>466</v>
      </c>
      <c r="P102" s="1" t="s">
        <v>467</v>
      </c>
      <c r="Q102">
        <f t="shared" si="2"/>
        <v>136</v>
      </c>
      <c r="R102">
        <f>IFERROR(VLOOKUP(Q102,'Populations Data'!$B$2:$E$90,2,FALSE),"")</f>
        <v>2022</v>
      </c>
      <c r="S102">
        <f>IFERROR(VLOOKUP(Q102,'Populations Data'!$B$2:$E$90,3,FALSE),"")</f>
        <v>75670</v>
      </c>
      <c r="T102" t="str">
        <f t="shared" si="3"/>
        <v>Interior</v>
      </c>
      <c r="U102">
        <f>_xlfn.XLOOKUP(B102,Sheet3!$M$5:$M$9,Sheet3!$P$5:$P$9,"",0,1)</f>
        <v>183.63499488472948</v>
      </c>
    </row>
    <row r="103" spans="1:21" hidden="1" x14ac:dyDescent="0.2">
      <c r="A103" s="1" t="s">
        <v>126</v>
      </c>
      <c r="B103" s="1" t="s">
        <v>116</v>
      </c>
      <c r="C103" s="1" t="s">
        <v>151</v>
      </c>
      <c r="D103" s="1" t="s">
        <v>468</v>
      </c>
      <c r="E103" s="1" t="s">
        <v>469</v>
      </c>
      <c r="F103" s="1" t="s">
        <v>153</v>
      </c>
      <c r="G103">
        <v>13</v>
      </c>
      <c r="H103">
        <v>18</v>
      </c>
      <c r="I103" s="1" t="s">
        <v>131</v>
      </c>
      <c r="J103" s="1" t="s">
        <v>138</v>
      </c>
      <c r="K103">
        <v>4</v>
      </c>
      <c r="L103">
        <v>12</v>
      </c>
      <c r="M103" s="1" t="s">
        <v>122</v>
      </c>
      <c r="N103" s="1" t="s">
        <v>123</v>
      </c>
      <c r="O103" s="1" t="s">
        <v>470</v>
      </c>
      <c r="P103" s="1" t="s">
        <v>471</v>
      </c>
      <c r="Q103">
        <f t="shared" si="2"/>
        <v>137</v>
      </c>
      <c r="R103">
        <f>IFERROR(VLOOKUP(Q103,'Populations Data'!$B$2:$E$90,2,FALSE),"")</f>
        <v>2022</v>
      </c>
      <c r="S103">
        <f>IFERROR(VLOOKUP(Q103,'Populations Data'!$B$2:$E$90,3,FALSE),"")</f>
        <v>234885</v>
      </c>
      <c r="T103" t="str">
        <f t="shared" si="3"/>
        <v>Interior</v>
      </c>
      <c r="U103">
        <f>_xlfn.XLOOKUP(B103,Sheet3!$M$5:$M$9,Sheet3!$P$5:$P$9,"",0,1)</f>
        <v>183.63499488472948</v>
      </c>
    </row>
    <row r="104" spans="1:21" hidden="1" x14ac:dyDescent="0.2">
      <c r="A104" s="1" t="s">
        <v>126</v>
      </c>
      <c r="B104" s="1" t="s">
        <v>116</v>
      </c>
      <c r="C104" s="1" t="s">
        <v>151</v>
      </c>
      <c r="D104" s="1" t="s">
        <v>156</v>
      </c>
      <c r="E104" s="1" t="s">
        <v>472</v>
      </c>
      <c r="F104" s="1" t="s">
        <v>153</v>
      </c>
      <c r="G104">
        <v>19</v>
      </c>
      <c r="H104">
        <v>90</v>
      </c>
      <c r="I104" s="1" t="s">
        <v>131</v>
      </c>
      <c r="J104" s="1" t="s">
        <v>121</v>
      </c>
      <c r="K104">
        <v>6</v>
      </c>
      <c r="L104">
        <v>100</v>
      </c>
      <c r="M104" s="1" t="s">
        <v>122</v>
      </c>
      <c r="N104" s="1" t="s">
        <v>123</v>
      </c>
      <c r="O104" s="1" t="s">
        <v>473</v>
      </c>
      <c r="P104" s="1" t="s">
        <v>474</v>
      </c>
      <c r="Q104">
        <f t="shared" si="2"/>
        <v>137</v>
      </c>
      <c r="R104">
        <f>IFERROR(VLOOKUP(Q104,'Populations Data'!$B$2:$E$90,2,FALSE),"")</f>
        <v>2022</v>
      </c>
      <c r="S104">
        <f>IFERROR(VLOOKUP(Q104,'Populations Data'!$B$2:$E$90,3,FALSE),"")</f>
        <v>234885</v>
      </c>
      <c r="T104" t="str">
        <f t="shared" si="3"/>
        <v>Interior</v>
      </c>
      <c r="U104">
        <f>_xlfn.XLOOKUP(B104,Sheet3!$M$5:$M$9,Sheet3!$P$5:$P$9,"",0,1)</f>
        <v>183.63499488472948</v>
      </c>
    </row>
    <row r="105" spans="1:21" hidden="1" x14ac:dyDescent="0.2">
      <c r="A105" s="1" t="s">
        <v>126</v>
      </c>
      <c r="B105" s="1" t="s">
        <v>116</v>
      </c>
      <c r="C105" s="1" t="s">
        <v>151</v>
      </c>
      <c r="D105" s="1" t="s">
        <v>386</v>
      </c>
      <c r="E105" s="1" t="s">
        <v>475</v>
      </c>
      <c r="F105" s="1" t="s">
        <v>153</v>
      </c>
      <c r="G105">
        <v>19</v>
      </c>
      <c r="H105">
        <v>90</v>
      </c>
      <c r="I105" s="1" t="s">
        <v>131</v>
      </c>
      <c r="J105" s="1" t="s">
        <v>138</v>
      </c>
      <c r="K105">
        <v>20</v>
      </c>
      <c r="L105">
        <v>74</v>
      </c>
      <c r="M105" s="1" t="s">
        <v>122</v>
      </c>
      <c r="N105" s="1" t="s">
        <v>123</v>
      </c>
      <c r="O105" s="1" t="s">
        <v>476</v>
      </c>
      <c r="P105" s="1" t="s">
        <v>477</v>
      </c>
      <c r="Q105">
        <f t="shared" si="2"/>
        <v>137</v>
      </c>
      <c r="R105">
        <f>IFERROR(VLOOKUP(Q105,'Populations Data'!$B$2:$E$90,2,FALSE),"")</f>
        <v>2022</v>
      </c>
      <c r="S105">
        <f>IFERROR(VLOOKUP(Q105,'Populations Data'!$B$2:$E$90,3,FALSE),"")</f>
        <v>234885</v>
      </c>
      <c r="T105" t="str">
        <f t="shared" si="3"/>
        <v>Interior</v>
      </c>
      <c r="U105">
        <f>_xlfn.XLOOKUP(B105,Sheet3!$M$5:$M$9,Sheet3!$P$5:$P$9,"",0,1)</f>
        <v>183.63499488472948</v>
      </c>
    </row>
    <row r="106" spans="1:21" hidden="1" x14ac:dyDescent="0.2">
      <c r="A106" s="1" t="s">
        <v>126</v>
      </c>
      <c r="B106" s="1" t="s">
        <v>116</v>
      </c>
      <c r="C106" s="1" t="s">
        <v>478</v>
      </c>
      <c r="D106" s="1" t="s">
        <v>178</v>
      </c>
      <c r="E106" s="1" t="s">
        <v>479</v>
      </c>
      <c r="F106" s="1" t="s">
        <v>480</v>
      </c>
      <c r="G106">
        <v>19</v>
      </c>
      <c r="H106">
        <v>64</v>
      </c>
      <c r="I106" s="1" t="s">
        <v>131</v>
      </c>
      <c r="J106" s="1" t="s">
        <v>481</v>
      </c>
      <c r="K106">
        <v>6</v>
      </c>
      <c r="L106">
        <v>56</v>
      </c>
      <c r="M106" s="1" t="s">
        <v>122</v>
      </c>
      <c r="N106" s="1" t="s">
        <v>123</v>
      </c>
      <c r="O106" s="1" t="s">
        <v>482</v>
      </c>
      <c r="P106" s="1" t="s">
        <v>483</v>
      </c>
      <c r="Q106">
        <f t="shared" si="2"/>
        <v>149</v>
      </c>
      <c r="R106">
        <f>IFERROR(VLOOKUP(Q106,'Populations Data'!$B$2:$E$90,2,FALSE),"")</f>
        <v>2022</v>
      </c>
      <c r="S106">
        <f>IFERROR(VLOOKUP(Q106,'Populations Data'!$B$2:$E$90,3,FALSE),"")</f>
        <v>11877</v>
      </c>
      <c r="T106" t="str">
        <f t="shared" si="3"/>
        <v>Interior</v>
      </c>
      <c r="U106">
        <f>_xlfn.XLOOKUP(B106,Sheet3!$M$5:$M$9,Sheet3!$P$5:$P$9,"",0,1)</f>
        <v>183.63499488472948</v>
      </c>
    </row>
    <row r="107" spans="1:21" hidden="1" x14ac:dyDescent="0.2">
      <c r="A107" s="1" t="s">
        <v>126</v>
      </c>
      <c r="B107" s="1" t="s">
        <v>164</v>
      </c>
      <c r="C107" s="1" t="s">
        <v>398</v>
      </c>
      <c r="D107" s="1" t="s">
        <v>335</v>
      </c>
      <c r="E107" s="1" t="s">
        <v>484</v>
      </c>
      <c r="F107" s="1" t="s">
        <v>400</v>
      </c>
      <c r="G107">
        <v>13</v>
      </c>
      <c r="H107">
        <v>18</v>
      </c>
      <c r="I107" s="1" t="s">
        <v>131</v>
      </c>
      <c r="J107" s="1" t="s">
        <v>138</v>
      </c>
      <c r="K107">
        <v>20</v>
      </c>
      <c r="L107">
        <v>40</v>
      </c>
      <c r="M107" s="1" t="s">
        <v>122</v>
      </c>
      <c r="N107" s="1" t="s">
        <v>123</v>
      </c>
      <c r="O107" s="1" t="s">
        <v>485</v>
      </c>
      <c r="P107" s="1" t="s">
        <v>486</v>
      </c>
      <c r="Q107">
        <f t="shared" si="2"/>
        <v>212</v>
      </c>
      <c r="R107">
        <f>IFERROR(VLOOKUP(Q107,'Populations Data'!$B$2:$E$90,2,FALSE),"")</f>
        <v>2022</v>
      </c>
      <c r="S107">
        <f>IFERROR(VLOOKUP(Q107,'Populations Data'!$B$2:$E$90,3,FALSE),"")</f>
        <v>109231</v>
      </c>
      <c r="T107" t="str">
        <f t="shared" si="3"/>
        <v>Fraser</v>
      </c>
      <c r="U107">
        <f>_xlfn.XLOOKUP(B107,Sheet3!$M$5:$M$9,Sheet3!$P$5:$P$9,"",0,1)</f>
        <v>171.29879318961125</v>
      </c>
    </row>
    <row r="108" spans="1:21" hidden="1" x14ac:dyDescent="0.2">
      <c r="A108" s="1" t="s">
        <v>126</v>
      </c>
      <c r="B108" s="1" t="s">
        <v>116</v>
      </c>
      <c r="C108" s="1" t="s">
        <v>171</v>
      </c>
      <c r="D108" s="1" t="s">
        <v>128</v>
      </c>
      <c r="E108" s="1" t="s">
        <v>487</v>
      </c>
      <c r="F108" s="1" t="s">
        <v>173</v>
      </c>
      <c r="G108">
        <v>19</v>
      </c>
      <c r="H108">
        <v>64</v>
      </c>
      <c r="I108" s="1" t="s">
        <v>131</v>
      </c>
      <c r="J108" s="1" t="s">
        <v>121</v>
      </c>
      <c r="K108">
        <v>2</v>
      </c>
      <c r="L108">
        <v>100</v>
      </c>
      <c r="M108" s="1" t="s">
        <v>122</v>
      </c>
      <c r="N108" s="1" t="s">
        <v>123</v>
      </c>
      <c r="O108" s="1" t="s">
        <v>488</v>
      </c>
      <c r="P108" s="1" t="s">
        <v>489</v>
      </c>
      <c r="Q108">
        <f t="shared" si="2"/>
        <v>143</v>
      </c>
      <c r="R108">
        <f>IFERROR(VLOOKUP(Q108,'Populations Data'!$B$2:$E$90,2,FALSE),"")</f>
        <v>2022</v>
      </c>
      <c r="S108">
        <f>IFERROR(VLOOKUP(Q108,'Populations Data'!$B$2:$E$90,3,FALSE),"")</f>
        <v>130096</v>
      </c>
      <c r="T108" t="str">
        <f t="shared" si="3"/>
        <v>Interior</v>
      </c>
      <c r="U108">
        <f>_xlfn.XLOOKUP(B108,Sheet3!$M$5:$M$9,Sheet3!$P$5:$P$9,"",0,1)</f>
        <v>183.63499488472948</v>
      </c>
    </row>
    <row r="109" spans="1:21" hidden="1" x14ac:dyDescent="0.2">
      <c r="A109" s="1" t="s">
        <v>115</v>
      </c>
      <c r="B109" s="1" t="s">
        <v>164</v>
      </c>
      <c r="C109" s="1" t="s">
        <v>219</v>
      </c>
      <c r="D109" s="1" t="s">
        <v>490</v>
      </c>
      <c r="E109" s="1" t="s">
        <v>491</v>
      </c>
      <c r="F109" s="1" t="s">
        <v>221</v>
      </c>
      <c r="G109">
        <v>6</v>
      </c>
      <c r="H109">
        <v>18</v>
      </c>
      <c r="I109" s="1" t="s">
        <v>121</v>
      </c>
      <c r="J109" s="1" t="s">
        <v>121</v>
      </c>
      <c r="K109">
        <v>10</v>
      </c>
      <c r="L109">
        <v>100</v>
      </c>
      <c r="M109" s="1" t="s">
        <v>122</v>
      </c>
      <c r="N109" s="1" t="s">
        <v>123</v>
      </c>
      <c r="O109" s="1" t="s">
        <v>492</v>
      </c>
      <c r="P109" s="1" t="s">
        <v>493</v>
      </c>
      <c r="Q109">
        <f t="shared" si="2"/>
        <v>233</v>
      </c>
      <c r="R109">
        <f>IFERROR(VLOOKUP(Q109,'Populations Data'!$B$2:$E$90,2,FALSE),"")</f>
        <v>2022</v>
      </c>
      <c r="S109">
        <f>IFERROR(VLOOKUP(Q109,'Populations Data'!$B$2:$E$90,3,FALSE),"")</f>
        <v>538362</v>
      </c>
      <c r="T109" t="str">
        <f t="shared" si="3"/>
        <v>Fraser</v>
      </c>
      <c r="U109">
        <f>_xlfn.XLOOKUP(B109,Sheet3!$M$5:$M$9,Sheet3!$P$5:$P$9,"",0,1)</f>
        <v>171.29879318961125</v>
      </c>
    </row>
    <row r="110" spans="1:21" hidden="1" x14ac:dyDescent="0.2">
      <c r="A110" s="1" t="s">
        <v>115</v>
      </c>
      <c r="B110" s="1" t="s">
        <v>184</v>
      </c>
      <c r="C110" s="1" t="s">
        <v>185</v>
      </c>
      <c r="D110" s="1" t="s">
        <v>118</v>
      </c>
      <c r="E110" s="1" t="s">
        <v>187</v>
      </c>
      <c r="F110" s="1" t="s">
        <v>188</v>
      </c>
      <c r="G110">
        <v>19</v>
      </c>
      <c r="H110">
        <v>99</v>
      </c>
      <c r="I110" s="1" t="s">
        <v>121</v>
      </c>
      <c r="J110" s="1" t="s">
        <v>121</v>
      </c>
      <c r="K110">
        <v>60</v>
      </c>
      <c r="L110">
        <v>100</v>
      </c>
      <c r="M110" s="1" t="s">
        <v>122</v>
      </c>
      <c r="N110" s="1" t="s">
        <v>123</v>
      </c>
      <c r="O110" s="1" t="s">
        <v>189</v>
      </c>
      <c r="P110" s="1" t="s">
        <v>190</v>
      </c>
      <c r="Q110">
        <f t="shared" si="2"/>
        <v>321</v>
      </c>
      <c r="R110">
        <f>IFERROR(VLOOKUP(Q110,'Populations Data'!$B$2:$E$90,2,FALSE),"")</f>
        <v>2022</v>
      </c>
      <c r="S110">
        <f>IFERROR(VLOOKUP(Q110,'Populations Data'!$B$2:$E$90,3,FALSE),"")</f>
        <v>133972</v>
      </c>
      <c r="T110" t="str">
        <f t="shared" si="3"/>
        <v>Vancouver Coastal</v>
      </c>
      <c r="U110">
        <f>_xlfn.XLOOKUP(B110,Sheet3!$M$5:$M$9,Sheet3!$P$5:$P$9,"",0,1)</f>
        <v>321.7507500861164</v>
      </c>
    </row>
    <row r="111" spans="1:21" hidden="1" x14ac:dyDescent="0.2">
      <c r="A111" s="1" t="s">
        <v>115</v>
      </c>
      <c r="B111" s="1" t="s">
        <v>191</v>
      </c>
      <c r="C111" s="1" t="s">
        <v>367</v>
      </c>
      <c r="D111" s="1" t="s">
        <v>209</v>
      </c>
      <c r="E111" s="1" t="s">
        <v>494</v>
      </c>
      <c r="F111" s="1" t="s">
        <v>370</v>
      </c>
      <c r="G111">
        <v>19</v>
      </c>
      <c r="H111">
        <v>99</v>
      </c>
      <c r="I111" s="1" t="s">
        <v>121</v>
      </c>
      <c r="J111" s="1" t="s">
        <v>121</v>
      </c>
      <c r="K111">
        <v>0</v>
      </c>
      <c r="M111" s="1" t="s">
        <v>122</v>
      </c>
      <c r="N111" s="1" t="s">
        <v>123</v>
      </c>
      <c r="O111" s="1" t="s">
        <v>495</v>
      </c>
      <c r="P111" s="1" t="s">
        <v>496</v>
      </c>
      <c r="Q111">
        <f t="shared" si="2"/>
        <v>432</v>
      </c>
      <c r="R111">
        <f>IFERROR(VLOOKUP(Q111,'Populations Data'!$B$2:$E$90,2,FALSE),"")</f>
        <v>2022</v>
      </c>
      <c r="S111">
        <f>IFERROR(VLOOKUP(Q111,'Populations Data'!$B$2:$E$90,3,FALSE),"")</f>
        <v>48654</v>
      </c>
      <c r="T111" t="str">
        <f t="shared" si="3"/>
        <v>Vancouver Island</v>
      </c>
      <c r="U111">
        <f>_xlfn.XLOOKUP(B111,Sheet3!$M$5:$M$9,Sheet3!$P$5:$P$9,"",0,1)</f>
        <v>209.99723807980351</v>
      </c>
    </row>
    <row r="112" spans="1:21" hidden="1" x14ac:dyDescent="0.2">
      <c r="A112" s="1" t="s">
        <v>115</v>
      </c>
      <c r="B112" s="1" t="s">
        <v>191</v>
      </c>
      <c r="C112" s="1" t="s">
        <v>497</v>
      </c>
      <c r="D112" s="1" t="s">
        <v>209</v>
      </c>
      <c r="E112" s="1" t="s">
        <v>498</v>
      </c>
      <c r="F112" s="1" t="s">
        <v>499</v>
      </c>
      <c r="G112">
        <v>19</v>
      </c>
      <c r="H112">
        <v>99</v>
      </c>
      <c r="I112" s="1" t="s">
        <v>121</v>
      </c>
      <c r="J112" s="1" t="s">
        <v>121</v>
      </c>
      <c r="K112">
        <v>0</v>
      </c>
      <c r="M112" s="1" t="s">
        <v>122</v>
      </c>
      <c r="N112" s="1" t="s">
        <v>123</v>
      </c>
      <c r="O112" s="1" t="s">
        <v>500</v>
      </c>
      <c r="P112" s="1" t="s">
        <v>501</v>
      </c>
      <c r="Q112">
        <f t="shared" si="2"/>
        <v>434</v>
      </c>
      <c r="R112">
        <f>IFERROR(VLOOKUP(Q112,'Populations Data'!$B$2:$E$90,2,FALSE),"")</f>
        <v>2022</v>
      </c>
      <c r="S112">
        <f>IFERROR(VLOOKUP(Q112,'Populations Data'!$B$2:$E$90,3,FALSE),"")</f>
        <v>11998</v>
      </c>
      <c r="T112" t="str">
        <f t="shared" si="3"/>
        <v>Vancouver Island</v>
      </c>
      <c r="U112">
        <f>_xlfn.XLOOKUP(B112,Sheet3!$M$5:$M$9,Sheet3!$P$5:$P$9,"",0,1)</f>
        <v>209.99723807980351</v>
      </c>
    </row>
    <row r="113" spans="1:21" hidden="1" x14ac:dyDescent="0.2">
      <c r="A113" s="1" t="s">
        <v>126</v>
      </c>
      <c r="B113" s="1" t="s">
        <v>164</v>
      </c>
      <c r="C113" s="1" t="s">
        <v>502</v>
      </c>
      <c r="D113" s="1" t="s">
        <v>386</v>
      </c>
      <c r="E113" s="1" t="s">
        <v>503</v>
      </c>
      <c r="F113" s="1" t="s">
        <v>504</v>
      </c>
      <c r="G113">
        <v>19</v>
      </c>
      <c r="H113">
        <v>99</v>
      </c>
      <c r="I113" s="1" t="s">
        <v>222</v>
      </c>
      <c r="J113" s="1" t="s">
        <v>138</v>
      </c>
      <c r="K113">
        <v>52</v>
      </c>
      <c r="L113">
        <v>35</v>
      </c>
      <c r="M113" s="1" t="s">
        <v>122</v>
      </c>
      <c r="N113" s="1" t="s">
        <v>123</v>
      </c>
      <c r="O113" s="1" t="s">
        <v>505</v>
      </c>
      <c r="P113" s="1" t="s">
        <v>506</v>
      </c>
      <c r="Q113">
        <f t="shared" si="2"/>
        <v>223</v>
      </c>
      <c r="R113">
        <f>IFERROR(VLOOKUP(Q113,'Populations Data'!$B$2:$E$90,2,FALSE),"")</f>
        <v>2022</v>
      </c>
      <c r="S113">
        <f>IFERROR(VLOOKUP(Q113,'Populations Data'!$B$2:$E$90,3,FALSE),"")</f>
        <v>118087</v>
      </c>
      <c r="T113" t="str">
        <f t="shared" si="3"/>
        <v>Fraser</v>
      </c>
      <c r="U113">
        <f>_xlfn.XLOOKUP(B113,Sheet3!$M$5:$M$9,Sheet3!$P$5:$P$9,"",0,1)</f>
        <v>171.29879318961125</v>
      </c>
    </row>
    <row r="114" spans="1:21" hidden="1" x14ac:dyDescent="0.2">
      <c r="A114" s="1" t="s">
        <v>126</v>
      </c>
      <c r="B114" s="1" t="s">
        <v>164</v>
      </c>
      <c r="C114" s="1" t="s">
        <v>502</v>
      </c>
      <c r="D114" s="1" t="s">
        <v>160</v>
      </c>
      <c r="E114" s="1" t="s">
        <v>503</v>
      </c>
      <c r="F114" s="1" t="s">
        <v>504</v>
      </c>
      <c r="G114">
        <v>18</v>
      </c>
      <c r="H114">
        <v>99</v>
      </c>
      <c r="I114" s="1" t="s">
        <v>222</v>
      </c>
      <c r="J114" s="1" t="s">
        <v>138</v>
      </c>
      <c r="K114">
        <v>4</v>
      </c>
      <c r="L114">
        <v>50</v>
      </c>
      <c r="M114" s="1" t="s">
        <v>122</v>
      </c>
      <c r="N114" s="1" t="s">
        <v>123</v>
      </c>
      <c r="O114" s="1" t="s">
        <v>505</v>
      </c>
      <c r="P114" s="1" t="s">
        <v>506</v>
      </c>
      <c r="Q114">
        <f t="shared" si="2"/>
        <v>223</v>
      </c>
      <c r="R114">
        <f>IFERROR(VLOOKUP(Q114,'Populations Data'!$B$2:$E$90,2,FALSE),"")</f>
        <v>2022</v>
      </c>
      <c r="S114">
        <f>IFERROR(VLOOKUP(Q114,'Populations Data'!$B$2:$E$90,3,FALSE),"")</f>
        <v>118087</v>
      </c>
      <c r="T114" t="str">
        <f t="shared" si="3"/>
        <v>Fraser</v>
      </c>
      <c r="U114">
        <f>_xlfn.XLOOKUP(B114,Sheet3!$M$5:$M$9,Sheet3!$P$5:$P$9,"",0,1)</f>
        <v>171.29879318961125</v>
      </c>
    </row>
    <row r="115" spans="1:21" hidden="1" x14ac:dyDescent="0.2">
      <c r="A115" s="1" t="s">
        <v>126</v>
      </c>
      <c r="B115" s="1" t="s">
        <v>164</v>
      </c>
      <c r="C115" s="1" t="s">
        <v>502</v>
      </c>
      <c r="D115" s="1" t="s">
        <v>166</v>
      </c>
      <c r="E115" s="1" t="s">
        <v>507</v>
      </c>
      <c r="F115" s="1" t="s">
        <v>504</v>
      </c>
      <c r="G115">
        <v>19</v>
      </c>
      <c r="H115">
        <v>99</v>
      </c>
      <c r="I115" s="1" t="s">
        <v>131</v>
      </c>
      <c r="J115" s="1" t="s">
        <v>138</v>
      </c>
      <c r="K115">
        <v>8</v>
      </c>
      <c r="L115">
        <v>75</v>
      </c>
      <c r="M115" s="1" t="s">
        <v>122</v>
      </c>
      <c r="N115" s="1" t="s">
        <v>123</v>
      </c>
      <c r="O115" s="1" t="s">
        <v>508</v>
      </c>
      <c r="P115" s="1" t="s">
        <v>509</v>
      </c>
      <c r="Q115">
        <f t="shared" si="2"/>
        <v>223</v>
      </c>
      <c r="R115">
        <f>IFERROR(VLOOKUP(Q115,'Populations Data'!$B$2:$E$90,2,FALSE),"")</f>
        <v>2022</v>
      </c>
      <c r="S115">
        <f>IFERROR(VLOOKUP(Q115,'Populations Data'!$B$2:$E$90,3,FALSE),"")</f>
        <v>118087</v>
      </c>
      <c r="T115" t="str">
        <f t="shared" si="3"/>
        <v>Fraser</v>
      </c>
      <c r="U115">
        <f>_xlfn.XLOOKUP(B115,Sheet3!$M$5:$M$9,Sheet3!$P$5:$P$9,"",0,1)</f>
        <v>171.29879318961125</v>
      </c>
    </row>
    <row r="116" spans="1:21" hidden="1" x14ac:dyDescent="0.2">
      <c r="A116" s="1" t="s">
        <v>126</v>
      </c>
      <c r="B116" s="1" t="s">
        <v>164</v>
      </c>
      <c r="C116" s="1" t="s">
        <v>214</v>
      </c>
      <c r="D116" s="1" t="s">
        <v>166</v>
      </c>
      <c r="E116" s="1" t="s">
        <v>510</v>
      </c>
      <c r="F116" s="1" t="s">
        <v>216</v>
      </c>
      <c r="G116">
        <v>19</v>
      </c>
      <c r="H116">
        <v>24</v>
      </c>
      <c r="I116" s="1" t="s">
        <v>131</v>
      </c>
      <c r="J116" s="1" t="s">
        <v>138</v>
      </c>
      <c r="K116">
        <v>10</v>
      </c>
      <c r="L116">
        <v>40</v>
      </c>
      <c r="M116" s="1" t="s">
        <v>122</v>
      </c>
      <c r="N116" s="1" t="s">
        <v>123</v>
      </c>
      <c r="O116" s="1" t="s">
        <v>511</v>
      </c>
      <c r="P116" s="1" t="s">
        <v>512</v>
      </c>
      <c r="Q116">
        <f t="shared" si="2"/>
        <v>224</v>
      </c>
      <c r="R116">
        <f>IFERROR(VLOOKUP(Q116,'Populations Data'!$B$2:$E$90,2,FALSE),"")</f>
        <v>2022</v>
      </c>
      <c r="S116">
        <f>IFERROR(VLOOKUP(Q116,'Populations Data'!$B$2:$E$90,3,FALSE),"")</f>
        <v>263080</v>
      </c>
      <c r="T116" t="str">
        <f t="shared" si="3"/>
        <v>Fraser</v>
      </c>
      <c r="U116">
        <f>_xlfn.XLOOKUP(B116,Sheet3!$M$5:$M$9,Sheet3!$P$5:$P$9,"",0,1)</f>
        <v>171.29879318961125</v>
      </c>
    </row>
    <row r="117" spans="1:21" hidden="1" x14ac:dyDescent="0.2">
      <c r="A117" s="1" t="s">
        <v>126</v>
      </c>
      <c r="B117" s="1" t="s">
        <v>164</v>
      </c>
      <c r="C117" s="1" t="s">
        <v>403</v>
      </c>
      <c r="D117" s="1" t="s">
        <v>166</v>
      </c>
      <c r="E117" s="1" t="s">
        <v>513</v>
      </c>
      <c r="F117" s="1" t="s">
        <v>404</v>
      </c>
      <c r="G117">
        <v>19</v>
      </c>
      <c r="H117">
        <v>99</v>
      </c>
      <c r="I117" s="1" t="s">
        <v>131</v>
      </c>
      <c r="J117" s="1" t="s">
        <v>138</v>
      </c>
      <c r="K117">
        <v>6</v>
      </c>
      <c r="L117">
        <v>83</v>
      </c>
      <c r="M117" s="1" t="s">
        <v>122</v>
      </c>
      <c r="N117" s="1" t="s">
        <v>123</v>
      </c>
      <c r="O117" s="1" t="s">
        <v>514</v>
      </c>
      <c r="P117" s="1" t="s">
        <v>515</v>
      </c>
      <c r="Q117">
        <f t="shared" si="2"/>
        <v>231</v>
      </c>
      <c r="R117">
        <f>IFERROR(VLOOKUP(Q117,'Populations Data'!$B$2:$E$90,2,FALSE),"")</f>
        <v>2022</v>
      </c>
      <c r="S117">
        <f>IFERROR(VLOOKUP(Q117,'Populations Data'!$B$2:$E$90,3,FALSE),"")</f>
        <v>170681</v>
      </c>
      <c r="T117" t="str">
        <f t="shared" si="3"/>
        <v>Fraser</v>
      </c>
      <c r="U117">
        <f>_xlfn.XLOOKUP(B117,Sheet3!$M$5:$M$9,Sheet3!$P$5:$P$9,"",0,1)</f>
        <v>171.29879318961125</v>
      </c>
    </row>
    <row r="118" spans="1:21" hidden="1" x14ac:dyDescent="0.2">
      <c r="A118" s="1" t="s">
        <v>126</v>
      </c>
      <c r="B118" s="1" t="s">
        <v>164</v>
      </c>
      <c r="C118" s="1" t="s">
        <v>516</v>
      </c>
      <c r="D118" s="1" t="s">
        <v>147</v>
      </c>
      <c r="E118" s="1" t="s">
        <v>517</v>
      </c>
      <c r="F118" s="1" t="s">
        <v>518</v>
      </c>
      <c r="G118">
        <v>19</v>
      </c>
      <c r="H118">
        <v>99</v>
      </c>
      <c r="I118" s="1" t="s">
        <v>131</v>
      </c>
      <c r="J118" s="1" t="s">
        <v>138</v>
      </c>
      <c r="K118">
        <v>18</v>
      </c>
      <c r="L118">
        <v>100</v>
      </c>
      <c r="M118" s="1" t="s">
        <v>122</v>
      </c>
      <c r="N118" s="1" t="s">
        <v>123</v>
      </c>
      <c r="O118" s="1" t="s">
        <v>519</v>
      </c>
      <c r="P118" s="1" t="s">
        <v>520</v>
      </c>
      <c r="Q118">
        <f t="shared" si="2"/>
        <v>232</v>
      </c>
      <c r="R118">
        <f>IFERROR(VLOOKUP(Q118,'Populations Data'!$B$2:$E$90,2,FALSE),"")</f>
        <v>2022</v>
      </c>
      <c r="S118">
        <f>IFERROR(VLOOKUP(Q118,'Populations Data'!$B$2:$E$90,3,FALSE),"")</f>
        <v>116386</v>
      </c>
      <c r="T118" t="str">
        <f t="shared" si="3"/>
        <v>Fraser</v>
      </c>
      <c r="U118">
        <f>_xlfn.XLOOKUP(B118,Sheet3!$M$5:$M$9,Sheet3!$P$5:$P$9,"",0,1)</f>
        <v>171.29879318961125</v>
      </c>
    </row>
    <row r="119" spans="1:21" hidden="1" x14ac:dyDescent="0.2">
      <c r="A119" s="1" t="s">
        <v>126</v>
      </c>
      <c r="B119" s="1" t="s">
        <v>164</v>
      </c>
      <c r="C119" s="1" t="s">
        <v>516</v>
      </c>
      <c r="D119" s="1" t="s">
        <v>166</v>
      </c>
      <c r="E119" s="1" t="s">
        <v>521</v>
      </c>
      <c r="F119" s="1" t="s">
        <v>518</v>
      </c>
      <c r="G119">
        <v>19</v>
      </c>
      <c r="H119">
        <v>99</v>
      </c>
      <c r="I119" s="1" t="s">
        <v>131</v>
      </c>
      <c r="J119" s="1" t="s">
        <v>138</v>
      </c>
      <c r="K119">
        <v>3</v>
      </c>
      <c r="L119">
        <v>100</v>
      </c>
      <c r="M119" s="1" t="s">
        <v>122</v>
      </c>
      <c r="N119" s="1" t="s">
        <v>123</v>
      </c>
      <c r="O119" s="1" t="s">
        <v>522</v>
      </c>
      <c r="P119" s="1" t="s">
        <v>523</v>
      </c>
      <c r="Q119">
        <f t="shared" si="2"/>
        <v>232</v>
      </c>
      <c r="R119">
        <f>IFERROR(VLOOKUP(Q119,'Populations Data'!$B$2:$E$90,2,FALSE),"")</f>
        <v>2022</v>
      </c>
      <c r="S119">
        <f>IFERROR(VLOOKUP(Q119,'Populations Data'!$B$2:$E$90,3,FALSE),"")</f>
        <v>116386</v>
      </c>
      <c r="T119" t="str">
        <f t="shared" si="3"/>
        <v>Fraser</v>
      </c>
      <c r="U119">
        <f>_xlfn.XLOOKUP(B119,Sheet3!$M$5:$M$9,Sheet3!$P$5:$P$9,"",0,1)</f>
        <v>171.29879318961125</v>
      </c>
    </row>
    <row r="120" spans="1:21" hidden="1" x14ac:dyDescent="0.2">
      <c r="A120" s="1" t="s">
        <v>126</v>
      </c>
      <c r="B120" s="1" t="s">
        <v>164</v>
      </c>
      <c r="C120" s="1" t="s">
        <v>219</v>
      </c>
      <c r="D120" s="1" t="s">
        <v>524</v>
      </c>
      <c r="E120" s="1" t="s">
        <v>525</v>
      </c>
      <c r="F120" s="1" t="s">
        <v>221</v>
      </c>
      <c r="G120">
        <v>19</v>
      </c>
      <c r="H120">
        <v>99</v>
      </c>
      <c r="I120" s="1" t="s">
        <v>131</v>
      </c>
      <c r="J120" s="1" t="s">
        <v>138</v>
      </c>
      <c r="K120">
        <v>25</v>
      </c>
      <c r="L120">
        <v>64</v>
      </c>
      <c r="M120" s="1" t="s">
        <v>122</v>
      </c>
      <c r="N120" s="1" t="s">
        <v>123</v>
      </c>
      <c r="O120" s="1" t="s">
        <v>526</v>
      </c>
      <c r="P120" s="1" t="s">
        <v>527</v>
      </c>
      <c r="Q120">
        <f t="shared" si="2"/>
        <v>233</v>
      </c>
      <c r="R120">
        <f>IFERROR(VLOOKUP(Q120,'Populations Data'!$B$2:$E$90,2,FALSE),"")</f>
        <v>2022</v>
      </c>
      <c r="S120">
        <f>IFERROR(VLOOKUP(Q120,'Populations Data'!$B$2:$E$90,3,FALSE),"")</f>
        <v>538362</v>
      </c>
      <c r="T120" t="str">
        <f t="shared" si="3"/>
        <v>Fraser</v>
      </c>
      <c r="U120">
        <f>_xlfn.XLOOKUP(B120,Sheet3!$M$5:$M$9,Sheet3!$P$5:$P$9,"",0,1)</f>
        <v>171.29879318961125</v>
      </c>
    </row>
    <row r="121" spans="1:21" hidden="1" x14ac:dyDescent="0.2">
      <c r="A121" s="1" t="s">
        <v>126</v>
      </c>
      <c r="B121" s="1" t="s">
        <v>164</v>
      </c>
      <c r="C121" s="1" t="s">
        <v>219</v>
      </c>
      <c r="D121" s="1" t="s">
        <v>156</v>
      </c>
      <c r="E121" s="1" t="s">
        <v>528</v>
      </c>
      <c r="F121" s="1" t="s">
        <v>221</v>
      </c>
      <c r="G121">
        <v>19</v>
      </c>
      <c r="H121">
        <v>99</v>
      </c>
      <c r="I121" s="1" t="s">
        <v>222</v>
      </c>
      <c r="J121" s="1" t="s">
        <v>138</v>
      </c>
      <c r="K121">
        <v>10</v>
      </c>
      <c r="L121">
        <v>60</v>
      </c>
      <c r="M121" s="1" t="s">
        <v>122</v>
      </c>
      <c r="N121" s="1" t="s">
        <v>123</v>
      </c>
      <c r="O121" s="1" t="s">
        <v>529</v>
      </c>
      <c r="P121" s="1" t="s">
        <v>530</v>
      </c>
      <c r="Q121">
        <f t="shared" si="2"/>
        <v>233</v>
      </c>
      <c r="R121">
        <f>IFERROR(VLOOKUP(Q121,'Populations Data'!$B$2:$E$90,2,FALSE),"")</f>
        <v>2022</v>
      </c>
      <c r="S121">
        <f>IFERROR(VLOOKUP(Q121,'Populations Data'!$B$2:$E$90,3,FALSE),"")</f>
        <v>538362</v>
      </c>
      <c r="T121" t="str">
        <f t="shared" si="3"/>
        <v>Fraser</v>
      </c>
      <c r="U121">
        <f>_xlfn.XLOOKUP(B121,Sheet3!$M$5:$M$9,Sheet3!$P$5:$P$9,"",0,1)</f>
        <v>171.29879318961125</v>
      </c>
    </row>
    <row r="122" spans="1:21" hidden="1" x14ac:dyDescent="0.2">
      <c r="A122" s="1" t="s">
        <v>126</v>
      </c>
      <c r="B122" s="1" t="s">
        <v>164</v>
      </c>
      <c r="C122" s="1" t="s">
        <v>219</v>
      </c>
      <c r="D122" s="1" t="s">
        <v>147</v>
      </c>
      <c r="E122" s="1" t="s">
        <v>531</v>
      </c>
      <c r="F122" s="1" t="s">
        <v>221</v>
      </c>
      <c r="G122">
        <v>19</v>
      </c>
      <c r="H122">
        <v>99</v>
      </c>
      <c r="I122" s="1" t="s">
        <v>131</v>
      </c>
      <c r="J122" s="1" t="s">
        <v>138</v>
      </c>
      <c r="K122">
        <v>25</v>
      </c>
      <c r="L122">
        <v>100</v>
      </c>
      <c r="M122" s="1" t="s">
        <v>122</v>
      </c>
      <c r="N122" s="1" t="s">
        <v>123</v>
      </c>
      <c r="O122" s="1" t="s">
        <v>532</v>
      </c>
      <c r="P122" s="1" t="s">
        <v>533</v>
      </c>
      <c r="Q122">
        <f t="shared" si="2"/>
        <v>233</v>
      </c>
      <c r="R122">
        <f>IFERROR(VLOOKUP(Q122,'Populations Data'!$B$2:$E$90,2,FALSE),"")</f>
        <v>2022</v>
      </c>
      <c r="S122">
        <f>IFERROR(VLOOKUP(Q122,'Populations Data'!$B$2:$E$90,3,FALSE),"")</f>
        <v>538362</v>
      </c>
      <c r="T122" t="str">
        <f t="shared" si="3"/>
        <v>Fraser</v>
      </c>
      <c r="U122">
        <f>_xlfn.XLOOKUP(B122,Sheet3!$M$5:$M$9,Sheet3!$P$5:$P$9,"",0,1)</f>
        <v>171.29879318961125</v>
      </c>
    </row>
    <row r="123" spans="1:21" hidden="1" x14ac:dyDescent="0.2">
      <c r="A123" s="1" t="s">
        <v>126</v>
      </c>
      <c r="B123" s="1" t="s">
        <v>164</v>
      </c>
      <c r="C123" s="1" t="s">
        <v>219</v>
      </c>
      <c r="D123" s="1" t="s">
        <v>178</v>
      </c>
      <c r="E123" s="1" t="s">
        <v>534</v>
      </c>
      <c r="F123" s="1" t="s">
        <v>221</v>
      </c>
      <c r="G123">
        <v>19</v>
      </c>
      <c r="H123">
        <v>99</v>
      </c>
      <c r="I123" s="1" t="s">
        <v>222</v>
      </c>
      <c r="J123" s="1" t="s">
        <v>138</v>
      </c>
      <c r="K123">
        <v>28</v>
      </c>
      <c r="L123">
        <v>71</v>
      </c>
      <c r="M123" s="1" t="s">
        <v>122</v>
      </c>
      <c r="N123" s="1" t="s">
        <v>123</v>
      </c>
      <c r="O123" s="1" t="s">
        <v>535</v>
      </c>
      <c r="P123" s="1" t="s">
        <v>536</v>
      </c>
      <c r="Q123">
        <f t="shared" si="2"/>
        <v>233</v>
      </c>
      <c r="R123">
        <f>IFERROR(VLOOKUP(Q123,'Populations Data'!$B$2:$E$90,2,FALSE),"")</f>
        <v>2022</v>
      </c>
      <c r="S123">
        <f>IFERROR(VLOOKUP(Q123,'Populations Data'!$B$2:$E$90,3,FALSE),"")</f>
        <v>538362</v>
      </c>
      <c r="T123" t="str">
        <f t="shared" si="3"/>
        <v>Fraser</v>
      </c>
      <c r="U123">
        <f>_xlfn.XLOOKUP(B123,Sheet3!$M$5:$M$9,Sheet3!$P$5:$P$9,"",0,1)</f>
        <v>171.29879318961125</v>
      </c>
    </row>
    <row r="124" spans="1:21" hidden="1" x14ac:dyDescent="0.2">
      <c r="A124" s="1" t="s">
        <v>126</v>
      </c>
      <c r="B124" s="1" t="s">
        <v>164</v>
      </c>
      <c r="C124" s="1" t="s">
        <v>232</v>
      </c>
      <c r="D124" s="1" t="s">
        <v>147</v>
      </c>
      <c r="E124" s="1" t="s">
        <v>537</v>
      </c>
      <c r="F124" s="1" t="s">
        <v>234</v>
      </c>
      <c r="G124">
        <v>19</v>
      </c>
      <c r="H124">
        <v>99</v>
      </c>
      <c r="I124" s="1" t="s">
        <v>131</v>
      </c>
      <c r="J124" s="1" t="s">
        <v>138</v>
      </c>
      <c r="K124">
        <v>30</v>
      </c>
      <c r="L124">
        <v>87</v>
      </c>
      <c r="M124" s="1" t="s">
        <v>122</v>
      </c>
      <c r="N124" s="1" t="s">
        <v>123</v>
      </c>
      <c r="O124" s="1" t="s">
        <v>538</v>
      </c>
      <c r="P124" s="1" t="s">
        <v>539</v>
      </c>
      <c r="Q124">
        <f t="shared" si="2"/>
        <v>234</v>
      </c>
      <c r="R124">
        <f>IFERROR(VLOOKUP(Q124,'Populations Data'!$B$2:$E$90,2,FALSE),"")</f>
        <v>2022</v>
      </c>
      <c r="S124">
        <f>IFERROR(VLOOKUP(Q124,'Populations Data'!$B$2:$E$90,3,FALSE),"")</f>
        <v>116113</v>
      </c>
      <c r="T124" t="str">
        <f t="shared" si="3"/>
        <v>Fraser</v>
      </c>
      <c r="U124">
        <f>_xlfn.XLOOKUP(B124,Sheet3!$M$5:$M$9,Sheet3!$P$5:$P$9,"",0,1)</f>
        <v>171.29879318961125</v>
      </c>
    </row>
    <row r="125" spans="1:21" hidden="1" x14ac:dyDescent="0.2">
      <c r="A125" s="1" t="s">
        <v>126</v>
      </c>
      <c r="B125" s="1" t="s">
        <v>184</v>
      </c>
      <c r="C125" s="1" t="s">
        <v>237</v>
      </c>
      <c r="D125" s="1" t="s">
        <v>147</v>
      </c>
      <c r="E125" s="1" t="s">
        <v>540</v>
      </c>
      <c r="F125" s="1" t="s">
        <v>239</v>
      </c>
      <c r="G125">
        <v>19</v>
      </c>
      <c r="H125">
        <v>99</v>
      </c>
      <c r="I125" s="1" t="s">
        <v>131</v>
      </c>
      <c r="J125" s="1" t="s">
        <v>240</v>
      </c>
      <c r="K125">
        <v>10</v>
      </c>
      <c r="L125">
        <v>100</v>
      </c>
      <c r="M125" s="1" t="s">
        <v>122</v>
      </c>
      <c r="N125" s="1" t="s">
        <v>123</v>
      </c>
      <c r="O125" s="1" t="s">
        <v>541</v>
      </c>
      <c r="P125" s="1" t="s">
        <v>542</v>
      </c>
      <c r="Q125">
        <f t="shared" si="2"/>
        <v>311</v>
      </c>
      <c r="R125">
        <f>IFERROR(VLOOKUP(Q125,'Populations Data'!$B$2:$E$90,2,FALSE),"")</f>
        <v>2022</v>
      </c>
      <c r="S125">
        <f>IFERROR(VLOOKUP(Q125,'Populations Data'!$B$2:$E$90,3,FALSE),"")</f>
        <v>220656</v>
      </c>
      <c r="T125" t="str">
        <f t="shared" si="3"/>
        <v>Vancouver Coastal</v>
      </c>
      <c r="U125">
        <f>_xlfn.XLOOKUP(B125,Sheet3!$M$5:$M$9,Sheet3!$P$5:$P$9,"",0,1)</f>
        <v>321.7507500861164</v>
      </c>
    </row>
    <row r="126" spans="1:21" hidden="1" x14ac:dyDescent="0.2">
      <c r="A126" s="1" t="s">
        <v>126</v>
      </c>
      <c r="B126" s="1" t="s">
        <v>184</v>
      </c>
      <c r="C126" s="1" t="s">
        <v>185</v>
      </c>
      <c r="D126" s="1" t="s">
        <v>312</v>
      </c>
      <c r="E126" s="1" t="s">
        <v>543</v>
      </c>
      <c r="F126" s="1" t="s">
        <v>188</v>
      </c>
      <c r="G126">
        <v>19</v>
      </c>
      <c r="H126">
        <v>64</v>
      </c>
      <c r="I126" s="1" t="s">
        <v>131</v>
      </c>
      <c r="J126" s="1" t="s">
        <v>138</v>
      </c>
      <c r="K126">
        <v>15</v>
      </c>
      <c r="L126">
        <v>100</v>
      </c>
      <c r="M126" s="1" t="s">
        <v>122</v>
      </c>
      <c r="N126" s="1" t="s">
        <v>123</v>
      </c>
      <c r="O126" s="1" t="s">
        <v>544</v>
      </c>
      <c r="P126" s="1" t="s">
        <v>545</v>
      </c>
      <c r="Q126">
        <f t="shared" si="2"/>
        <v>321</v>
      </c>
      <c r="R126">
        <f>IFERROR(VLOOKUP(Q126,'Populations Data'!$B$2:$E$90,2,FALSE),"")</f>
        <v>2022</v>
      </c>
      <c r="S126">
        <f>IFERROR(VLOOKUP(Q126,'Populations Data'!$B$2:$E$90,3,FALSE),"")</f>
        <v>133972</v>
      </c>
      <c r="T126" t="str">
        <f t="shared" si="3"/>
        <v>Vancouver Coastal</v>
      </c>
      <c r="U126">
        <f>_xlfn.XLOOKUP(B126,Sheet3!$M$5:$M$9,Sheet3!$P$5:$P$9,"",0,1)</f>
        <v>321.7507500861164</v>
      </c>
    </row>
    <row r="127" spans="1:21" hidden="1" x14ac:dyDescent="0.2">
      <c r="A127" s="1" t="s">
        <v>126</v>
      </c>
      <c r="B127" s="1" t="s">
        <v>184</v>
      </c>
      <c r="C127" s="1" t="s">
        <v>246</v>
      </c>
      <c r="D127" s="1" t="s">
        <v>546</v>
      </c>
      <c r="E127" s="1" t="s">
        <v>547</v>
      </c>
      <c r="F127" s="1" t="s">
        <v>188</v>
      </c>
      <c r="G127">
        <v>19</v>
      </c>
      <c r="H127">
        <v>64</v>
      </c>
      <c r="I127" s="1" t="s">
        <v>131</v>
      </c>
      <c r="J127" s="1" t="s">
        <v>240</v>
      </c>
      <c r="K127">
        <v>46</v>
      </c>
      <c r="L127">
        <v>100</v>
      </c>
      <c r="M127" s="1" t="s">
        <v>122</v>
      </c>
      <c r="N127" s="1" t="s">
        <v>123</v>
      </c>
      <c r="O127" s="1" t="s">
        <v>548</v>
      </c>
      <c r="P127" s="1" t="s">
        <v>549</v>
      </c>
      <c r="Q127">
        <f t="shared" si="2"/>
        <v>322</v>
      </c>
      <c r="R127">
        <f>IFERROR(VLOOKUP(Q127,'Populations Data'!$B$2:$E$90,2,FALSE),"")</f>
        <v>2022</v>
      </c>
      <c r="S127">
        <f>IFERROR(VLOOKUP(Q127,'Populations Data'!$B$2:$E$90,3,FALSE),"")</f>
        <v>67754</v>
      </c>
      <c r="T127" t="str">
        <f t="shared" si="3"/>
        <v>Vancouver Coastal</v>
      </c>
      <c r="U127">
        <f>_xlfn.XLOOKUP(B127,Sheet3!$M$5:$M$9,Sheet3!$P$5:$P$9,"",0,1)</f>
        <v>321.7507500861164</v>
      </c>
    </row>
    <row r="128" spans="1:21" hidden="1" x14ac:dyDescent="0.2">
      <c r="A128" s="1" t="s">
        <v>126</v>
      </c>
      <c r="B128" s="1" t="s">
        <v>184</v>
      </c>
      <c r="C128" s="1" t="s">
        <v>246</v>
      </c>
      <c r="D128" s="1" t="s">
        <v>312</v>
      </c>
      <c r="E128" s="1" t="s">
        <v>550</v>
      </c>
      <c r="F128" s="1" t="s">
        <v>188</v>
      </c>
      <c r="G128">
        <v>19</v>
      </c>
      <c r="H128">
        <v>64</v>
      </c>
      <c r="I128" s="1" t="s">
        <v>131</v>
      </c>
      <c r="J128" s="1" t="s">
        <v>121</v>
      </c>
      <c r="K128">
        <v>30</v>
      </c>
      <c r="L128">
        <v>100</v>
      </c>
      <c r="M128" s="1" t="s">
        <v>122</v>
      </c>
      <c r="N128" s="1" t="s">
        <v>123</v>
      </c>
      <c r="O128" s="1" t="s">
        <v>551</v>
      </c>
      <c r="P128" s="1" t="s">
        <v>552</v>
      </c>
      <c r="Q128">
        <f t="shared" si="2"/>
        <v>322</v>
      </c>
      <c r="R128">
        <f>IFERROR(VLOOKUP(Q128,'Populations Data'!$B$2:$E$90,2,FALSE),"")</f>
        <v>2022</v>
      </c>
      <c r="S128">
        <f>IFERROR(VLOOKUP(Q128,'Populations Data'!$B$2:$E$90,3,FALSE),"")</f>
        <v>67754</v>
      </c>
      <c r="T128" t="str">
        <f t="shared" si="3"/>
        <v>Vancouver Coastal</v>
      </c>
      <c r="U128">
        <f>_xlfn.XLOOKUP(B128,Sheet3!$M$5:$M$9,Sheet3!$P$5:$P$9,"",0,1)</f>
        <v>321.7507500861164</v>
      </c>
    </row>
    <row r="129" spans="1:21" hidden="1" x14ac:dyDescent="0.2">
      <c r="A129" s="1" t="s">
        <v>126</v>
      </c>
      <c r="B129" s="1" t="s">
        <v>164</v>
      </c>
      <c r="C129" s="1" t="s">
        <v>401</v>
      </c>
      <c r="D129" s="1" t="s">
        <v>553</v>
      </c>
      <c r="E129" s="1" t="s">
        <v>554</v>
      </c>
      <c r="F129" s="1" t="s">
        <v>402</v>
      </c>
      <c r="G129">
        <v>19</v>
      </c>
      <c r="H129">
        <v>99</v>
      </c>
      <c r="I129" s="1" t="s">
        <v>222</v>
      </c>
      <c r="J129" s="1" t="s">
        <v>181</v>
      </c>
      <c r="K129">
        <v>13</v>
      </c>
      <c r="L129">
        <v>54</v>
      </c>
      <c r="M129" s="1" t="s">
        <v>122</v>
      </c>
      <c r="N129" s="1" t="s">
        <v>123</v>
      </c>
      <c r="O129" s="1" t="s">
        <v>555</v>
      </c>
      <c r="P129" s="1" t="s">
        <v>556</v>
      </c>
      <c r="Q129">
        <f t="shared" si="2"/>
        <v>215</v>
      </c>
      <c r="R129">
        <f>IFERROR(VLOOKUP(Q129,'Populations Data'!$B$2:$E$90,2,FALSE),"")</f>
        <v>2022</v>
      </c>
      <c r="S129">
        <f>IFERROR(VLOOKUP(Q129,'Populations Data'!$B$2:$E$90,3,FALSE),"")</f>
        <v>11001</v>
      </c>
      <c r="T129" t="str">
        <f t="shared" si="3"/>
        <v>Fraser</v>
      </c>
      <c r="U129">
        <f>_xlfn.XLOOKUP(B129,Sheet3!$M$5:$M$9,Sheet3!$P$5:$P$9,"",0,1)</f>
        <v>171.29879318961125</v>
      </c>
    </row>
    <row r="130" spans="1:21" hidden="1" x14ac:dyDescent="0.2">
      <c r="A130" s="1" t="s">
        <v>126</v>
      </c>
      <c r="B130" s="1" t="s">
        <v>164</v>
      </c>
      <c r="C130" s="1" t="s">
        <v>254</v>
      </c>
      <c r="D130" s="1" t="s">
        <v>250</v>
      </c>
      <c r="E130" s="1" t="s">
        <v>557</v>
      </c>
      <c r="F130" s="1" t="s">
        <v>256</v>
      </c>
      <c r="G130">
        <v>19</v>
      </c>
      <c r="H130">
        <v>99</v>
      </c>
      <c r="I130" s="1" t="s">
        <v>131</v>
      </c>
      <c r="J130" s="1" t="s">
        <v>138</v>
      </c>
      <c r="K130">
        <v>12</v>
      </c>
      <c r="L130">
        <v>100</v>
      </c>
      <c r="M130" s="1" t="s">
        <v>122</v>
      </c>
      <c r="N130" s="1" t="s">
        <v>123</v>
      </c>
      <c r="O130" s="1" t="s">
        <v>558</v>
      </c>
      <c r="P130" s="1" t="s">
        <v>559</v>
      </c>
      <c r="Q130">
        <f t="shared" si="2"/>
        <v>221</v>
      </c>
      <c r="R130">
        <f>IFERROR(VLOOKUP(Q130,'Populations Data'!$B$2:$E$90,2,FALSE),"")</f>
        <v>2022</v>
      </c>
      <c r="S130">
        <f>IFERROR(VLOOKUP(Q130,'Populations Data'!$B$2:$E$90,3,FALSE),"")</f>
        <v>84787</v>
      </c>
      <c r="T130" t="str">
        <f t="shared" si="3"/>
        <v>Fraser</v>
      </c>
      <c r="U130">
        <f>_xlfn.XLOOKUP(B130,Sheet3!$M$5:$M$9,Sheet3!$P$5:$P$9,"",0,1)</f>
        <v>171.29879318961125</v>
      </c>
    </row>
    <row r="131" spans="1:21" hidden="1" x14ac:dyDescent="0.2">
      <c r="A131" s="1" t="s">
        <v>126</v>
      </c>
      <c r="B131" s="1" t="s">
        <v>164</v>
      </c>
      <c r="C131" s="1" t="s">
        <v>266</v>
      </c>
      <c r="D131" s="1" t="s">
        <v>368</v>
      </c>
      <c r="E131" s="1" t="s">
        <v>560</v>
      </c>
      <c r="F131" s="1" t="s">
        <v>268</v>
      </c>
      <c r="G131">
        <v>19</v>
      </c>
      <c r="H131">
        <v>99</v>
      </c>
      <c r="I131" s="1" t="s">
        <v>131</v>
      </c>
      <c r="J131" s="1" t="s">
        <v>138</v>
      </c>
      <c r="K131">
        <v>3</v>
      </c>
      <c r="L131">
        <v>100</v>
      </c>
      <c r="M131" s="1" t="s">
        <v>122</v>
      </c>
      <c r="N131" s="1" t="s">
        <v>123</v>
      </c>
      <c r="O131" s="1" t="s">
        <v>561</v>
      </c>
      <c r="P131" s="1" t="s">
        <v>562</v>
      </c>
      <c r="Q131">
        <f t="shared" ref="Q131:Q194" si="4">_xlfn.NUMBERVALUE(LEFT(C131,FIND(" ",C131)))</f>
        <v>222</v>
      </c>
      <c r="R131">
        <f>IFERROR(VLOOKUP(Q131,'Populations Data'!$B$2:$E$90,2,FALSE),"")</f>
        <v>2022</v>
      </c>
      <c r="S131">
        <f>IFERROR(VLOOKUP(Q131,'Populations Data'!$B$2:$E$90,3,FALSE),"")</f>
        <v>265941</v>
      </c>
      <c r="T131" t="str">
        <f t="shared" ref="T131:T194" si="5">RIGHT(B131,LEN(B131)-FIND(" ",B131))</f>
        <v>Fraser</v>
      </c>
      <c r="U131">
        <f>_xlfn.XLOOKUP(B131,Sheet3!$M$5:$M$9,Sheet3!$P$5:$P$9,"",0,1)</f>
        <v>171.29879318961125</v>
      </c>
    </row>
    <row r="132" spans="1:21" hidden="1" x14ac:dyDescent="0.2">
      <c r="A132" s="1" t="s">
        <v>126</v>
      </c>
      <c r="B132" s="1" t="s">
        <v>164</v>
      </c>
      <c r="C132" s="1" t="s">
        <v>266</v>
      </c>
      <c r="D132" s="1" t="s">
        <v>147</v>
      </c>
      <c r="E132" s="1" t="s">
        <v>563</v>
      </c>
      <c r="F132" s="1" t="s">
        <v>268</v>
      </c>
      <c r="G132">
        <v>19</v>
      </c>
      <c r="H132">
        <v>99</v>
      </c>
      <c r="I132" s="1" t="s">
        <v>131</v>
      </c>
      <c r="J132" s="1" t="s">
        <v>138</v>
      </c>
      <c r="K132">
        <v>10</v>
      </c>
      <c r="L132">
        <v>100</v>
      </c>
      <c r="M132" s="1" t="s">
        <v>122</v>
      </c>
      <c r="N132" s="1" t="s">
        <v>123</v>
      </c>
      <c r="O132" s="1" t="s">
        <v>564</v>
      </c>
      <c r="P132" s="1" t="s">
        <v>565</v>
      </c>
      <c r="Q132">
        <f t="shared" si="4"/>
        <v>222</v>
      </c>
      <c r="R132">
        <f>IFERROR(VLOOKUP(Q132,'Populations Data'!$B$2:$E$90,2,FALSE),"")</f>
        <v>2022</v>
      </c>
      <c r="S132">
        <f>IFERROR(VLOOKUP(Q132,'Populations Data'!$B$2:$E$90,3,FALSE),"")</f>
        <v>265941</v>
      </c>
      <c r="T132" t="str">
        <f t="shared" si="5"/>
        <v>Fraser</v>
      </c>
      <c r="U132">
        <f>_xlfn.XLOOKUP(B132,Sheet3!$M$5:$M$9,Sheet3!$P$5:$P$9,"",0,1)</f>
        <v>171.29879318961125</v>
      </c>
    </row>
    <row r="133" spans="1:21" hidden="1" x14ac:dyDescent="0.2">
      <c r="A133" s="1" t="s">
        <v>126</v>
      </c>
      <c r="B133" s="1" t="s">
        <v>184</v>
      </c>
      <c r="C133" s="1" t="s">
        <v>271</v>
      </c>
      <c r="D133" s="1" t="s">
        <v>147</v>
      </c>
      <c r="E133" s="1" t="s">
        <v>566</v>
      </c>
      <c r="F133" s="1" t="s">
        <v>188</v>
      </c>
      <c r="G133">
        <v>19</v>
      </c>
      <c r="H133">
        <v>64</v>
      </c>
      <c r="I133" s="1" t="s">
        <v>222</v>
      </c>
      <c r="J133" s="1" t="s">
        <v>138</v>
      </c>
      <c r="K133">
        <v>9</v>
      </c>
      <c r="L133">
        <v>100</v>
      </c>
      <c r="M133" s="1" t="s">
        <v>122</v>
      </c>
      <c r="N133" s="1" t="s">
        <v>123</v>
      </c>
      <c r="O133" s="1" t="s">
        <v>567</v>
      </c>
      <c r="P133" s="1" t="s">
        <v>568</v>
      </c>
      <c r="Q133">
        <f t="shared" si="4"/>
        <v>324</v>
      </c>
      <c r="R133">
        <f>IFERROR(VLOOKUP(Q133,'Populations Data'!$B$2:$E$90,2,FALSE),"")</f>
        <v>2022</v>
      </c>
      <c r="S133">
        <f>IFERROR(VLOOKUP(Q133,'Populations Data'!$B$2:$E$90,3,FALSE),"")</f>
        <v>150578</v>
      </c>
      <c r="T133" t="str">
        <f t="shared" si="5"/>
        <v>Vancouver Coastal</v>
      </c>
      <c r="U133">
        <f>_xlfn.XLOOKUP(B133,Sheet3!$M$5:$M$9,Sheet3!$P$5:$P$9,"",0,1)</f>
        <v>321.7507500861164</v>
      </c>
    </row>
    <row r="134" spans="1:21" hidden="1" x14ac:dyDescent="0.2">
      <c r="A134" s="1" t="s">
        <v>126</v>
      </c>
      <c r="B134" s="1" t="s">
        <v>184</v>
      </c>
      <c r="C134" s="1" t="s">
        <v>424</v>
      </c>
      <c r="D134" s="1" t="s">
        <v>225</v>
      </c>
      <c r="E134" s="1" t="s">
        <v>569</v>
      </c>
      <c r="F134" s="1" t="s">
        <v>188</v>
      </c>
      <c r="G134">
        <v>19</v>
      </c>
      <c r="H134">
        <v>64</v>
      </c>
      <c r="I134" s="1" t="s">
        <v>131</v>
      </c>
      <c r="J134" s="1" t="s">
        <v>138</v>
      </c>
      <c r="K134">
        <v>30</v>
      </c>
      <c r="L134">
        <v>100</v>
      </c>
      <c r="M134" s="1" t="s">
        <v>122</v>
      </c>
      <c r="N134" s="1" t="s">
        <v>123</v>
      </c>
      <c r="O134" s="1" t="s">
        <v>570</v>
      </c>
      <c r="P134" s="1" t="s">
        <v>571</v>
      </c>
      <c r="Q134">
        <f t="shared" si="4"/>
        <v>325</v>
      </c>
      <c r="R134">
        <f>IFERROR(VLOOKUP(Q134,'Populations Data'!$B$2:$E$90,2,FALSE),"")</f>
        <v>2022</v>
      </c>
      <c r="S134">
        <f>IFERROR(VLOOKUP(Q134,'Populations Data'!$B$2:$E$90,3,FALSE),"")</f>
        <v>106033</v>
      </c>
      <c r="T134" t="str">
        <f t="shared" si="5"/>
        <v>Vancouver Coastal</v>
      </c>
      <c r="U134">
        <f>_xlfn.XLOOKUP(B134,Sheet3!$M$5:$M$9,Sheet3!$P$5:$P$9,"",0,1)</f>
        <v>321.7507500861164</v>
      </c>
    </row>
    <row r="135" spans="1:21" hidden="1" x14ac:dyDescent="0.2">
      <c r="A135" s="1" t="s">
        <v>126</v>
      </c>
      <c r="B135" s="1" t="s">
        <v>184</v>
      </c>
      <c r="C135" s="1" t="s">
        <v>424</v>
      </c>
      <c r="D135" s="1" t="s">
        <v>135</v>
      </c>
      <c r="E135" s="1" t="s">
        <v>572</v>
      </c>
      <c r="F135" s="1" t="s">
        <v>188</v>
      </c>
      <c r="G135">
        <v>19</v>
      </c>
      <c r="H135">
        <v>64</v>
      </c>
      <c r="I135" s="1" t="s">
        <v>131</v>
      </c>
      <c r="J135" s="1" t="s">
        <v>573</v>
      </c>
      <c r="K135">
        <v>20</v>
      </c>
      <c r="L135">
        <v>89</v>
      </c>
      <c r="M135" s="1" t="s">
        <v>122</v>
      </c>
      <c r="N135" s="1" t="s">
        <v>123</v>
      </c>
      <c r="O135" s="1" t="s">
        <v>574</v>
      </c>
      <c r="P135" s="1" t="s">
        <v>575</v>
      </c>
      <c r="Q135">
        <f t="shared" si="4"/>
        <v>325</v>
      </c>
      <c r="R135">
        <f>IFERROR(VLOOKUP(Q135,'Populations Data'!$B$2:$E$90,2,FALSE),"")</f>
        <v>2022</v>
      </c>
      <c r="S135">
        <f>IFERROR(VLOOKUP(Q135,'Populations Data'!$B$2:$E$90,3,FALSE),"")</f>
        <v>106033</v>
      </c>
      <c r="T135" t="str">
        <f t="shared" si="5"/>
        <v>Vancouver Coastal</v>
      </c>
      <c r="U135">
        <f>_xlfn.XLOOKUP(B135,Sheet3!$M$5:$M$9,Sheet3!$P$5:$P$9,"",0,1)</f>
        <v>321.7507500861164</v>
      </c>
    </row>
    <row r="136" spans="1:21" hidden="1" x14ac:dyDescent="0.2">
      <c r="A136" s="1" t="s">
        <v>126</v>
      </c>
      <c r="B136" s="1" t="s">
        <v>184</v>
      </c>
      <c r="C136" s="1" t="s">
        <v>279</v>
      </c>
      <c r="D136" s="1" t="s">
        <v>275</v>
      </c>
      <c r="E136" s="1" t="s">
        <v>576</v>
      </c>
      <c r="F136" s="1" t="s">
        <v>188</v>
      </c>
      <c r="G136">
        <v>19</v>
      </c>
      <c r="H136">
        <v>64</v>
      </c>
      <c r="I136" s="1" t="s">
        <v>131</v>
      </c>
      <c r="J136" s="1" t="s">
        <v>138</v>
      </c>
      <c r="K136">
        <v>29</v>
      </c>
      <c r="L136">
        <v>93</v>
      </c>
      <c r="M136" s="1" t="s">
        <v>122</v>
      </c>
      <c r="N136" s="1" t="s">
        <v>123</v>
      </c>
      <c r="O136" s="1" t="s">
        <v>577</v>
      </c>
      <c r="P136" s="1" t="s">
        <v>578</v>
      </c>
      <c r="Q136">
        <f t="shared" si="4"/>
        <v>326</v>
      </c>
      <c r="R136">
        <f>IFERROR(VLOOKUP(Q136,'Populations Data'!$B$2:$E$90,2,FALSE),"")</f>
        <v>2022</v>
      </c>
      <c r="S136">
        <f>IFERROR(VLOOKUP(Q136,'Populations Data'!$B$2:$E$90,3,FALSE),"")</f>
        <v>150390</v>
      </c>
      <c r="T136" t="str">
        <f t="shared" si="5"/>
        <v>Vancouver Coastal</v>
      </c>
      <c r="U136">
        <f>_xlfn.XLOOKUP(B136,Sheet3!$M$5:$M$9,Sheet3!$P$5:$P$9,"",0,1)</f>
        <v>321.7507500861164</v>
      </c>
    </row>
    <row r="137" spans="1:21" hidden="1" x14ac:dyDescent="0.2">
      <c r="A137" s="1" t="s">
        <v>126</v>
      </c>
      <c r="B137" s="1" t="s">
        <v>184</v>
      </c>
      <c r="C137" s="1" t="s">
        <v>286</v>
      </c>
      <c r="D137" s="1" t="s">
        <v>147</v>
      </c>
      <c r="E137" s="1" t="s">
        <v>579</v>
      </c>
      <c r="F137" s="1" t="s">
        <v>288</v>
      </c>
      <c r="G137">
        <v>19</v>
      </c>
      <c r="H137">
        <v>99</v>
      </c>
      <c r="I137" s="1" t="s">
        <v>131</v>
      </c>
      <c r="J137" s="1" t="s">
        <v>121</v>
      </c>
      <c r="K137">
        <v>6</v>
      </c>
      <c r="M137" s="1" t="s">
        <v>122</v>
      </c>
      <c r="N137" s="1" t="s">
        <v>123</v>
      </c>
      <c r="O137" s="1" t="s">
        <v>580</v>
      </c>
      <c r="P137" s="1" t="s">
        <v>581</v>
      </c>
      <c r="Q137">
        <f t="shared" si="4"/>
        <v>331</v>
      </c>
      <c r="R137">
        <f>IFERROR(VLOOKUP(Q137,'Populations Data'!$B$2:$E$90,2,FALSE),"")</f>
        <v>2022</v>
      </c>
      <c r="S137">
        <f>IFERROR(VLOOKUP(Q137,'Populations Data'!$B$2:$E$90,3,FALSE),"")</f>
        <v>157110</v>
      </c>
      <c r="T137" t="str">
        <f t="shared" si="5"/>
        <v>Vancouver Coastal</v>
      </c>
      <c r="U137">
        <f>_xlfn.XLOOKUP(B137,Sheet3!$M$5:$M$9,Sheet3!$P$5:$P$9,"",0,1)</f>
        <v>321.7507500861164</v>
      </c>
    </row>
    <row r="138" spans="1:21" hidden="1" x14ac:dyDescent="0.2">
      <c r="A138" s="1" t="s">
        <v>126</v>
      </c>
      <c r="B138" s="1" t="s">
        <v>184</v>
      </c>
      <c r="C138" s="1" t="s">
        <v>286</v>
      </c>
      <c r="D138" s="1" t="s">
        <v>166</v>
      </c>
      <c r="E138" s="1" t="s">
        <v>582</v>
      </c>
      <c r="F138" s="1" t="s">
        <v>288</v>
      </c>
      <c r="G138">
        <v>19</v>
      </c>
      <c r="H138">
        <v>99</v>
      </c>
      <c r="I138" s="1" t="s">
        <v>222</v>
      </c>
      <c r="J138" s="1" t="s">
        <v>121</v>
      </c>
      <c r="K138">
        <v>7</v>
      </c>
      <c r="M138" s="1" t="s">
        <v>122</v>
      </c>
      <c r="N138" s="1" t="s">
        <v>123</v>
      </c>
      <c r="O138" s="1" t="s">
        <v>583</v>
      </c>
      <c r="P138" s="1" t="s">
        <v>584</v>
      </c>
      <c r="Q138">
        <f t="shared" si="4"/>
        <v>331</v>
      </c>
      <c r="R138">
        <f>IFERROR(VLOOKUP(Q138,'Populations Data'!$B$2:$E$90,2,FALSE),"")</f>
        <v>2022</v>
      </c>
      <c r="S138">
        <f>IFERROR(VLOOKUP(Q138,'Populations Data'!$B$2:$E$90,3,FALSE),"")</f>
        <v>157110</v>
      </c>
      <c r="T138" t="str">
        <f t="shared" si="5"/>
        <v>Vancouver Coastal</v>
      </c>
      <c r="U138">
        <f>_xlfn.XLOOKUP(B138,Sheet3!$M$5:$M$9,Sheet3!$P$5:$P$9,"",0,1)</f>
        <v>321.7507500861164</v>
      </c>
    </row>
    <row r="139" spans="1:21" hidden="1" x14ac:dyDescent="0.2">
      <c r="A139" s="1" t="s">
        <v>126</v>
      </c>
      <c r="B139" s="1" t="s">
        <v>184</v>
      </c>
      <c r="C139" s="1" t="s">
        <v>286</v>
      </c>
      <c r="D139" s="1" t="s">
        <v>166</v>
      </c>
      <c r="E139" s="1" t="s">
        <v>585</v>
      </c>
      <c r="F139" s="1" t="s">
        <v>288</v>
      </c>
      <c r="G139">
        <v>19</v>
      </c>
      <c r="H139">
        <v>99</v>
      </c>
      <c r="I139" s="1" t="s">
        <v>263</v>
      </c>
      <c r="J139" s="1" t="s">
        <v>121</v>
      </c>
      <c r="K139">
        <v>5</v>
      </c>
      <c r="M139" s="1" t="s">
        <v>122</v>
      </c>
      <c r="N139" s="1" t="s">
        <v>123</v>
      </c>
      <c r="O139" s="1" t="s">
        <v>586</v>
      </c>
      <c r="P139" s="1" t="s">
        <v>587</v>
      </c>
      <c r="Q139">
        <f t="shared" si="4"/>
        <v>331</v>
      </c>
      <c r="R139">
        <f>IFERROR(VLOOKUP(Q139,'Populations Data'!$B$2:$E$90,2,FALSE),"")</f>
        <v>2022</v>
      </c>
      <c r="S139">
        <f>IFERROR(VLOOKUP(Q139,'Populations Data'!$B$2:$E$90,3,FALSE),"")</f>
        <v>157110</v>
      </c>
      <c r="T139" t="str">
        <f t="shared" si="5"/>
        <v>Vancouver Coastal</v>
      </c>
      <c r="U139">
        <f>_xlfn.XLOOKUP(B139,Sheet3!$M$5:$M$9,Sheet3!$P$5:$P$9,"",0,1)</f>
        <v>321.7507500861164</v>
      </c>
    </row>
    <row r="140" spans="1:21" hidden="1" x14ac:dyDescent="0.2">
      <c r="A140" s="1" t="s">
        <v>126</v>
      </c>
      <c r="B140" s="1" t="s">
        <v>184</v>
      </c>
      <c r="C140" s="1" t="s">
        <v>588</v>
      </c>
      <c r="D140" s="1" t="s">
        <v>128</v>
      </c>
      <c r="E140" s="1" t="s">
        <v>589</v>
      </c>
      <c r="F140" s="1" t="s">
        <v>590</v>
      </c>
      <c r="G140">
        <v>19</v>
      </c>
      <c r="H140">
        <v>64</v>
      </c>
      <c r="I140" s="1" t="s">
        <v>131</v>
      </c>
      <c r="J140" s="1" t="s">
        <v>121</v>
      </c>
      <c r="K140">
        <v>2</v>
      </c>
      <c r="M140" s="1" t="s">
        <v>122</v>
      </c>
      <c r="N140" s="1" t="s">
        <v>123</v>
      </c>
      <c r="O140" s="1" t="s">
        <v>591</v>
      </c>
      <c r="P140" s="1" t="s">
        <v>592</v>
      </c>
      <c r="Q140">
        <f t="shared" si="4"/>
        <v>333</v>
      </c>
      <c r="R140">
        <f>IFERROR(VLOOKUP(Q140,'Populations Data'!$B$2:$E$90,2,FALSE),"")</f>
        <v>2022</v>
      </c>
      <c r="S140">
        <f>IFERROR(VLOOKUP(Q140,'Populations Data'!$B$2:$E$90,3,FALSE),"")</f>
        <v>32823</v>
      </c>
      <c r="T140" t="str">
        <f t="shared" si="5"/>
        <v>Vancouver Coastal</v>
      </c>
      <c r="U140">
        <f>_xlfn.XLOOKUP(B140,Sheet3!$M$5:$M$9,Sheet3!$P$5:$P$9,"",0,1)</f>
        <v>321.7507500861164</v>
      </c>
    </row>
    <row r="141" spans="1:21" hidden="1" x14ac:dyDescent="0.2">
      <c r="A141" s="1" t="s">
        <v>126</v>
      </c>
      <c r="B141" s="1" t="s">
        <v>191</v>
      </c>
      <c r="C141" s="1" t="s">
        <v>192</v>
      </c>
      <c r="D141" s="1" t="s">
        <v>166</v>
      </c>
      <c r="E141" s="1" t="s">
        <v>593</v>
      </c>
      <c r="F141" s="1" t="s">
        <v>194</v>
      </c>
      <c r="G141">
        <v>19</v>
      </c>
      <c r="H141">
        <v>99</v>
      </c>
      <c r="I141" s="1" t="s">
        <v>131</v>
      </c>
      <c r="J141" s="1" t="s">
        <v>121</v>
      </c>
      <c r="K141">
        <v>6</v>
      </c>
      <c r="L141">
        <v>100</v>
      </c>
      <c r="M141" s="1" t="s">
        <v>122</v>
      </c>
      <c r="N141" s="1" t="s">
        <v>123</v>
      </c>
      <c r="O141" s="1" t="s">
        <v>594</v>
      </c>
      <c r="P141" s="1" t="s">
        <v>595</v>
      </c>
      <c r="Q141">
        <f t="shared" si="4"/>
        <v>411</v>
      </c>
      <c r="R141">
        <f>IFERROR(VLOOKUP(Q141,'Populations Data'!$B$2:$E$90,2,FALSE),"")</f>
        <v>2022</v>
      </c>
      <c r="S141">
        <f>IFERROR(VLOOKUP(Q141,'Populations Data'!$B$2:$E$90,3,FALSE),"")</f>
        <v>250926</v>
      </c>
      <c r="T141" t="str">
        <f t="shared" si="5"/>
        <v>Vancouver Island</v>
      </c>
      <c r="U141">
        <f>_xlfn.XLOOKUP(B141,Sheet3!$M$5:$M$9,Sheet3!$P$5:$P$9,"",0,1)</f>
        <v>209.99723807980351</v>
      </c>
    </row>
    <row r="142" spans="1:21" hidden="1" x14ac:dyDescent="0.2">
      <c r="A142" s="1" t="s">
        <v>126</v>
      </c>
      <c r="B142" s="1" t="s">
        <v>184</v>
      </c>
      <c r="C142" s="1" t="s">
        <v>246</v>
      </c>
      <c r="D142" s="1" t="s">
        <v>312</v>
      </c>
      <c r="E142" s="1" t="s">
        <v>596</v>
      </c>
      <c r="F142" s="1" t="s">
        <v>188</v>
      </c>
      <c r="G142">
        <v>19</v>
      </c>
      <c r="H142">
        <v>64</v>
      </c>
      <c r="I142" s="1" t="s">
        <v>131</v>
      </c>
      <c r="J142" s="1" t="s">
        <v>240</v>
      </c>
      <c r="K142">
        <v>92</v>
      </c>
      <c r="L142">
        <v>100</v>
      </c>
      <c r="M142" s="1" t="s">
        <v>122</v>
      </c>
      <c r="N142" s="1" t="s">
        <v>123</v>
      </c>
      <c r="O142" s="1" t="s">
        <v>597</v>
      </c>
      <c r="P142" s="1" t="s">
        <v>598</v>
      </c>
      <c r="Q142">
        <f t="shared" si="4"/>
        <v>322</v>
      </c>
      <c r="R142">
        <f>IFERROR(VLOOKUP(Q142,'Populations Data'!$B$2:$E$90,2,FALSE),"")</f>
        <v>2022</v>
      </c>
      <c r="S142">
        <f>IFERROR(VLOOKUP(Q142,'Populations Data'!$B$2:$E$90,3,FALSE),"")</f>
        <v>67754</v>
      </c>
      <c r="T142" t="str">
        <f t="shared" si="5"/>
        <v>Vancouver Coastal</v>
      </c>
      <c r="U142">
        <f>_xlfn.XLOOKUP(B142,Sheet3!$M$5:$M$9,Sheet3!$P$5:$P$9,"",0,1)</f>
        <v>321.7507500861164</v>
      </c>
    </row>
    <row r="143" spans="1:21" hidden="1" x14ac:dyDescent="0.2">
      <c r="A143" s="1" t="s">
        <v>126</v>
      </c>
      <c r="B143" s="1" t="s">
        <v>184</v>
      </c>
      <c r="C143" s="1" t="s">
        <v>246</v>
      </c>
      <c r="D143" s="1" t="s">
        <v>147</v>
      </c>
      <c r="E143" s="1" t="s">
        <v>599</v>
      </c>
      <c r="F143" s="1" t="s">
        <v>188</v>
      </c>
      <c r="G143">
        <v>19</v>
      </c>
      <c r="H143">
        <v>64</v>
      </c>
      <c r="I143" s="1" t="s">
        <v>131</v>
      </c>
      <c r="J143" s="1" t="s">
        <v>481</v>
      </c>
      <c r="K143">
        <v>6</v>
      </c>
      <c r="L143">
        <v>100</v>
      </c>
      <c r="M143" s="1" t="s">
        <v>122</v>
      </c>
      <c r="N143" s="1" t="s">
        <v>123</v>
      </c>
      <c r="O143" s="1" t="s">
        <v>600</v>
      </c>
      <c r="P143" s="1" t="s">
        <v>601</v>
      </c>
      <c r="Q143">
        <f t="shared" si="4"/>
        <v>322</v>
      </c>
      <c r="R143">
        <f>IFERROR(VLOOKUP(Q143,'Populations Data'!$B$2:$E$90,2,FALSE),"")</f>
        <v>2022</v>
      </c>
      <c r="S143">
        <f>IFERROR(VLOOKUP(Q143,'Populations Data'!$B$2:$E$90,3,FALSE),"")</f>
        <v>67754</v>
      </c>
      <c r="T143" t="str">
        <f t="shared" si="5"/>
        <v>Vancouver Coastal</v>
      </c>
      <c r="U143">
        <f>_xlfn.XLOOKUP(B143,Sheet3!$M$5:$M$9,Sheet3!$P$5:$P$9,"",0,1)</f>
        <v>321.7507500861164</v>
      </c>
    </row>
    <row r="144" spans="1:21" hidden="1" x14ac:dyDescent="0.2">
      <c r="A144" s="1" t="s">
        <v>126</v>
      </c>
      <c r="B144" s="1" t="s">
        <v>191</v>
      </c>
      <c r="C144" s="1" t="s">
        <v>356</v>
      </c>
      <c r="D144" s="1" t="s">
        <v>128</v>
      </c>
      <c r="E144" s="1" t="s">
        <v>602</v>
      </c>
      <c r="F144" s="1" t="s">
        <v>358</v>
      </c>
      <c r="G144">
        <v>19</v>
      </c>
      <c r="H144">
        <v>99</v>
      </c>
      <c r="I144" s="1" t="s">
        <v>131</v>
      </c>
      <c r="J144" s="1" t="s">
        <v>181</v>
      </c>
      <c r="K144">
        <v>1</v>
      </c>
      <c r="L144">
        <v>100</v>
      </c>
      <c r="M144" s="1" t="s">
        <v>122</v>
      </c>
      <c r="N144" s="1" t="s">
        <v>123</v>
      </c>
      <c r="O144" s="1" t="s">
        <v>121</v>
      </c>
      <c r="P144" s="1" t="s">
        <v>121</v>
      </c>
      <c r="Q144">
        <f t="shared" si="4"/>
        <v>421</v>
      </c>
      <c r="R144">
        <f>IFERROR(VLOOKUP(Q144,'Populations Data'!$B$2:$E$90,2,FALSE),"")</f>
        <v>2022</v>
      </c>
      <c r="S144">
        <f>IFERROR(VLOOKUP(Q144,'Populations Data'!$B$2:$E$90,3,FALSE),"")</f>
        <v>64912</v>
      </c>
      <c r="T144" t="str">
        <f t="shared" si="5"/>
        <v>Vancouver Island</v>
      </c>
      <c r="U144">
        <f>_xlfn.XLOOKUP(B144,Sheet3!$M$5:$M$9,Sheet3!$P$5:$P$9,"",0,1)</f>
        <v>209.99723807980351</v>
      </c>
    </row>
    <row r="145" spans="1:21" hidden="1" x14ac:dyDescent="0.2">
      <c r="A145" s="1" t="s">
        <v>126</v>
      </c>
      <c r="B145" s="1" t="s">
        <v>191</v>
      </c>
      <c r="C145" s="1" t="s">
        <v>356</v>
      </c>
      <c r="D145" s="1" t="s">
        <v>128</v>
      </c>
      <c r="E145" s="1" t="s">
        <v>603</v>
      </c>
      <c r="F145" s="1" t="s">
        <v>358</v>
      </c>
      <c r="G145">
        <v>19</v>
      </c>
      <c r="H145">
        <v>99</v>
      </c>
      <c r="I145" s="1" t="s">
        <v>131</v>
      </c>
      <c r="J145" s="1" t="s">
        <v>138</v>
      </c>
      <c r="K145">
        <v>1</v>
      </c>
      <c r="L145">
        <v>100</v>
      </c>
      <c r="M145" s="1" t="s">
        <v>122</v>
      </c>
      <c r="N145" s="1" t="s">
        <v>123</v>
      </c>
      <c r="O145" s="1" t="s">
        <v>121</v>
      </c>
      <c r="P145" s="1" t="s">
        <v>121</v>
      </c>
      <c r="Q145">
        <f t="shared" si="4"/>
        <v>421</v>
      </c>
      <c r="R145">
        <f>IFERROR(VLOOKUP(Q145,'Populations Data'!$B$2:$E$90,2,FALSE),"")</f>
        <v>2022</v>
      </c>
      <c r="S145">
        <f>IFERROR(VLOOKUP(Q145,'Populations Data'!$B$2:$E$90,3,FALSE),"")</f>
        <v>64912</v>
      </c>
      <c r="T145" t="str">
        <f t="shared" si="5"/>
        <v>Vancouver Island</v>
      </c>
      <c r="U145">
        <f>_xlfn.XLOOKUP(B145,Sheet3!$M$5:$M$9,Sheet3!$P$5:$P$9,"",0,1)</f>
        <v>209.99723807980351</v>
      </c>
    </row>
    <row r="146" spans="1:21" hidden="1" x14ac:dyDescent="0.2">
      <c r="A146" s="1" t="s">
        <v>126</v>
      </c>
      <c r="B146" s="1" t="s">
        <v>191</v>
      </c>
      <c r="C146" s="1" t="s">
        <v>361</v>
      </c>
      <c r="D146" s="1" t="s">
        <v>178</v>
      </c>
      <c r="E146" s="1" t="s">
        <v>604</v>
      </c>
      <c r="F146" s="1" t="s">
        <v>364</v>
      </c>
      <c r="G146">
        <v>19</v>
      </c>
      <c r="H146">
        <v>64</v>
      </c>
      <c r="I146" s="1" t="s">
        <v>131</v>
      </c>
      <c r="J146" s="1" t="s">
        <v>121</v>
      </c>
      <c r="K146">
        <v>4</v>
      </c>
      <c r="L146">
        <v>85</v>
      </c>
      <c r="M146" s="1" t="s">
        <v>122</v>
      </c>
      <c r="N146" s="1" t="s">
        <v>123</v>
      </c>
      <c r="O146" s="1" t="s">
        <v>605</v>
      </c>
      <c r="P146" s="1" t="s">
        <v>606</v>
      </c>
      <c r="Q146">
        <f t="shared" si="4"/>
        <v>424</v>
      </c>
      <c r="R146">
        <f>IFERROR(VLOOKUP(Q146,'Populations Data'!$B$2:$E$90,2,FALSE),"")</f>
        <v>2022</v>
      </c>
      <c r="S146">
        <f>IFERROR(VLOOKUP(Q146,'Populations Data'!$B$2:$E$90,3,FALSE),"")</f>
        <v>125312</v>
      </c>
      <c r="T146" t="str">
        <f t="shared" si="5"/>
        <v>Vancouver Island</v>
      </c>
      <c r="U146">
        <f>_xlfn.XLOOKUP(B146,Sheet3!$M$5:$M$9,Sheet3!$P$5:$P$9,"",0,1)</f>
        <v>209.99723807980351</v>
      </c>
    </row>
    <row r="147" spans="1:21" hidden="1" x14ac:dyDescent="0.2">
      <c r="A147" s="1" t="s">
        <v>126</v>
      </c>
      <c r="B147" s="1" t="s">
        <v>191</v>
      </c>
      <c r="C147" s="1" t="s">
        <v>361</v>
      </c>
      <c r="D147" s="1" t="s">
        <v>135</v>
      </c>
      <c r="E147" s="1" t="s">
        <v>607</v>
      </c>
      <c r="F147" s="1" t="s">
        <v>364</v>
      </c>
      <c r="G147">
        <v>19</v>
      </c>
      <c r="H147">
        <v>99</v>
      </c>
      <c r="I147" s="1" t="s">
        <v>131</v>
      </c>
      <c r="J147" s="1" t="s">
        <v>121</v>
      </c>
      <c r="K147">
        <v>12</v>
      </c>
      <c r="L147">
        <v>54</v>
      </c>
      <c r="M147" s="1" t="s">
        <v>122</v>
      </c>
      <c r="N147" s="1" t="s">
        <v>123</v>
      </c>
      <c r="O147" s="1" t="s">
        <v>608</v>
      </c>
      <c r="P147" s="1" t="s">
        <v>609</v>
      </c>
      <c r="Q147">
        <f t="shared" si="4"/>
        <v>424</v>
      </c>
      <c r="R147">
        <f>IFERROR(VLOOKUP(Q147,'Populations Data'!$B$2:$E$90,2,FALSE),"")</f>
        <v>2022</v>
      </c>
      <c r="S147">
        <f>IFERROR(VLOOKUP(Q147,'Populations Data'!$B$2:$E$90,3,FALSE),"")</f>
        <v>125312</v>
      </c>
      <c r="T147" t="str">
        <f t="shared" si="5"/>
        <v>Vancouver Island</v>
      </c>
      <c r="U147">
        <f>_xlfn.XLOOKUP(B147,Sheet3!$M$5:$M$9,Sheet3!$P$5:$P$9,"",0,1)</f>
        <v>209.99723807980351</v>
      </c>
    </row>
    <row r="148" spans="1:21" hidden="1" x14ac:dyDescent="0.2">
      <c r="A148" s="1" t="s">
        <v>126</v>
      </c>
      <c r="B148" s="1" t="s">
        <v>191</v>
      </c>
      <c r="C148" s="1" t="s">
        <v>610</v>
      </c>
      <c r="D148" s="1" t="s">
        <v>166</v>
      </c>
      <c r="E148" s="1" t="s">
        <v>611</v>
      </c>
      <c r="F148" s="1" t="s">
        <v>612</v>
      </c>
      <c r="G148">
        <v>19</v>
      </c>
      <c r="H148">
        <v>99</v>
      </c>
      <c r="I148" s="1" t="s">
        <v>131</v>
      </c>
      <c r="J148" s="1" t="s">
        <v>138</v>
      </c>
      <c r="K148">
        <v>6</v>
      </c>
      <c r="L148">
        <v>92</v>
      </c>
      <c r="M148" s="1" t="s">
        <v>122</v>
      </c>
      <c r="N148" s="1" t="s">
        <v>123</v>
      </c>
      <c r="O148" s="1" t="s">
        <v>613</v>
      </c>
      <c r="P148" s="1" t="s">
        <v>614</v>
      </c>
      <c r="Q148">
        <f t="shared" si="4"/>
        <v>425</v>
      </c>
      <c r="R148">
        <f>IFERROR(VLOOKUP(Q148,'Populations Data'!$B$2:$E$90,2,FALSE),"")</f>
        <v>2022</v>
      </c>
      <c r="S148">
        <f>IFERROR(VLOOKUP(Q148,'Populations Data'!$B$2:$E$90,3,FALSE),"")</f>
        <v>52440</v>
      </c>
      <c r="T148" t="str">
        <f t="shared" si="5"/>
        <v>Vancouver Island</v>
      </c>
      <c r="U148">
        <f>_xlfn.XLOOKUP(B148,Sheet3!$M$5:$M$9,Sheet3!$P$5:$P$9,"",0,1)</f>
        <v>209.99723807980351</v>
      </c>
    </row>
    <row r="149" spans="1:21" hidden="1" x14ac:dyDescent="0.2">
      <c r="A149" s="1" t="s">
        <v>126</v>
      </c>
      <c r="B149" s="1" t="s">
        <v>191</v>
      </c>
      <c r="C149" s="1" t="s">
        <v>615</v>
      </c>
      <c r="D149" s="1" t="s">
        <v>166</v>
      </c>
      <c r="E149" s="1" t="s">
        <v>616</v>
      </c>
      <c r="F149" s="1" t="s">
        <v>617</v>
      </c>
      <c r="G149">
        <v>19</v>
      </c>
      <c r="H149">
        <v>99</v>
      </c>
      <c r="I149" s="1" t="s">
        <v>131</v>
      </c>
      <c r="J149" s="1" t="s">
        <v>121</v>
      </c>
      <c r="K149">
        <v>4</v>
      </c>
      <c r="L149">
        <v>61</v>
      </c>
      <c r="M149" s="1" t="s">
        <v>122</v>
      </c>
      <c r="N149" s="1" t="s">
        <v>123</v>
      </c>
      <c r="O149" s="1" t="s">
        <v>618</v>
      </c>
      <c r="P149" s="1" t="s">
        <v>619</v>
      </c>
      <c r="Q149">
        <f t="shared" si="4"/>
        <v>426</v>
      </c>
      <c r="R149">
        <f>IFERROR(VLOOKUP(Q149,'Populations Data'!$B$2:$E$90,2,FALSE),"")</f>
        <v>2022</v>
      </c>
      <c r="S149">
        <f>IFERROR(VLOOKUP(Q149,'Populations Data'!$B$2:$E$90,3,FALSE),"")</f>
        <v>34624</v>
      </c>
      <c r="T149" t="str">
        <f t="shared" si="5"/>
        <v>Vancouver Island</v>
      </c>
      <c r="U149">
        <f>_xlfn.XLOOKUP(B149,Sheet3!$M$5:$M$9,Sheet3!$P$5:$P$9,"",0,1)</f>
        <v>209.99723807980351</v>
      </c>
    </row>
    <row r="150" spans="1:21" hidden="1" x14ac:dyDescent="0.2">
      <c r="A150" s="1" t="s">
        <v>126</v>
      </c>
      <c r="B150" s="1" t="s">
        <v>191</v>
      </c>
      <c r="C150" s="1" t="s">
        <v>620</v>
      </c>
      <c r="D150" s="1" t="s">
        <v>178</v>
      </c>
      <c r="E150" s="1" t="s">
        <v>621</v>
      </c>
      <c r="F150" s="1" t="s">
        <v>622</v>
      </c>
      <c r="G150">
        <v>19</v>
      </c>
      <c r="H150">
        <v>99</v>
      </c>
      <c r="I150" s="1" t="s">
        <v>222</v>
      </c>
      <c r="J150" s="1" t="s">
        <v>121</v>
      </c>
      <c r="K150">
        <v>11</v>
      </c>
      <c r="L150">
        <v>100</v>
      </c>
      <c r="M150" s="1" t="s">
        <v>122</v>
      </c>
      <c r="N150" s="1" t="s">
        <v>123</v>
      </c>
      <c r="O150" s="1" t="s">
        <v>623</v>
      </c>
      <c r="P150" s="1" t="s">
        <v>624</v>
      </c>
      <c r="Q150">
        <f t="shared" si="4"/>
        <v>431</v>
      </c>
      <c r="R150">
        <f>IFERROR(VLOOKUP(Q150,'Populations Data'!$B$2:$E$90,2,FALSE),"")</f>
        <v>2022</v>
      </c>
      <c r="S150">
        <f>IFERROR(VLOOKUP(Q150,'Populations Data'!$B$2:$E$90,3,FALSE),"")</f>
        <v>76192</v>
      </c>
      <c r="T150" t="str">
        <f t="shared" si="5"/>
        <v>Vancouver Island</v>
      </c>
      <c r="U150">
        <f>_xlfn.XLOOKUP(B150,Sheet3!$M$5:$M$9,Sheet3!$P$5:$P$9,"",0,1)</f>
        <v>209.99723807980351</v>
      </c>
    </row>
    <row r="151" spans="1:21" hidden="1" x14ac:dyDescent="0.2">
      <c r="A151" s="1" t="s">
        <v>126</v>
      </c>
      <c r="B151" s="1" t="s">
        <v>202</v>
      </c>
      <c r="C151" s="1" t="s">
        <v>377</v>
      </c>
      <c r="D151" s="1" t="s">
        <v>178</v>
      </c>
      <c r="E151" s="1" t="s">
        <v>625</v>
      </c>
      <c r="F151" s="1" t="s">
        <v>379</v>
      </c>
      <c r="G151">
        <v>19</v>
      </c>
      <c r="H151">
        <v>64</v>
      </c>
      <c r="I151" s="1" t="s">
        <v>372</v>
      </c>
      <c r="J151" s="1" t="s">
        <v>121</v>
      </c>
      <c r="K151">
        <v>9</v>
      </c>
      <c r="M151" s="1" t="s">
        <v>122</v>
      </c>
      <c r="N151" s="1" t="s">
        <v>123</v>
      </c>
      <c r="O151" s="1" t="s">
        <v>626</v>
      </c>
      <c r="P151" s="1" t="s">
        <v>627</v>
      </c>
      <c r="Q151">
        <f t="shared" si="4"/>
        <v>524</v>
      </c>
      <c r="R151">
        <f>IFERROR(VLOOKUP(Q151,'Populations Data'!$B$2:$E$90,2,FALSE),"")</f>
        <v>2022</v>
      </c>
      <c r="S151">
        <f>IFERROR(VLOOKUP(Q151,'Populations Data'!$B$2:$E$90,3,FALSE),"")</f>
        <v>106275</v>
      </c>
      <c r="T151" t="str">
        <f t="shared" si="5"/>
        <v>Northern</v>
      </c>
      <c r="U151">
        <f>_xlfn.XLOOKUP(B151,Sheet3!$M$5:$M$9,Sheet3!$P$5:$P$9,"",0,1)</f>
        <v>147.86298030491744</v>
      </c>
    </row>
    <row r="152" spans="1:21" hidden="1" x14ac:dyDescent="0.2">
      <c r="A152" s="1" t="s">
        <v>126</v>
      </c>
      <c r="B152" s="1" t="s">
        <v>202</v>
      </c>
      <c r="C152" s="1" t="s">
        <v>377</v>
      </c>
      <c r="D152" s="1" t="s">
        <v>335</v>
      </c>
      <c r="E152" s="1" t="s">
        <v>628</v>
      </c>
      <c r="F152" s="1" t="s">
        <v>379</v>
      </c>
      <c r="G152">
        <v>13</v>
      </c>
      <c r="H152">
        <v>18</v>
      </c>
      <c r="I152" s="1" t="s">
        <v>131</v>
      </c>
      <c r="J152" s="1" t="s">
        <v>121</v>
      </c>
      <c r="K152">
        <v>7</v>
      </c>
      <c r="M152" s="1" t="s">
        <v>122</v>
      </c>
      <c r="N152" s="1" t="s">
        <v>123</v>
      </c>
      <c r="O152" s="1" t="s">
        <v>629</v>
      </c>
      <c r="P152" s="1" t="s">
        <v>630</v>
      </c>
      <c r="Q152">
        <f t="shared" si="4"/>
        <v>524</v>
      </c>
      <c r="R152">
        <f>IFERROR(VLOOKUP(Q152,'Populations Data'!$B$2:$E$90,2,FALSE),"")</f>
        <v>2022</v>
      </c>
      <c r="S152">
        <f>IFERROR(VLOOKUP(Q152,'Populations Data'!$B$2:$E$90,3,FALSE),"")</f>
        <v>106275</v>
      </c>
      <c r="T152" t="str">
        <f t="shared" si="5"/>
        <v>Northern</v>
      </c>
      <c r="U152">
        <f>_xlfn.XLOOKUP(B152,Sheet3!$M$5:$M$9,Sheet3!$P$5:$P$9,"",0,1)</f>
        <v>147.86298030491744</v>
      </c>
    </row>
    <row r="153" spans="1:21" hidden="1" x14ac:dyDescent="0.2">
      <c r="A153" s="1" t="s">
        <v>126</v>
      </c>
      <c r="B153" s="1" t="s">
        <v>202</v>
      </c>
      <c r="C153" s="1" t="s">
        <v>377</v>
      </c>
      <c r="D153" s="1" t="s">
        <v>147</v>
      </c>
      <c r="E153" s="1" t="s">
        <v>631</v>
      </c>
      <c r="F153" s="1" t="s">
        <v>379</v>
      </c>
      <c r="G153">
        <v>19</v>
      </c>
      <c r="H153">
        <v>64</v>
      </c>
      <c r="I153" s="1" t="s">
        <v>131</v>
      </c>
      <c r="J153" s="1" t="s">
        <v>121</v>
      </c>
      <c r="K153">
        <v>5</v>
      </c>
      <c r="M153" s="1" t="s">
        <v>122</v>
      </c>
      <c r="N153" s="1" t="s">
        <v>123</v>
      </c>
      <c r="O153" s="1" t="s">
        <v>632</v>
      </c>
      <c r="P153" s="1" t="s">
        <v>633</v>
      </c>
      <c r="Q153">
        <f t="shared" si="4"/>
        <v>524</v>
      </c>
      <c r="R153">
        <f>IFERROR(VLOOKUP(Q153,'Populations Data'!$B$2:$E$90,2,FALSE),"")</f>
        <v>2022</v>
      </c>
      <c r="S153">
        <f>IFERROR(VLOOKUP(Q153,'Populations Data'!$B$2:$E$90,3,FALSE),"")</f>
        <v>106275</v>
      </c>
      <c r="T153" t="str">
        <f t="shared" si="5"/>
        <v>Northern</v>
      </c>
      <c r="U153">
        <f>_xlfn.XLOOKUP(B153,Sheet3!$M$5:$M$9,Sheet3!$P$5:$P$9,"",0,1)</f>
        <v>147.86298030491744</v>
      </c>
    </row>
    <row r="154" spans="1:21" hidden="1" x14ac:dyDescent="0.2">
      <c r="A154" s="1" t="s">
        <v>126</v>
      </c>
      <c r="B154" s="1" t="s">
        <v>116</v>
      </c>
      <c r="C154" s="1" t="s">
        <v>634</v>
      </c>
      <c r="D154" s="1" t="s">
        <v>178</v>
      </c>
      <c r="E154" s="1" t="s">
        <v>635</v>
      </c>
      <c r="F154" s="1" t="s">
        <v>636</v>
      </c>
      <c r="G154">
        <v>19</v>
      </c>
      <c r="H154">
        <v>64</v>
      </c>
      <c r="I154" s="1" t="s">
        <v>222</v>
      </c>
      <c r="J154" s="1" t="s">
        <v>138</v>
      </c>
      <c r="K154">
        <v>3</v>
      </c>
      <c r="L154">
        <v>88</v>
      </c>
      <c r="M154" s="1" t="s">
        <v>122</v>
      </c>
      <c r="N154" s="1" t="s">
        <v>123</v>
      </c>
      <c r="O154" s="1" t="s">
        <v>637</v>
      </c>
      <c r="P154" s="1" t="s">
        <v>638</v>
      </c>
      <c r="Q154">
        <f t="shared" si="4"/>
        <v>132</v>
      </c>
      <c r="R154">
        <f>IFERROR(VLOOKUP(Q154,'Populations Data'!$B$2:$E$90,2,FALSE),"")</f>
        <v>2022</v>
      </c>
      <c r="S154">
        <f>IFERROR(VLOOKUP(Q154,'Populations Data'!$B$2:$E$90,3,FALSE),"")</f>
        <v>45895</v>
      </c>
      <c r="T154" t="str">
        <f t="shared" si="5"/>
        <v>Interior</v>
      </c>
      <c r="U154">
        <f>_xlfn.XLOOKUP(B154,Sheet3!$M$5:$M$9,Sheet3!$P$5:$P$9,"",0,1)</f>
        <v>183.63499488472948</v>
      </c>
    </row>
    <row r="155" spans="1:21" hidden="1" x14ac:dyDescent="0.2">
      <c r="A155" s="1" t="s">
        <v>126</v>
      </c>
      <c r="B155" s="1" t="s">
        <v>164</v>
      </c>
      <c r="C155" s="1" t="s">
        <v>214</v>
      </c>
      <c r="D155" s="1" t="s">
        <v>386</v>
      </c>
      <c r="E155" s="1" t="s">
        <v>639</v>
      </c>
      <c r="F155" s="1" t="s">
        <v>383</v>
      </c>
      <c r="G155">
        <v>19</v>
      </c>
      <c r="H155">
        <v>64</v>
      </c>
      <c r="I155" s="1" t="s">
        <v>131</v>
      </c>
      <c r="J155" s="1" t="s">
        <v>138</v>
      </c>
      <c r="K155">
        <v>40</v>
      </c>
      <c r="L155">
        <v>82</v>
      </c>
      <c r="M155" s="1" t="s">
        <v>122</v>
      </c>
      <c r="N155" s="1" t="s">
        <v>123</v>
      </c>
      <c r="O155" s="1" t="s">
        <v>384</v>
      </c>
      <c r="P155" s="1" t="s">
        <v>385</v>
      </c>
      <c r="Q155">
        <f t="shared" si="4"/>
        <v>224</v>
      </c>
      <c r="R155">
        <f>IFERROR(VLOOKUP(Q155,'Populations Data'!$B$2:$E$90,2,FALSE),"")</f>
        <v>2022</v>
      </c>
      <c r="S155">
        <f>IFERROR(VLOOKUP(Q155,'Populations Data'!$B$2:$E$90,3,FALSE),"")</f>
        <v>263080</v>
      </c>
      <c r="T155" t="str">
        <f t="shared" si="5"/>
        <v>Fraser</v>
      </c>
      <c r="U155">
        <f>_xlfn.XLOOKUP(B155,Sheet3!$M$5:$M$9,Sheet3!$P$5:$P$9,"",0,1)</f>
        <v>171.29879318961125</v>
      </c>
    </row>
    <row r="156" spans="1:21" hidden="1" x14ac:dyDescent="0.2">
      <c r="A156" s="1" t="s">
        <v>391</v>
      </c>
      <c r="B156" s="1" t="s">
        <v>116</v>
      </c>
      <c r="C156" s="1" t="s">
        <v>640</v>
      </c>
      <c r="D156" s="1" t="s">
        <v>393</v>
      </c>
      <c r="E156" s="1" t="s">
        <v>394</v>
      </c>
      <c r="F156" s="1" t="s">
        <v>641</v>
      </c>
      <c r="I156" s="1" t="s">
        <v>121</v>
      </c>
      <c r="J156" s="1" t="s">
        <v>121</v>
      </c>
      <c r="K156">
        <v>3</v>
      </c>
      <c r="M156" s="1" t="s">
        <v>122</v>
      </c>
      <c r="N156" s="1" t="s">
        <v>123</v>
      </c>
      <c r="O156" s="1" t="s">
        <v>121</v>
      </c>
      <c r="P156" s="1" t="s">
        <v>121</v>
      </c>
      <c r="Q156">
        <f t="shared" si="4"/>
        <v>131</v>
      </c>
      <c r="R156">
        <f>IFERROR(VLOOKUP(Q156,'Populations Data'!$B$2:$E$90,2,FALSE),"")</f>
        <v>2022</v>
      </c>
      <c r="S156">
        <f>IFERROR(VLOOKUP(Q156,'Populations Data'!$B$2:$E$90,3,FALSE),"")</f>
        <v>21869</v>
      </c>
      <c r="T156" t="str">
        <f t="shared" si="5"/>
        <v>Interior</v>
      </c>
      <c r="U156">
        <f>_xlfn.XLOOKUP(B156,Sheet3!$M$5:$M$9,Sheet3!$P$5:$P$9,"",0,1)</f>
        <v>183.63499488472948</v>
      </c>
    </row>
    <row r="157" spans="1:21" hidden="1" x14ac:dyDescent="0.2">
      <c r="A157" s="1" t="s">
        <v>391</v>
      </c>
      <c r="B157" s="1" t="s">
        <v>116</v>
      </c>
      <c r="C157" s="1" t="s">
        <v>634</v>
      </c>
      <c r="D157" s="1" t="s">
        <v>393</v>
      </c>
      <c r="E157" s="1" t="s">
        <v>394</v>
      </c>
      <c r="F157" s="1" t="s">
        <v>636</v>
      </c>
      <c r="I157" s="1" t="s">
        <v>121</v>
      </c>
      <c r="J157" s="1" t="s">
        <v>121</v>
      </c>
      <c r="K157">
        <v>37</v>
      </c>
      <c r="M157" s="1" t="s">
        <v>122</v>
      </c>
      <c r="N157" s="1" t="s">
        <v>123</v>
      </c>
      <c r="O157" s="1" t="s">
        <v>121</v>
      </c>
      <c r="P157" s="1" t="s">
        <v>121</v>
      </c>
      <c r="Q157">
        <f t="shared" si="4"/>
        <v>132</v>
      </c>
      <c r="R157">
        <f>IFERROR(VLOOKUP(Q157,'Populations Data'!$B$2:$E$90,2,FALSE),"")</f>
        <v>2022</v>
      </c>
      <c r="S157">
        <f>IFERROR(VLOOKUP(Q157,'Populations Data'!$B$2:$E$90,3,FALSE),"")</f>
        <v>45895</v>
      </c>
      <c r="T157" t="str">
        <f t="shared" si="5"/>
        <v>Interior</v>
      </c>
      <c r="U157">
        <f>_xlfn.XLOOKUP(B157,Sheet3!$M$5:$M$9,Sheet3!$P$5:$P$9,"",0,1)</f>
        <v>183.63499488472948</v>
      </c>
    </row>
    <row r="158" spans="1:21" hidden="1" x14ac:dyDescent="0.2">
      <c r="A158" s="1" t="s">
        <v>391</v>
      </c>
      <c r="B158" s="1" t="s">
        <v>116</v>
      </c>
      <c r="C158" s="1" t="s">
        <v>642</v>
      </c>
      <c r="D158" s="1" t="s">
        <v>393</v>
      </c>
      <c r="E158" s="1" t="s">
        <v>394</v>
      </c>
      <c r="F158" s="1" t="s">
        <v>643</v>
      </c>
      <c r="I158" s="1" t="s">
        <v>121</v>
      </c>
      <c r="J158" s="1" t="s">
        <v>121</v>
      </c>
      <c r="K158">
        <v>5</v>
      </c>
      <c r="M158" s="1" t="s">
        <v>122</v>
      </c>
      <c r="N158" s="1" t="s">
        <v>123</v>
      </c>
      <c r="O158" s="1" t="s">
        <v>121</v>
      </c>
      <c r="P158" s="1" t="s">
        <v>121</v>
      </c>
      <c r="Q158">
        <f t="shared" si="4"/>
        <v>134</v>
      </c>
      <c r="R158">
        <f>IFERROR(VLOOKUP(Q158,'Populations Data'!$B$2:$E$90,2,FALSE),"")</f>
        <v>2022</v>
      </c>
      <c r="S158">
        <f>IFERROR(VLOOKUP(Q158,'Populations Data'!$B$2:$E$90,3,FALSE),"")</f>
        <v>5422</v>
      </c>
      <c r="T158" t="str">
        <f t="shared" si="5"/>
        <v>Interior</v>
      </c>
      <c r="U158">
        <f>_xlfn.XLOOKUP(B158,Sheet3!$M$5:$M$9,Sheet3!$P$5:$P$9,"",0,1)</f>
        <v>183.63499488472948</v>
      </c>
    </row>
    <row r="159" spans="1:21" hidden="1" x14ac:dyDescent="0.2">
      <c r="A159" s="1" t="s">
        <v>391</v>
      </c>
      <c r="B159" s="1" t="s">
        <v>116</v>
      </c>
      <c r="C159" s="1" t="s">
        <v>644</v>
      </c>
      <c r="D159" s="1" t="s">
        <v>393</v>
      </c>
      <c r="E159" s="1" t="s">
        <v>394</v>
      </c>
      <c r="F159" s="1" t="s">
        <v>645</v>
      </c>
      <c r="I159" s="1" t="s">
        <v>121</v>
      </c>
      <c r="J159" s="1" t="s">
        <v>121</v>
      </c>
      <c r="K159">
        <v>20</v>
      </c>
      <c r="M159" s="1" t="s">
        <v>122</v>
      </c>
      <c r="N159" s="1" t="s">
        <v>123</v>
      </c>
      <c r="O159" s="1" t="s">
        <v>121</v>
      </c>
      <c r="P159" s="1" t="s">
        <v>121</v>
      </c>
      <c r="Q159">
        <f t="shared" si="4"/>
        <v>144</v>
      </c>
      <c r="R159">
        <f>IFERROR(VLOOKUP(Q159,'Populations Data'!$B$2:$E$90,2,FALSE),"")</f>
        <v>2022</v>
      </c>
      <c r="S159">
        <f>IFERROR(VLOOKUP(Q159,'Populations Data'!$B$2:$E$90,3,FALSE),"")</f>
        <v>15713</v>
      </c>
      <c r="T159" t="str">
        <f t="shared" si="5"/>
        <v>Interior</v>
      </c>
      <c r="U159">
        <f>_xlfn.XLOOKUP(B159,Sheet3!$M$5:$M$9,Sheet3!$P$5:$P$9,"",0,1)</f>
        <v>183.63499488472948</v>
      </c>
    </row>
    <row r="160" spans="1:21" hidden="1" x14ac:dyDescent="0.2">
      <c r="A160" s="1" t="s">
        <v>391</v>
      </c>
      <c r="B160" s="1" t="s">
        <v>164</v>
      </c>
      <c r="C160" s="1" t="s">
        <v>398</v>
      </c>
      <c r="D160" s="1" t="s">
        <v>409</v>
      </c>
      <c r="E160" s="1" t="s">
        <v>394</v>
      </c>
      <c r="F160" s="1" t="s">
        <v>400</v>
      </c>
      <c r="I160" s="1" t="s">
        <v>121</v>
      </c>
      <c r="J160" s="1" t="s">
        <v>121</v>
      </c>
      <c r="K160">
        <v>12</v>
      </c>
      <c r="M160" s="1" t="s">
        <v>122</v>
      </c>
      <c r="N160" s="1" t="s">
        <v>123</v>
      </c>
      <c r="O160" s="1" t="s">
        <v>121</v>
      </c>
      <c r="P160" s="1" t="s">
        <v>121</v>
      </c>
      <c r="Q160">
        <f t="shared" si="4"/>
        <v>212</v>
      </c>
      <c r="R160">
        <f>IFERROR(VLOOKUP(Q160,'Populations Data'!$B$2:$E$90,2,FALSE),"")</f>
        <v>2022</v>
      </c>
      <c r="S160">
        <f>IFERROR(VLOOKUP(Q160,'Populations Data'!$B$2:$E$90,3,FALSE),"")</f>
        <v>109231</v>
      </c>
      <c r="T160" t="str">
        <f t="shared" si="5"/>
        <v>Fraser</v>
      </c>
      <c r="U160">
        <f>_xlfn.XLOOKUP(B160,Sheet3!$M$5:$M$9,Sheet3!$P$5:$P$9,"",0,1)</f>
        <v>171.29879318961125</v>
      </c>
    </row>
    <row r="161" spans="1:21" hidden="1" x14ac:dyDescent="0.2">
      <c r="A161" s="1" t="s">
        <v>391</v>
      </c>
      <c r="B161" s="1" t="s">
        <v>164</v>
      </c>
      <c r="C161" s="1" t="s">
        <v>398</v>
      </c>
      <c r="D161" s="1" t="s">
        <v>409</v>
      </c>
      <c r="E161" s="1" t="s">
        <v>394</v>
      </c>
      <c r="F161" s="1" t="s">
        <v>400</v>
      </c>
      <c r="I161" s="1" t="s">
        <v>121</v>
      </c>
      <c r="J161" s="1" t="s">
        <v>121</v>
      </c>
      <c r="K161">
        <v>10</v>
      </c>
      <c r="M161" s="1" t="s">
        <v>122</v>
      </c>
      <c r="N161" s="1" t="s">
        <v>123</v>
      </c>
      <c r="O161" s="1" t="s">
        <v>121</v>
      </c>
      <c r="P161" s="1" t="s">
        <v>121</v>
      </c>
      <c r="Q161">
        <f t="shared" si="4"/>
        <v>212</v>
      </c>
      <c r="R161">
        <f>IFERROR(VLOOKUP(Q161,'Populations Data'!$B$2:$E$90,2,FALSE),"")</f>
        <v>2022</v>
      </c>
      <c r="S161">
        <f>IFERROR(VLOOKUP(Q161,'Populations Data'!$B$2:$E$90,3,FALSE),"")</f>
        <v>109231</v>
      </c>
      <c r="T161" t="str">
        <f t="shared" si="5"/>
        <v>Fraser</v>
      </c>
      <c r="U161">
        <f>_xlfn.XLOOKUP(B161,Sheet3!$M$5:$M$9,Sheet3!$P$5:$P$9,"",0,1)</f>
        <v>171.29879318961125</v>
      </c>
    </row>
    <row r="162" spans="1:21" hidden="1" x14ac:dyDescent="0.2">
      <c r="A162" s="1" t="s">
        <v>391</v>
      </c>
      <c r="B162" s="1" t="s">
        <v>164</v>
      </c>
      <c r="C162" s="1" t="s">
        <v>165</v>
      </c>
      <c r="D162" s="1" t="s">
        <v>646</v>
      </c>
      <c r="E162" s="1" t="s">
        <v>394</v>
      </c>
      <c r="F162" s="1" t="s">
        <v>168</v>
      </c>
      <c r="I162" s="1" t="s">
        <v>121</v>
      </c>
      <c r="J162" s="1" t="s">
        <v>121</v>
      </c>
      <c r="K162">
        <v>41</v>
      </c>
      <c r="M162" s="1" t="s">
        <v>122</v>
      </c>
      <c r="N162" s="1" t="s">
        <v>123</v>
      </c>
      <c r="O162" s="1" t="s">
        <v>121</v>
      </c>
      <c r="P162" s="1" t="s">
        <v>121</v>
      </c>
      <c r="Q162">
        <f t="shared" si="4"/>
        <v>213</v>
      </c>
      <c r="R162">
        <f>IFERROR(VLOOKUP(Q162,'Populations Data'!$B$2:$E$90,2,FALSE),"")</f>
        <v>2022</v>
      </c>
      <c r="S162">
        <f>IFERROR(VLOOKUP(Q162,'Populations Data'!$B$2:$E$90,3,FALSE),"")</f>
        <v>168993</v>
      </c>
      <c r="T162" t="str">
        <f t="shared" si="5"/>
        <v>Fraser</v>
      </c>
      <c r="U162">
        <f>_xlfn.XLOOKUP(B162,Sheet3!$M$5:$M$9,Sheet3!$P$5:$P$9,"",0,1)</f>
        <v>171.29879318961125</v>
      </c>
    </row>
    <row r="163" spans="1:21" hidden="1" x14ac:dyDescent="0.2">
      <c r="A163" s="1" t="s">
        <v>391</v>
      </c>
      <c r="B163" s="1" t="s">
        <v>164</v>
      </c>
      <c r="C163" s="1" t="s">
        <v>254</v>
      </c>
      <c r="D163" s="1" t="s">
        <v>646</v>
      </c>
      <c r="E163" s="1" t="s">
        <v>394</v>
      </c>
      <c r="F163" s="1" t="s">
        <v>256</v>
      </c>
      <c r="I163" s="1" t="s">
        <v>121</v>
      </c>
      <c r="J163" s="1" t="s">
        <v>121</v>
      </c>
      <c r="K163">
        <v>30</v>
      </c>
      <c r="M163" s="1" t="s">
        <v>122</v>
      </c>
      <c r="N163" s="1" t="s">
        <v>123</v>
      </c>
      <c r="O163" s="1" t="s">
        <v>121</v>
      </c>
      <c r="P163" s="1" t="s">
        <v>121</v>
      </c>
      <c r="Q163">
        <f t="shared" si="4"/>
        <v>221</v>
      </c>
      <c r="R163">
        <f>IFERROR(VLOOKUP(Q163,'Populations Data'!$B$2:$E$90,2,FALSE),"")</f>
        <v>2022</v>
      </c>
      <c r="S163">
        <f>IFERROR(VLOOKUP(Q163,'Populations Data'!$B$2:$E$90,3,FALSE),"")</f>
        <v>84787</v>
      </c>
      <c r="T163" t="str">
        <f t="shared" si="5"/>
        <v>Fraser</v>
      </c>
      <c r="U163">
        <f>_xlfn.XLOOKUP(B163,Sheet3!$M$5:$M$9,Sheet3!$P$5:$P$9,"",0,1)</f>
        <v>171.29879318961125</v>
      </c>
    </row>
    <row r="164" spans="1:21" hidden="1" x14ac:dyDescent="0.2">
      <c r="A164" s="1" t="s">
        <v>391</v>
      </c>
      <c r="B164" s="1" t="s">
        <v>164</v>
      </c>
      <c r="C164" s="1" t="s">
        <v>516</v>
      </c>
      <c r="D164" s="1" t="s">
        <v>399</v>
      </c>
      <c r="E164" s="1" t="s">
        <v>394</v>
      </c>
      <c r="F164" s="1" t="s">
        <v>518</v>
      </c>
      <c r="I164" s="1" t="s">
        <v>121</v>
      </c>
      <c r="J164" s="1" t="s">
        <v>121</v>
      </c>
      <c r="K164">
        <v>5</v>
      </c>
      <c r="M164" s="1" t="s">
        <v>122</v>
      </c>
      <c r="N164" s="1" t="s">
        <v>123</v>
      </c>
      <c r="O164" s="1" t="s">
        <v>121</v>
      </c>
      <c r="P164" s="1" t="s">
        <v>121</v>
      </c>
      <c r="Q164">
        <f t="shared" si="4"/>
        <v>232</v>
      </c>
      <c r="R164">
        <f>IFERROR(VLOOKUP(Q164,'Populations Data'!$B$2:$E$90,2,FALSE),"")</f>
        <v>2022</v>
      </c>
      <c r="S164">
        <f>IFERROR(VLOOKUP(Q164,'Populations Data'!$B$2:$E$90,3,FALSE),"")</f>
        <v>116386</v>
      </c>
      <c r="T164" t="str">
        <f t="shared" si="5"/>
        <v>Fraser</v>
      </c>
      <c r="U164">
        <f>_xlfn.XLOOKUP(B164,Sheet3!$M$5:$M$9,Sheet3!$P$5:$P$9,"",0,1)</f>
        <v>171.29879318961125</v>
      </c>
    </row>
    <row r="165" spans="1:21" hidden="1" x14ac:dyDescent="0.2">
      <c r="A165" s="1" t="s">
        <v>391</v>
      </c>
      <c r="B165" s="1" t="s">
        <v>164</v>
      </c>
      <c r="C165" s="1" t="s">
        <v>232</v>
      </c>
      <c r="D165" s="1" t="s">
        <v>393</v>
      </c>
      <c r="E165" s="1" t="s">
        <v>394</v>
      </c>
      <c r="F165" s="1" t="s">
        <v>234</v>
      </c>
      <c r="I165" s="1" t="s">
        <v>121</v>
      </c>
      <c r="J165" s="1" t="s">
        <v>121</v>
      </c>
      <c r="K165">
        <v>53</v>
      </c>
      <c r="M165" s="1" t="s">
        <v>122</v>
      </c>
      <c r="N165" s="1" t="s">
        <v>123</v>
      </c>
      <c r="O165" s="1" t="s">
        <v>121</v>
      </c>
      <c r="P165" s="1" t="s">
        <v>121</v>
      </c>
      <c r="Q165">
        <f t="shared" si="4"/>
        <v>234</v>
      </c>
      <c r="R165">
        <f>IFERROR(VLOOKUP(Q165,'Populations Data'!$B$2:$E$90,2,FALSE),"")</f>
        <v>2022</v>
      </c>
      <c r="S165">
        <f>IFERROR(VLOOKUP(Q165,'Populations Data'!$B$2:$E$90,3,FALSE),"")</f>
        <v>116113</v>
      </c>
      <c r="T165" t="str">
        <f t="shared" si="5"/>
        <v>Fraser</v>
      </c>
      <c r="U165">
        <f>_xlfn.XLOOKUP(B165,Sheet3!$M$5:$M$9,Sheet3!$P$5:$P$9,"",0,1)</f>
        <v>171.29879318961125</v>
      </c>
    </row>
    <row r="166" spans="1:21" hidden="1" x14ac:dyDescent="0.2">
      <c r="A166" s="1" t="s">
        <v>391</v>
      </c>
      <c r="B166" s="1" t="s">
        <v>184</v>
      </c>
      <c r="C166" s="1" t="s">
        <v>286</v>
      </c>
      <c r="D166" s="1" t="s">
        <v>393</v>
      </c>
      <c r="E166" s="1" t="s">
        <v>394</v>
      </c>
      <c r="F166" s="1" t="s">
        <v>288</v>
      </c>
      <c r="I166" s="1" t="s">
        <v>121</v>
      </c>
      <c r="J166" s="1" t="s">
        <v>121</v>
      </c>
      <c r="K166">
        <v>20</v>
      </c>
      <c r="M166" s="1" t="s">
        <v>122</v>
      </c>
      <c r="N166" s="1" t="s">
        <v>123</v>
      </c>
      <c r="O166" s="1" t="s">
        <v>121</v>
      </c>
      <c r="P166" s="1" t="s">
        <v>121</v>
      </c>
      <c r="Q166">
        <f t="shared" si="4"/>
        <v>331</v>
      </c>
      <c r="R166">
        <f>IFERROR(VLOOKUP(Q166,'Populations Data'!$B$2:$E$90,2,FALSE),"")</f>
        <v>2022</v>
      </c>
      <c r="S166">
        <f>IFERROR(VLOOKUP(Q166,'Populations Data'!$B$2:$E$90,3,FALSE),"")</f>
        <v>157110</v>
      </c>
      <c r="T166" t="str">
        <f t="shared" si="5"/>
        <v>Vancouver Coastal</v>
      </c>
      <c r="U166">
        <f>_xlfn.XLOOKUP(B166,Sheet3!$M$5:$M$9,Sheet3!$P$5:$P$9,"",0,1)</f>
        <v>321.7507500861164</v>
      </c>
    </row>
    <row r="167" spans="1:21" hidden="1" x14ac:dyDescent="0.2">
      <c r="A167" s="1" t="s">
        <v>391</v>
      </c>
      <c r="B167" s="1" t="s">
        <v>202</v>
      </c>
      <c r="C167" s="1" t="s">
        <v>203</v>
      </c>
      <c r="D167" s="1" t="s">
        <v>409</v>
      </c>
      <c r="E167" s="1" t="s">
        <v>394</v>
      </c>
      <c r="F167" s="1" t="s">
        <v>205</v>
      </c>
      <c r="I167" s="1" t="s">
        <v>121</v>
      </c>
      <c r="J167" s="1" t="s">
        <v>121</v>
      </c>
      <c r="K167">
        <v>2</v>
      </c>
      <c r="M167" s="1" t="s">
        <v>122</v>
      </c>
      <c r="N167" s="1" t="s">
        <v>123</v>
      </c>
      <c r="O167" s="1" t="s">
        <v>121</v>
      </c>
      <c r="P167" s="1" t="s">
        <v>121</v>
      </c>
      <c r="Q167">
        <f t="shared" si="4"/>
        <v>512</v>
      </c>
      <c r="R167">
        <f>IFERROR(VLOOKUP(Q167,'Populations Data'!$B$2:$E$90,2,FALSE),"")</f>
        <v>2022</v>
      </c>
      <c r="S167">
        <f>IFERROR(VLOOKUP(Q167,'Populations Data'!$B$2:$E$90,3,FALSE),"")</f>
        <v>14677</v>
      </c>
      <c r="T167" t="str">
        <f t="shared" si="5"/>
        <v>Northern</v>
      </c>
      <c r="U167">
        <f>_xlfn.XLOOKUP(B167,Sheet3!$M$5:$M$9,Sheet3!$P$5:$P$9,"",0,1)</f>
        <v>147.86298030491744</v>
      </c>
    </row>
    <row r="168" spans="1:21" hidden="1" x14ac:dyDescent="0.2">
      <c r="A168" s="1" t="s">
        <v>391</v>
      </c>
      <c r="B168" s="1" t="s">
        <v>202</v>
      </c>
      <c r="C168" s="1" t="s">
        <v>436</v>
      </c>
      <c r="D168" s="1" t="s">
        <v>409</v>
      </c>
      <c r="E168" s="1" t="s">
        <v>394</v>
      </c>
      <c r="F168" s="1" t="s">
        <v>439</v>
      </c>
      <c r="I168" s="1" t="s">
        <v>121</v>
      </c>
      <c r="J168" s="1" t="s">
        <v>121</v>
      </c>
      <c r="K168">
        <v>2</v>
      </c>
      <c r="M168" s="1" t="s">
        <v>122</v>
      </c>
      <c r="N168" s="1" t="s">
        <v>123</v>
      </c>
      <c r="O168" s="1" t="s">
        <v>121</v>
      </c>
      <c r="P168" s="1" t="s">
        <v>121</v>
      </c>
      <c r="Q168">
        <f t="shared" si="4"/>
        <v>517</v>
      </c>
      <c r="R168">
        <f>IFERROR(VLOOKUP(Q168,'Populations Data'!$B$2:$E$90,2,FALSE),"")</f>
        <v>2022</v>
      </c>
      <c r="S168">
        <f>IFERROR(VLOOKUP(Q168,'Populations Data'!$B$2:$E$90,3,FALSE),"")</f>
        <v>22621</v>
      </c>
      <c r="T168" t="str">
        <f t="shared" si="5"/>
        <v>Northern</v>
      </c>
      <c r="U168">
        <f>_xlfn.XLOOKUP(B168,Sheet3!$M$5:$M$9,Sheet3!$P$5:$P$9,"",0,1)</f>
        <v>147.86298030491744</v>
      </c>
    </row>
    <row r="169" spans="1:21" hidden="1" x14ac:dyDescent="0.2">
      <c r="A169" s="1" t="s">
        <v>391</v>
      </c>
      <c r="B169" s="1" t="s">
        <v>202</v>
      </c>
      <c r="C169" s="1" t="s">
        <v>647</v>
      </c>
      <c r="D169" s="1" t="s">
        <v>393</v>
      </c>
      <c r="E169" s="1" t="s">
        <v>394</v>
      </c>
      <c r="F169" s="1" t="s">
        <v>648</v>
      </c>
      <c r="I169" s="1" t="s">
        <v>121</v>
      </c>
      <c r="J169" s="1" t="s">
        <v>121</v>
      </c>
      <c r="K169">
        <v>4</v>
      </c>
      <c r="M169" s="1" t="s">
        <v>122</v>
      </c>
      <c r="N169" s="1" t="s">
        <v>123</v>
      </c>
      <c r="O169" s="1" t="s">
        <v>121</v>
      </c>
      <c r="P169" s="1" t="s">
        <v>121</v>
      </c>
      <c r="Q169">
        <f t="shared" si="4"/>
        <v>523</v>
      </c>
      <c r="R169">
        <f>IFERROR(VLOOKUP(Q169,'Populations Data'!$B$2:$E$90,2,FALSE),"")</f>
        <v>2022</v>
      </c>
      <c r="S169">
        <f>IFERROR(VLOOKUP(Q169,'Populations Data'!$B$2:$E$90,3,FALSE),"")</f>
        <v>16684</v>
      </c>
      <c r="T169" t="str">
        <f t="shared" si="5"/>
        <v>Northern</v>
      </c>
      <c r="U169">
        <f>_xlfn.XLOOKUP(B169,Sheet3!$M$5:$M$9,Sheet3!$P$5:$P$9,"",0,1)</f>
        <v>147.86298030491744</v>
      </c>
    </row>
    <row r="170" spans="1:21" hidden="1" x14ac:dyDescent="0.2">
      <c r="A170" s="1" t="s">
        <v>391</v>
      </c>
      <c r="B170" s="1" t="s">
        <v>202</v>
      </c>
      <c r="C170" s="1" t="s">
        <v>377</v>
      </c>
      <c r="D170" s="1" t="s">
        <v>399</v>
      </c>
      <c r="E170" s="1" t="s">
        <v>394</v>
      </c>
      <c r="F170" s="1" t="s">
        <v>379</v>
      </c>
      <c r="I170" s="1" t="s">
        <v>121</v>
      </c>
      <c r="J170" s="1" t="s">
        <v>121</v>
      </c>
      <c r="K170">
        <v>8</v>
      </c>
      <c r="M170" s="1" t="s">
        <v>122</v>
      </c>
      <c r="N170" s="1" t="s">
        <v>123</v>
      </c>
      <c r="O170" s="1" t="s">
        <v>121</v>
      </c>
      <c r="P170" s="1" t="s">
        <v>121</v>
      </c>
      <c r="Q170">
        <f t="shared" si="4"/>
        <v>524</v>
      </c>
      <c r="R170">
        <f>IFERROR(VLOOKUP(Q170,'Populations Data'!$B$2:$E$90,2,FALSE),"")</f>
        <v>2022</v>
      </c>
      <c r="S170">
        <f>IFERROR(VLOOKUP(Q170,'Populations Data'!$B$2:$E$90,3,FALSE),"")</f>
        <v>106275</v>
      </c>
      <c r="T170" t="str">
        <f t="shared" si="5"/>
        <v>Northern</v>
      </c>
      <c r="U170">
        <f>_xlfn.XLOOKUP(B170,Sheet3!$M$5:$M$9,Sheet3!$P$5:$P$9,"",0,1)</f>
        <v>147.86298030491744</v>
      </c>
    </row>
    <row r="171" spans="1:21" hidden="1" x14ac:dyDescent="0.2">
      <c r="A171" s="1" t="s">
        <v>391</v>
      </c>
      <c r="B171" s="1" t="s">
        <v>202</v>
      </c>
      <c r="C171" s="1" t="s">
        <v>377</v>
      </c>
      <c r="D171" s="1" t="s">
        <v>393</v>
      </c>
      <c r="E171" s="1" t="s">
        <v>394</v>
      </c>
      <c r="F171" s="1" t="s">
        <v>379</v>
      </c>
      <c r="I171" s="1" t="s">
        <v>121</v>
      </c>
      <c r="J171" s="1" t="s">
        <v>121</v>
      </c>
      <c r="K171">
        <v>60</v>
      </c>
      <c r="M171" s="1" t="s">
        <v>122</v>
      </c>
      <c r="N171" s="1" t="s">
        <v>123</v>
      </c>
      <c r="O171" s="1" t="s">
        <v>121</v>
      </c>
      <c r="P171" s="1" t="s">
        <v>121</v>
      </c>
      <c r="Q171">
        <f t="shared" si="4"/>
        <v>524</v>
      </c>
      <c r="R171">
        <f>IFERROR(VLOOKUP(Q171,'Populations Data'!$B$2:$E$90,2,FALSE),"")</f>
        <v>2022</v>
      </c>
      <c r="S171">
        <f>IFERROR(VLOOKUP(Q171,'Populations Data'!$B$2:$E$90,3,FALSE),"")</f>
        <v>106275</v>
      </c>
      <c r="T171" t="str">
        <f t="shared" si="5"/>
        <v>Northern</v>
      </c>
      <c r="U171">
        <f>_xlfn.XLOOKUP(B171,Sheet3!$M$5:$M$9,Sheet3!$P$5:$P$9,"",0,1)</f>
        <v>147.86298030491744</v>
      </c>
    </row>
    <row r="172" spans="1:21" hidden="1" x14ac:dyDescent="0.2">
      <c r="A172" s="1" t="s">
        <v>391</v>
      </c>
      <c r="B172" s="1" t="s">
        <v>164</v>
      </c>
      <c r="C172" s="1" t="s">
        <v>266</v>
      </c>
      <c r="D172" s="1" t="s">
        <v>409</v>
      </c>
      <c r="E172" s="1" t="s">
        <v>394</v>
      </c>
      <c r="F172" s="1" t="s">
        <v>268</v>
      </c>
      <c r="I172" s="1" t="s">
        <v>121</v>
      </c>
      <c r="J172" s="1" t="s">
        <v>121</v>
      </c>
      <c r="K172">
        <v>2</v>
      </c>
      <c r="M172" s="1" t="s">
        <v>122</v>
      </c>
      <c r="N172" s="1" t="s">
        <v>123</v>
      </c>
      <c r="O172" s="1" t="s">
        <v>121</v>
      </c>
      <c r="P172" s="1" t="s">
        <v>121</v>
      </c>
      <c r="Q172">
        <f t="shared" si="4"/>
        <v>222</v>
      </c>
      <c r="R172">
        <f>IFERROR(VLOOKUP(Q172,'Populations Data'!$B$2:$E$90,2,FALSE),"")</f>
        <v>2022</v>
      </c>
      <c r="S172">
        <f>IFERROR(VLOOKUP(Q172,'Populations Data'!$B$2:$E$90,3,FALSE),"")</f>
        <v>265941</v>
      </c>
      <c r="T172" t="str">
        <f t="shared" si="5"/>
        <v>Fraser</v>
      </c>
      <c r="U172">
        <f>_xlfn.XLOOKUP(B172,Sheet3!$M$5:$M$9,Sheet3!$P$5:$P$9,"",0,1)</f>
        <v>171.29879318961125</v>
      </c>
    </row>
    <row r="173" spans="1:21" hidden="1" x14ac:dyDescent="0.2">
      <c r="A173" s="1" t="s">
        <v>416</v>
      </c>
      <c r="B173" s="1" t="s">
        <v>116</v>
      </c>
      <c r="C173" s="1" t="s">
        <v>117</v>
      </c>
      <c r="D173" s="1" t="s">
        <v>649</v>
      </c>
      <c r="E173" s="1" t="s">
        <v>650</v>
      </c>
      <c r="F173" s="1" t="s">
        <v>120</v>
      </c>
      <c r="G173">
        <v>65</v>
      </c>
      <c r="H173">
        <v>99</v>
      </c>
      <c r="I173" s="1" t="s">
        <v>121</v>
      </c>
      <c r="J173" s="1" t="s">
        <v>481</v>
      </c>
      <c r="K173">
        <v>2</v>
      </c>
      <c r="L173">
        <v>70</v>
      </c>
      <c r="M173" s="1" t="s">
        <v>122</v>
      </c>
      <c r="N173" s="1" t="s">
        <v>123</v>
      </c>
      <c r="O173" s="1" t="s">
        <v>651</v>
      </c>
      <c r="P173" s="1" t="s">
        <v>652</v>
      </c>
      <c r="Q173">
        <f t="shared" si="4"/>
        <v>112</v>
      </c>
      <c r="R173">
        <f>IFERROR(VLOOKUP(Q173,'Populations Data'!$B$2:$E$90,2,FALSE),"")</f>
        <v>2022</v>
      </c>
      <c r="S173">
        <f>IFERROR(VLOOKUP(Q173,'Populations Data'!$B$2:$E$90,3,FALSE),"")</f>
        <v>28736</v>
      </c>
      <c r="T173" t="str">
        <f t="shared" si="5"/>
        <v>Interior</v>
      </c>
      <c r="U173">
        <f>_xlfn.XLOOKUP(B173,Sheet3!$M$5:$M$9,Sheet3!$P$5:$P$9,"",0,1)</f>
        <v>183.63499488472948</v>
      </c>
    </row>
    <row r="174" spans="1:21" hidden="1" x14ac:dyDescent="0.2">
      <c r="A174" s="1" t="s">
        <v>416</v>
      </c>
      <c r="B174" s="1" t="s">
        <v>116</v>
      </c>
      <c r="C174" s="1" t="s">
        <v>640</v>
      </c>
      <c r="D174" s="1" t="s">
        <v>429</v>
      </c>
      <c r="E174" s="1" t="s">
        <v>653</v>
      </c>
      <c r="F174" s="1" t="s">
        <v>654</v>
      </c>
      <c r="G174">
        <v>19</v>
      </c>
      <c r="H174">
        <v>64</v>
      </c>
      <c r="I174" s="1" t="s">
        <v>121</v>
      </c>
      <c r="J174" s="1" t="s">
        <v>121</v>
      </c>
      <c r="K174">
        <v>8</v>
      </c>
      <c r="L174">
        <v>98</v>
      </c>
      <c r="M174" s="1" t="s">
        <v>122</v>
      </c>
      <c r="N174" s="1" t="s">
        <v>123</v>
      </c>
      <c r="O174" s="1" t="s">
        <v>655</v>
      </c>
      <c r="P174" s="1" t="s">
        <v>656</v>
      </c>
      <c r="Q174">
        <f t="shared" si="4"/>
        <v>131</v>
      </c>
      <c r="R174">
        <f>IFERROR(VLOOKUP(Q174,'Populations Data'!$B$2:$E$90,2,FALSE),"")</f>
        <v>2022</v>
      </c>
      <c r="S174">
        <f>IFERROR(VLOOKUP(Q174,'Populations Data'!$B$2:$E$90,3,FALSE),"")</f>
        <v>21869</v>
      </c>
      <c r="T174" t="str">
        <f t="shared" si="5"/>
        <v>Interior</v>
      </c>
      <c r="U174">
        <f>_xlfn.XLOOKUP(B174,Sheet3!$M$5:$M$9,Sheet3!$P$5:$P$9,"",0,1)</f>
        <v>183.63499488472948</v>
      </c>
    </row>
    <row r="175" spans="1:21" hidden="1" x14ac:dyDescent="0.2">
      <c r="A175" s="1" t="s">
        <v>416</v>
      </c>
      <c r="B175" s="1" t="s">
        <v>116</v>
      </c>
      <c r="C175" s="1" t="s">
        <v>634</v>
      </c>
      <c r="D175" s="1" t="s">
        <v>429</v>
      </c>
      <c r="E175" s="1" t="s">
        <v>657</v>
      </c>
      <c r="F175" s="1" t="s">
        <v>636</v>
      </c>
      <c r="G175">
        <v>19</v>
      </c>
      <c r="H175">
        <v>64</v>
      </c>
      <c r="I175" s="1" t="s">
        <v>121</v>
      </c>
      <c r="J175" s="1" t="s">
        <v>121</v>
      </c>
      <c r="K175">
        <v>6</v>
      </c>
      <c r="L175">
        <v>83</v>
      </c>
      <c r="M175" s="1" t="s">
        <v>122</v>
      </c>
      <c r="N175" s="1" t="s">
        <v>123</v>
      </c>
      <c r="O175" s="1" t="s">
        <v>658</v>
      </c>
      <c r="P175" s="1" t="s">
        <v>659</v>
      </c>
      <c r="Q175">
        <f t="shared" si="4"/>
        <v>132</v>
      </c>
      <c r="R175">
        <f>IFERROR(VLOOKUP(Q175,'Populations Data'!$B$2:$E$90,2,FALSE),"")</f>
        <v>2022</v>
      </c>
      <c r="S175">
        <f>IFERROR(VLOOKUP(Q175,'Populations Data'!$B$2:$E$90,3,FALSE),"")</f>
        <v>45895</v>
      </c>
      <c r="T175" t="str">
        <f t="shared" si="5"/>
        <v>Interior</v>
      </c>
      <c r="U175">
        <f>_xlfn.XLOOKUP(B175,Sheet3!$M$5:$M$9,Sheet3!$P$5:$P$9,"",0,1)</f>
        <v>183.63499488472948</v>
      </c>
    </row>
    <row r="176" spans="1:21" hidden="1" x14ac:dyDescent="0.2">
      <c r="A176" s="1" t="s">
        <v>416</v>
      </c>
      <c r="B176" s="1" t="s">
        <v>184</v>
      </c>
      <c r="C176" s="1" t="s">
        <v>185</v>
      </c>
      <c r="D176" s="1" t="s">
        <v>660</v>
      </c>
      <c r="E176" s="1" t="s">
        <v>187</v>
      </c>
      <c r="F176" s="1" t="s">
        <v>188</v>
      </c>
      <c r="G176">
        <v>19</v>
      </c>
      <c r="H176">
        <v>64</v>
      </c>
      <c r="I176" s="1" t="s">
        <v>121</v>
      </c>
      <c r="J176" s="1" t="s">
        <v>121</v>
      </c>
      <c r="K176">
        <v>7</v>
      </c>
      <c r="M176" s="1" t="s">
        <v>122</v>
      </c>
      <c r="N176" s="1" t="s">
        <v>123</v>
      </c>
      <c r="O176" s="1" t="s">
        <v>189</v>
      </c>
      <c r="P176" s="1" t="s">
        <v>190</v>
      </c>
      <c r="Q176">
        <f t="shared" si="4"/>
        <v>321</v>
      </c>
      <c r="R176">
        <f>IFERROR(VLOOKUP(Q176,'Populations Data'!$B$2:$E$90,2,FALSE),"")</f>
        <v>2022</v>
      </c>
      <c r="S176">
        <f>IFERROR(VLOOKUP(Q176,'Populations Data'!$B$2:$E$90,3,FALSE),"")</f>
        <v>133972</v>
      </c>
      <c r="T176" t="str">
        <f t="shared" si="5"/>
        <v>Vancouver Coastal</v>
      </c>
      <c r="U176">
        <f>_xlfn.XLOOKUP(B176,Sheet3!$M$5:$M$9,Sheet3!$P$5:$P$9,"",0,1)</f>
        <v>321.7507500861164</v>
      </c>
    </row>
    <row r="177" spans="1:21" hidden="1" x14ac:dyDescent="0.2">
      <c r="A177" s="1" t="s">
        <v>416</v>
      </c>
      <c r="B177" s="1" t="s">
        <v>191</v>
      </c>
      <c r="C177" s="1" t="s">
        <v>356</v>
      </c>
      <c r="D177" s="1" t="s">
        <v>425</v>
      </c>
      <c r="E177" s="1" t="s">
        <v>661</v>
      </c>
      <c r="F177" s="1" t="s">
        <v>358</v>
      </c>
      <c r="G177">
        <v>65</v>
      </c>
      <c r="H177">
        <v>99</v>
      </c>
      <c r="I177" s="1" t="s">
        <v>121</v>
      </c>
      <c r="J177" s="1" t="s">
        <v>138</v>
      </c>
      <c r="K177">
        <v>24</v>
      </c>
      <c r="L177">
        <v>65</v>
      </c>
      <c r="M177" s="1" t="s">
        <v>122</v>
      </c>
      <c r="N177" s="1" t="s">
        <v>123</v>
      </c>
      <c r="O177" s="1" t="s">
        <v>662</v>
      </c>
      <c r="P177" s="1" t="s">
        <v>663</v>
      </c>
      <c r="Q177">
        <f t="shared" si="4"/>
        <v>421</v>
      </c>
      <c r="R177">
        <f>IFERROR(VLOOKUP(Q177,'Populations Data'!$B$2:$E$90,2,FALSE),"")</f>
        <v>2022</v>
      </c>
      <c r="S177">
        <f>IFERROR(VLOOKUP(Q177,'Populations Data'!$B$2:$E$90,3,FALSE),"")</f>
        <v>64912</v>
      </c>
      <c r="T177" t="str">
        <f t="shared" si="5"/>
        <v>Vancouver Island</v>
      </c>
      <c r="U177">
        <f>_xlfn.XLOOKUP(B177,Sheet3!$M$5:$M$9,Sheet3!$P$5:$P$9,"",0,1)</f>
        <v>209.99723807980351</v>
      </c>
    </row>
    <row r="178" spans="1:21" hidden="1" x14ac:dyDescent="0.2">
      <c r="A178" s="1" t="s">
        <v>416</v>
      </c>
      <c r="B178" s="1" t="s">
        <v>202</v>
      </c>
      <c r="C178" s="1" t="s">
        <v>664</v>
      </c>
      <c r="D178" s="1" t="s">
        <v>425</v>
      </c>
      <c r="E178" s="1" t="s">
        <v>665</v>
      </c>
      <c r="F178" s="1" t="s">
        <v>666</v>
      </c>
      <c r="G178">
        <v>65</v>
      </c>
      <c r="H178">
        <v>99</v>
      </c>
      <c r="I178" s="1" t="s">
        <v>121</v>
      </c>
      <c r="J178" s="1" t="s">
        <v>121</v>
      </c>
      <c r="K178">
        <v>10</v>
      </c>
      <c r="M178" s="1" t="s">
        <v>122</v>
      </c>
      <c r="N178" s="1" t="s">
        <v>123</v>
      </c>
      <c r="O178" s="1" t="s">
        <v>667</v>
      </c>
      <c r="P178" s="1" t="s">
        <v>668</v>
      </c>
      <c r="Q178">
        <f t="shared" si="4"/>
        <v>514</v>
      </c>
      <c r="R178">
        <f>IFERROR(VLOOKUP(Q178,'Populations Data'!$B$2:$E$90,2,FALSE),"")</f>
        <v>2022</v>
      </c>
      <c r="S178">
        <f>IFERROR(VLOOKUP(Q178,'Populations Data'!$B$2:$E$90,3,FALSE),"")</f>
        <v>17638</v>
      </c>
      <c r="T178" t="str">
        <f t="shared" si="5"/>
        <v>Northern</v>
      </c>
      <c r="U178">
        <f>_xlfn.XLOOKUP(B178,Sheet3!$M$5:$M$9,Sheet3!$P$5:$P$9,"",0,1)</f>
        <v>147.86298030491744</v>
      </c>
    </row>
    <row r="179" spans="1:21" hidden="1" x14ac:dyDescent="0.2">
      <c r="A179" s="1" t="s">
        <v>416</v>
      </c>
      <c r="B179" s="1" t="s">
        <v>202</v>
      </c>
      <c r="C179" s="1" t="s">
        <v>436</v>
      </c>
      <c r="D179" s="1" t="s">
        <v>429</v>
      </c>
      <c r="E179" s="1" t="s">
        <v>438</v>
      </c>
      <c r="F179" s="1" t="s">
        <v>439</v>
      </c>
      <c r="G179">
        <v>19</v>
      </c>
      <c r="H179">
        <v>64</v>
      </c>
      <c r="I179" s="1" t="s">
        <v>121</v>
      </c>
      <c r="J179" s="1" t="s">
        <v>121</v>
      </c>
      <c r="K179">
        <v>14</v>
      </c>
      <c r="M179" s="1" t="s">
        <v>122</v>
      </c>
      <c r="N179" s="1" t="s">
        <v>123</v>
      </c>
      <c r="O179" s="1" t="s">
        <v>440</v>
      </c>
      <c r="P179" s="1" t="s">
        <v>441</v>
      </c>
      <c r="Q179">
        <f t="shared" si="4"/>
        <v>517</v>
      </c>
      <c r="R179">
        <f>IFERROR(VLOOKUP(Q179,'Populations Data'!$B$2:$E$90,2,FALSE),"")</f>
        <v>2022</v>
      </c>
      <c r="S179">
        <f>IFERROR(VLOOKUP(Q179,'Populations Data'!$B$2:$E$90,3,FALSE),"")</f>
        <v>22621</v>
      </c>
      <c r="T179" t="str">
        <f t="shared" si="5"/>
        <v>Northern</v>
      </c>
      <c r="U179">
        <f>_xlfn.XLOOKUP(B179,Sheet3!$M$5:$M$9,Sheet3!$P$5:$P$9,"",0,1)</f>
        <v>147.86298030491744</v>
      </c>
    </row>
    <row r="180" spans="1:21" hidden="1" x14ac:dyDescent="0.2">
      <c r="A180" s="1" t="s">
        <v>416</v>
      </c>
      <c r="B180" s="1" t="s">
        <v>202</v>
      </c>
      <c r="C180" s="1" t="s">
        <v>377</v>
      </c>
      <c r="D180" s="1" t="s">
        <v>437</v>
      </c>
      <c r="E180" s="1" t="s">
        <v>510</v>
      </c>
      <c r="F180" s="1" t="s">
        <v>379</v>
      </c>
      <c r="G180">
        <v>19</v>
      </c>
      <c r="H180">
        <v>64</v>
      </c>
      <c r="I180" s="1" t="s">
        <v>121</v>
      </c>
      <c r="J180" s="1" t="s">
        <v>121</v>
      </c>
      <c r="K180">
        <v>10</v>
      </c>
      <c r="M180" s="1" t="s">
        <v>122</v>
      </c>
      <c r="N180" s="1" t="s">
        <v>123</v>
      </c>
      <c r="O180" s="1" t="s">
        <v>632</v>
      </c>
      <c r="P180" s="1" t="s">
        <v>633</v>
      </c>
      <c r="Q180">
        <f t="shared" si="4"/>
        <v>524</v>
      </c>
      <c r="R180">
        <f>IFERROR(VLOOKUP(Q180,'Populations Data'!$B$2:$E$90,2,FALSE),"")</f>
        <v>2022</v>
      </c>
      <c r="S180">
        <f>IFERROR(VLOOKUP(Q180,'Populations Data'!$B$2:$E$90,3,FALSE),"")</f>
        <v>106275</v>
      </c>
      <c r="T180" t="str">
        <f t="shared" si="5"/>
        <v>Northern</v>
      </c>
      <c r="U180">
        <f>_xlfn.XLOOKUP(B180,Sheet3!$M$5:$M$9,Sheet3!$P$5:$P$9,"",0,1)</f>
        <v>147.86298030491744</v>
      </c>
    </row>
    <row r="181" spans="1:21" hidden="1" x14ac:dyDescent="0.2">
      <c r="A181" s="1" t="s">
        <v>416</v>
      </c>
      <c r="B181" s="1" t="s">
        <v>202</v>
      </c>
      <c r="C181" s="1" t="s">
        <v>669</v>
      </c>
      <c r="D181" s="1" t="s">
        <v>425</v>
      </c>
      <c r="E181" s="1" t="s">
        <v>670</v>
      </c>
      <c r="F181" s="1" t="s">
        <v>671</v>
      </c>
      <c r="G181">
        <v>65</v>
      </c>
      <c r="H181">
        <v>99</v>
      </c>
      <c r="I181" s="1" t="s">
        <v>121</v>
      </c>
      <c r="J181" s="1" t="s">
        <v>121</v>
      </c>
      <c r="K181">
        <v>4</v>
      </c>
      <c r="M181" s="1" t="s">
        <v>122</v>
      </c>
      <c r="N181" s="1" t="s">
        <v>123</v>
      </c>
      <c r="O181" s="1" t="s">
        <v>672</v>
      </c>
      <c r="P181" s="1" t="s">
        <v>673</v>
      </c>
      <c r="Q181">
        <f t="shared" si="4"/>
        <v>532</v>
      </c>
      <c r="R181">
        <f>IFERROR(VLOOKUP(Q181,'Populations Data'!$B$2:$E$90,2,FALSE),"")</f>
        <v>2022</v>
      </c>
      <c r="S181">
        <f>IFERROR(VLOOKUP(Q181,'Populations Data'!$B$2:$E$90,3,FALSE),"")</f>
        <v>38889</v>
      </c>
      <c r="T181" t="str">
        <f t="shared" si="5"/>
        <v>Northern</v>
      </c>
      <c r="U181">
        <f>_xlfn.XLOOKUP(B181,Sheet3!$M$5:$M$9,Sheet3!$P$5:$P$9,"",0,1)</f>
        <v>147.86298030491744</v>
      </c>
    </row>
    <row r="182" spans="1:21" hidden="1" x14ac:dyDescent="0.2">
      <c r="A182" s="1" t="s">
        <v>416</v>
      </c>
      <c r="B182" s="1" t="s">
        <v>184</v>
      </c>
      <c r="C182" s="1" t="s">
        <v>424</v>
      </c>
      <c r="D182" s="1" t="s">
        <v>442</v>
      </c>
      <c r="E182" s="1" t="s">
        <v>443</v>
      </c>
      <c r="F182" s="1" t="s">
        <v>188</v>
      </c>
      <c r="G182">
        <v>0</v>
      </c>
      <c r="H182">
        <v>11</v>
      </c>
      <c r="I182" s="1" t="s">
        <v>121</v>
      </c>
      <c r="J182" s="1" t="s">
        <v>121</v>
      </c>
      <c r="K182">
        <v>10</v>
      </c>
      <c r="L182">
        <v>32</v>
      </c>
      <c r="M182" s="1" t="s">
        <v>122</v>
      </c>
      <c r="N182" s="1" t="s">
        <v>123</v>
      </c>
      <c r="O182" s="1" t="s">
        <v>444</v>
      </c>
      <c r="P182" s="1" t="s">
        <v>445</v>
      </c>
      <c r="Q182">
        <f t="shared" si="4"/>
        <v>325</v>
      </c>
      <c r="R182">
        <f>IFERROR(VLOOKUP(Q182,'Populations Data'!$B$2:$E$90,2,FALSE),"")</f>
        <v>2022</v>
      </c>
      <c r="S182">
        <f>IFERROR(VLOOKUP(Q182,'Populations Data'!$B$2:$E$90,3,FALSE),"")</f>
        <v>106033</v>
      </c>
      <c r="T182" t="str">
        <f t="shared" si="5"/>
        <v>Vancouver Coastal</v>
      </c>
      <c r="U182">
        <f>_xlfn.XLOOKUP(B182,Sheet3!$M$5:$M$9,Sheet3!$P$5:$P$9,"",0,1)</f>
        <v>321.7507500861164</v>
      </c>
    </row>
    <row r="183" spans="1:21" hidden="1" x14ac:dyDescent="0.2">
      <c r="A183" s="1" t="s">
        <v>115</v>
      </c>
      <c r="B183" s="1" t="s">
        <v>116</v>
      </c>
      <c r="C183" s="1" t="s">
        <v>450</v>
      </c>
      <c r="D183" s="1" t="s">
        <v>209</v>
      </c>
      <c r="E183" s="1" t="s">
        <v>674</v>
      </c>
      <c r="F183" s="1" t="s">
        <v>452</v>
      </c>
      <c r="G183">
        <v>19</v>
      </c>
      <c r="H183">
        <v>99</v>
      </c>
      <c r="I183" s="1" t="s">
        <v>121</v>
      </c>
      <c r="J183" s="1" t="s">
        <v>121</v>
      </c>
      <c r="K183">
        <v>0</v>
      </c>
      <c r="L183">
        <v>0</v>
      </c>
      <c r="M183" s="1" t="s">
        <v>122</v>
      </c>
      <c r="N183" s="1" t="s">
        <v>123</v>
      </c>
      <c r="O183" s="1" t="s">
        <v>675</v>
      </c>
      <c r="P183" s="1" t="s">
        <v>676</v>
      </c>
      <c r="Q183">
        <f t="shared" si="4"/>
        <v>122</v>
      </c>
      <c r="R183">
        <f>IFERROR(VLOOKUP(Q183,'Populations Data'!$B$2:$E$90,2,FALSE),"")</f>
        <v>2022</v>
      </c>
      <c r="S183">
        <f>IFERROR(VLOOKUP(Q183,'Populations Data'!$B$2:$E$90,3,FALSE),"")</f>
        <v>28244</v>
      </c>
      <c r="T183" t="str">
        <f t="shared" si="5"/>
        <v>Interior</v>
      </c>
      <c r="U183">
        <f>_xlfn.XLOOKUP(B183,Sheet3!$M$5:$M$9,Sheet3!$P$5:$P$9,"",0,1)</f>
        <v>183.63499488472948</v>
      </c>
    </row>
    <row r="184" spans="1:21" hidden="1" x14ac:dyDescent="0.2">
      <c r="A184" s="1" t="s">
        <v>115</v>
      </c>
      <c r="B184" s="1" t="s">
        <v>116</v>
      </c>
      <c r="C184" s="1" t="s">
        <v>151</v>
      </c>
      <c r="D184" s="1" t="s">
        <v>118</v>
      </c>
      <c r="E184" s="1" t="s">
        <v>677</v>
      </c>
      <c r="F184" s="1" t="s">
        <v>153</v>
      </c>
      <c r="G184">
        <v>19</v>
      </c>
      <c r="H184">
        <v>64</v>
      </c>
      <c r="I184" s="1" t="s">
        <v>121</v>
      </c>
      <c r="J184" s="1" t="s">
        <v>121</v>
      </c>
      <c r="K184">
        <v>34</v>
      </c>
      <c r="L184">
        <v>90</v>
      </c>
      <c r="M184" s="1" t="s">
        <v>122</v>
      </c>
      <c r="N184" s="1" t="s">
        <v>123</v>
      </c>
      <c r="O184" s="1" t="s">
        <v>678</v>
      </c>
      <c r="P184" s="1" t="s">
        <v>679</v>
      </c>
      <c r="Q184">
        <f t="shared" si="4"/>
        <v>137</v>
      </c>
      <c r="R184">
        <f>IFERROR(VLOOKUP(Q184,'Populations Data'!$B$2:$E$90,2,FALSE),"")</f>
        <v>2022</v>
      </c>
      <c r="S184">
        <f>IFERROR(VLOOKUP(Q184,'Populations Data'!$B$2:$E$90,3,FALSE),"")</f>
        <v>234885</v>
      </c>
      <c r="T184" t="str">
        <f t="shared" si="5"/>
        <v>Interior</v>
      </c>
      <c r="U184">
        <f>_xlfn.XLOOKUP(B184,Sheet3!$M$5:$M$9,Sheet3!$P$5:$P$9,"",0,1)</f>
        <v>183.63499488472948</v>
      </c>
    </row>
    <row r="185" spans="1:21" hidden="1" x14ac:dyDescent="0.2">
      <c r="A185" s="1" t="s">
        <v>115</v>
      </c>
      <c r="B185" s="1" t="s">
        <v>116</v>
      </c>
      <c r="C185" s="1" t="s">
        <v>171</v>
      </c>
      <c r="D185" s="1" t="s">
        <v>490</v>
      </c>
      <c r="E185" s="1" t="s">
        <v>680</v>
      </c>
      <c r="F185" s="1" t="s">
        <v>173</v>
      </c>
      <c r="G185">
        <v>4</v>
      </c>
      <c r="H185">
        <v>17</v>
      </c>
      <c r="I185" s="1" t="s">
        <v>121</v>
      </c>
      <c r="J185" s="1" t="s">
        <v>138</v>
      </c>
      <c r="K185">
        <v>2</v>
      </c>
      <c r="L185">
        <v>16</v>
      </c>
      <c r="M185" s="1" t="s">
        <v>122</v>
      </c>
      <c r="N185" s="1" t="s">
        <v>123</v>
      </c>
      <c r="O185" s="1" t="s">
        <v>419</v>
      </c>
      <c r="P185" s="1" t="s">
        <v>420</v>
      </c>
      <c r="Q185">
        <f t="shared" si="4"/>
        <v>143</v>
      </c>
      <c r="R185">
        <f>IFERROR(VLOOKUP(Q185,'Populations Data'!$B$2:$E$90,2,FALSE),"")</f>
        <v>2022</v>
      </c>
      <c r="S185">
        <f>IFERROR(VLOOKUP(Q185,'Populations Data'!$B$2:$E$90,3,FALSE),"")</f>
        <v>130096</v>
      </c>
      <c r="T185" t="str">
        <f t="shared" si="5"/>
        <v>Interior</v>
      </c>
      <c r="U185">
        <f>_xlfn.XLOOKUP(B185,Sheet3!$M$5:$M$9,Sheet3!$P$5:$P$9,"",0,1)</f>
        <v>183.63499488472948</v>
      </c>
    </row>
    <row r="186" spans="1:21" hidden="1" x14ac:dyDescent="0.2">
      <c r="A186" s="1" t="s">
        <v>126</v>
      </c>
      <c r="B186" s="1" t="s">
        <v>116</v>
      </c>
      <c r="C186" s="1" t="s">
        <v>117</v>
      </c>
      <c r="D186" s="1" t="s">
        <v>335</v>
      </c>
      <c r="E186" s="1" t="s">
        <v>681</v>
      </c>
      <c r="F186" s="1" t="s">
        <v>682</v>
      </c>
      <c r="G186">
        <v>19</v>
      </c>
      <c r="H186">
        <v>24</v>
      </c>
      <c r="I186" s="1" t="s">
        <v>131</v>
      </c>
      <c r="J186" s="1" t="s">
        <v>481</v>
      </c>
      <c r="K186">
        <v>5</v>
      </c>
      <c r="L186">
        <v>0</v>
      </c>
      <c r="M186" s="1" t="s">
        <v>122</v>
      </c>
      <c r="N186" s="1" t="s">
        <v>123</v>
      </c>
      <c r="O186" s="1" t="s">
        <v>683</v>
      </c>
      <c r="P186" s="1" t="s">
        <v>684</v>
      </c>
      <c r="Q186">
        <f t="shared" si="4"/>
        <v>112</v>
      </c>
      <c r="R186">
        <f>IFERROR(VLOOKUP(Q186,'Populations Data'!$B$2:$E$90,2,FALSE),"")</f>
        <v>2022</v>
      </c>
      <c r="S186">
        <f>IFERROR(VLOOKUP(Q186,'Populations Data'!$B$2:$E$90,3,FALSE),"")</f>
        <v>28736</v>
      </c>
      <c r="T186" t="str">
        <f t="shared" si="5"/>
        <v>Interior</v>
      </c>
      <c r="U186">
        <f>_xlfn.XLOOKUP(B186,Sheet3!$M$5:$M$9,Sheet3!$P$5:$P$9,"",0,1)</f>
        <v>183.63499488472948</v>
      </c>
    </row>
    <row r="187" spans="1:21" hidden="1" x14ac:dyDescent="0.2">
      <c r="A187" s="1" t="s">
        <v>126</v>
      </c>
      <c r="B187" s="1" t="s">
        <v>116</v>
      </c>
      <c r="C187" s="1" t="s">
        <v>640</v>
      </c>
      <c r="D187" s="1" t="s">
        <v>147</v>
      </c>
      <c r="E187" s="1" t="s">
        <v>653</v>
      </c>
      <c r="F187" s="1" t="s">
        <v>654</v>
      </c>
      <c r="G187">
        <v>19</v>
      </c>
      <c r="H187">
        <v>64</v>
      </c>
      <c r="I187" s="1" t="s">
        <v>131</v>
      </c>
      <c r="J187" s="1" t="s">
        <v>121</v>
      </c>
      <c r="K187">
        <v>22</v>
      </c>
      <c r="L187">
        <v>98</v>
      </c>
      <c r="M187" s="1" t="s">
        <v>122</v>
      </c>
      <c r="N187" s="1" t="s">
        <v>123</v>
      </c>
      <c r="O187" s="1" t="s">
        <v>655</v>
      </c>
      <c r="P187" s="1" t="s">
        <v>656</v>
      </c>
      <c r="Q187">
        <f t="shared" si="4"/>
        <v>131</v>
      </c>
      <c r="R187">
        <f>IFERROR(VLOOKUP(Q187,'Populations Data'!$B$2:$E$90,2,FALSE),"")</f>
        <v>2022</v>
      </c>
      <c r="S187">
        <f>IFERROR(VLOOKUP(Q187,'Populations Data'!$B$2:$E$90,3,FALSE),"")</f>
        <v>21869</v>
      </c>
      <c r="T187" t="str">
        <f t="shared" si="5"/>
        <v>Interior</v>
      </c>
      <c r="U187">
        <f>_xlfn.XLOOKUP(B187,Sheet3!$M$5:$M$9,Sheet3!$P$5:$P$9,"",0,1)</f>
        <v>183.63499488472948</v>
      </c>
    </row>
    <row r="188" spans="1:21" hidden="1" x14ac:dyDescent="0.2">
      <c r="A188" s="1" t="s">
        <v>126</v>
      </c>
      <c r="B188" s="1" t="s">
        <v>116</v>
      </c>
      <c r="C188" s="1" t="s">
        <v>634</v>
      </c>
      <c r="D188" s="1" t="s">
        <v>147</v>
      </c>
      <c r="E188" s="1" t="s">
        <v>685</v>
      </c>
      <c r="F188" s="1" t="s">
        <v>636</v>
      </c>
      <c r="G188">
        <v>19</v>
      </c>
      <c r="H188">
        <v>64</v>
      </c>
      <c r="I188" s="1" t="s">
        <v>686</v>
      </c>
      <c r="J188" s="1" t="s">
        <v>121</v>
      </c>
      <c r="K188">
        <v>12</v>
      </c>
      <c r="L188">
        <v>83</v>
      </c>
      <c r="M188" s="1" t="s">
        <v>122</v>
      </c>
      <c r="N188" s="1" t="s">
        <v>123</v>
      </c>
      <c r="O188" s="1" t="s">
        <v>687</v>
      </c>
      <c r="P188" s="1" t="s">
        <v>688</v>
      </c>
      <c r="Q188">
        <f t="shared" si="4"/>
        <v>132</v>
      </c>
      <c r="R188">
        <f>IFERROR(VLOOKUP(Q188,'Populations Data'!$B$2:$E$90,2,FALSE),"")</f>
        <v>2022</v>
      </c>
      <c r="S188">
        <f>IFERROR(VLOOKUP(Q188,'Populations Data'!$B$2:$E$90,3,FALSE),"")</f>
        <v>45895</v>
      </c>
      <c r="T188" t="str">
        <f t="shared" si="5"/>
        <v>Interior</v>
      </c>
      <c r="U188">
        <f>_xlfn.XLOOKUP(B188,Sheet3!$M$5:$M$9,Sheet3!$P$5:$P$9,"",0,1)</f>
        <v>183.63499488472948</v>
      </c>
    </row>
    <row r="189" spans="1:21" hidden="1" x14ac:dyDescent="0.2">
      <c r="A189" s="1" t="s">
        <v>126</v>
      </c>
      <c r="B189" s="1" t="s">
        <v>116</v>
      </c>
      <c r="C189" s="1" t="s">
        <v>634</v>
      </c>
      <c r="D189" s="1" t="s">
        <v>275</v>
      </c>
      <c r="E189" s="1" t="s">
        <v>689</v>
      </c>
      <c r="F189" s="1" t="s">
        <v>636</v>
      </c>
      <c r="G189">
        <v>19</v>
      </c>
      <c r="H189">
        <v>64</v>
      </c>
      <c r="I189" s="1" t="s">
        <v>131</v>
      </c>
      <c r="J189" s="1" t="s">
        <v>121</v>
      </c>
      <c r="K189">
        <v>4</v>
      </c>
      <c r="L189">
        <v>0</v>
      </c>
      <c r="M189" s="1" t="s">
        <v>122</v>
      </c>
      <c r="N189" s="1" t="s">
        <v>123</v>
      </c>
      <c r="O189" s="1" t="s">
        <v>690</v>
      </c>
      <c r="P189" s="1" t="s">
        <v>691</v>
      </c>
      <c r="Q189">
        <f t="shared" si="4"/>
        <v>132</v>
      </c>
      <c r="R189">
        <f>IFERROR(VLOOKUP(Q189,'Populations Data'!$B$2:$E$90,2,FALSE),"")</f>
        <v>2022</v>
      </c>
      <c r="S189">
        <f>IFERROR(VLOOKUP(Q189,'Populations Data'!$B$2:$E$90,3,FALSE),"")</f>
        <v>45895</v>
      </c>
      <c r="T189" t="str">
        <f t="shared" si="5"/>
        <v>Interior</v>
      </c>
      <c r="U189">
        <f>_xlfn.XLOOKUP(B189,Sheet3!$M$5:$M$9,Sheet3!$P$5:$P$9,"",0,1)</f>
        <v>183.63499488472948</v>
      </c>
    </row>
    <row r="190" spans="1:21" hidden="1" x14ac:dyDescent="0.2">
      <c r="A190" s="1" t="s">
        <v>126</v>
      </c>
      <c r="B190" s="1" t="s">
        <v>116</v>
      </c>
      <c r="C190" s="1" t="s">
        <v>151</v>
      </c>
      <c r="D190" s="1" t="s">
        <v>128</v>
      </c>
      <c r="E190" s="1" t="s">
        <v>692</v>
      </c>
      <c r="F190" s="1" t="s">
        <v>693</v>
      </c>
      <c r="G190">
        <v>19</v>
      </c>
      <c r="H190">
        <v>90</v>
      </c>
      <c r="I190" s="1" t="s">
        <v>686</v>
      </c>
      <c r="J190" s="1" t="s">
        <v>121</v>
      </c>
      <c r="K190">
        <v>1</v>
      </c>
      <c r="L190">
        <v>100</v>
      </c>
      <c r="M190" s="1" t="s">
        <v>122</v>
      </c>
      <c r="N190" s="1" t="s">
        <v>123</v>
      </c>
      <c r="O190" s="1" t="s">
        <v>694</v>
      </c>
      <c r="P190" s="1" t="s">
        <v>695</v>
      </c>
      <c r="Q190">
        <f t="shared" si="4"/>
        <v>137</v>
      </c>
      <c r="R190">
        <f>IFERROR(VLOOKUP(Q190,'Populations Data'!$B$2:$E$90,2,FALSE),"")</f>
        <v>2022</v>
      </c>
      <c r="S190">
        <f>IFERROR(VLOOKUP(Q190,'Populations Data'!$B$2:$E$90,3,FALSE),"")</f>
        <v>234885</v>
      </c>
      <c r="T190" t="str">
        <f t="shared" si="5"/>
        <v>Interior</v>
      </c>
      <c r="U190">
        <f>_xlfn.XLOOKUP(B190,Sheet3!$M$5:$M$9,Sheet3!$P$5:$P$9,"",0,1)</f>
        <v>183.63499488472948</v>
      </c>
    </row>
    <row r="191" spans="1:21" hidden="1" x14ac:dyDescent="0.2">
      <c r="A191" s="1" t="s">
        <v>126</v>
      </c>
      <c r="B191" s="1" t="s">
        <v>116</v>
      </c>
      <c r="C191" s="1" t="s">
        <v>151</v>
      </c>
      <c r="D191" s="1" t="s">
        <v>128</v>
      </c>
      <c r="E191" s="1" t="s">
        <v>696</v>
      </c>
      <c r="F191" s="1" t="s">
        <v>153</v>
      </c>
      <c r="G191">
        <v>19</v>
      </c>
      <c r="H191">
        <v>90</v>
      </c>
      <c r="I191" s="1" t="s">
        <v>131</v>
      </c>
      <c r="J191" s="1" t="s">
        <v>121</v>
      </c>
      <c r="K191">
        <v>1</v>
      </c>
      <c r="L191">
        <v>100</v>
      </c>
      <c r="M191" s="1" t="s">
        <v>122</v>
      </c>
      <c r="N191" s="1" t="s">
        <v>123</v>
      </c>
      <c r="O191" s="1" t="s">
        <v>697</v>
      </c>
      <c r="P191" s="1" t="s">
        <v>698</v>
      </c>
      <c r="Q191">
        <f t="shared" si="4"/>
        <v>137</v>
      </c>
      <c r="R191">
        <f>IFERROR(VLOOKUP(Q191,'Populations Data'!$B$2:$E$90,2,FALSE),"")</f>
        <v>2022</v>
      </c>
      <c r="S191">
        <f>IFERROR(VLOOKUP(Q191,'Populations Data'!$B$2:$E$90,3,FALSE),"")</f>
        <v>234885</v>
      </c>
      <c r="T191" t="str">
        <f t="shared" si="5"/>
        <v>Interior</v>
      </c>
      <c r="U191">
        <f>_xlfn.XLOOKUP(B191,Sheet3!$M$5:$M$9,Sheet3!$P$5:$P$9,"",0,1)</f>
        <v>183.63499488472948</v>
      </c>
    </row>
    <row r="192" spans="1:21" hidden="1" x14ac:dyDescent="0.2">
      <c r="A192" s="1" t="s">
        <v>126</v>
      </c>
      <c r="B192" s="1" t="s">
        <v>164</v>
      </c>
      <c r="C192" s="1" t="s">
        <v>398</v>
      </c>
      <c r="D192" s="1" t="s">
        <v>147</v>
      </c>
      <c r="E192" s="1" t="s">
        <v>699</v>
      </c>
      <c r="F192" s="1" t="s">
        <v>400</v>
      </c>
      <c r="G192">
        <v>19</v>
      </c>
      <c r="H192">
        <v>99</v>
      </c>
      <c r="I192" s="1" t="s">
        <v>131</v>
      </c>
      <c r="J192" s="1" t="s">
        <v>138</v>
      </c>
      <c r="K192">
        <v>12</v>
      </c>
      <c r="L192">
        <v>92</v>
      </c>
      <c r="M192" s="1" t="s">
        <v>122</v>
      </c>
      <c r="N192" s="1" t="s">
        <v>123</v>
      </c>
      <c r="O192" s="1" t="s">
        <v>700</v>
      </c>
      <c r="P192" s="1" t="s">
        <v>701</v>
      </c>
      <c r="Q192">
        <f t="shared" si="4"/>
        <v>212</v>
      </c>
      <c r="R192">
        <f>IFERROR(VLOOKUP(Q192,'Populations Data'!$B$2:$E$90,2,FALSE),"")</f>
        <v>2022</v>
      </c>
      <c r="S192">
        <f>IFERROR(VLOOKUP(Q192,'Populations Data'!$B$2:$E$90,3,FALSE),"")</f>
        <v>109231</v>
      </c>
      <c r="T192" t="str">
        <f t="shared" si="5"/>
        <v>Fraser</v>
      </c>
      <c r="U192">
        <f>_xlfn.XLOOKUP(B192,Sheet3!$M$5:$M$9,Sheet3!$P$5:$P$9,"",0,1)</f>
        <v>171.29879318961125</v>
      </c>
    </row>
    <row r="193" spans="1:21" hidden="1" x14ac:dyDescent="0.2">
      <c r="A193" s="1" t="s">
        <v>126</v>
      </c>
      <c r="B193" s="1" t="s">
        <v>164</v>
      </c>
      <c r="C193" s="1" t="s">
        <v>165</v>
      </c>
      <c r="D193" s="1" t="s">
        <v>147</v>
      </c>
      <c r="E193" s="1" t="s">
        <v>702</v>
      </c>
      <c r="F193" s="1" t="s">
        <v>168</v>
      </c>
      <c r="G193">
        <v>19</v>
      </c>
      <c r="H193">
        <v>99</v>
      </c>
      <c r="I193" s="1" t="s">
        <v>131</v>
      </c>
      <c r="J193" s="1" t="s">
        <v>138</v>
      </c>
      <c r="K193">
        <v>25</v>
      </c>
      <c r="L193">
        <v>100</v>
      </c>
      <c r="M193" s="1" t="s">
        <v>122</v>
      </c>
      <c r="N193" s="1" t="s">
        <v>123</v>
      </c>
      <c r="O193" s="1" t="s">
        <v>703</v>
      </c>
      <c r="P193" s="1" t="s">
        <v>704</v>
      </c>
      <c r="Q193">
        <f t="shared" si="4"/>
        <v>213</v>
      </c>
      <c r="R193">
        <f>IFERROR(VLOOKUP(Q193,'Populations Data'!$B$2:$E$90,2,FALSE),"")</f>
        <v>2022</v>
      </c>
      <c r="S193">
        <f>IFERROR(VLOOKUP(Q193,'Populations Data'!$B$2:$E$90,3,FALSE),"")</f>
        <v>168993</v>
      </c>
      <c r="T193" t="str">
        <f t="shared" si="5"/>
        <v>Fraser</v>
      </c>
      <c r="U193">
        <f>_xlfn.XLOOKUP(B193,Sheet3!$M$5:$M$9,Sheet3!$P$5:$P$9,"",0,1)</f>
        <v>171.29879318961125</v>
      </c>
    </row>
    <row r="194" spans="1:21" hidden="1" x14ac:dyDescent="0.2">
      <c r="A194" s="1" t="s">
        <v>126</v>
      </c>
      <c r="B194" s="1" t="s">
        <v>164</v>
      </c>
      <c r="C194" s="1" t="s">
        <v>705</v>
      </c>
      <c r="D194" s="1" t="s">
        <v>156</v>
      </c>
      <c r="E194" s="1" t="s">
        <v>706</v>
      </c>
      <c r="F194" s="1" t="s">
        <v>707</v>
      </c>
      <c r="G194">
        <v>19</v>
      </c>
      <c r="H194">
        <v>99</v>
      </c>
      <c r="I194" s="1" t="s">
        <v>131</v>
      </c>
      <c r="J194" s="1" t="s">
        <v>138</v>
      </c>
      <c r="K194">
        <v>22</v>
      </c>
      <c r="L194">
        <v>95</v>
      </c>
      <c r="M194" s="1" t="s">
        <v>122</v>
      </c>
      <c r="N194" s="1" t="s">
        <v>123</v>
      </c>
      <c r="O194" s="1" t="s">
        <v>708</v>
      </c>
      <c r="P194" s="1" t="s">
        <v>709</v>
      </c>
      <c r="Q194">
        <f t="shared" si="4"/>
        <v>214</v>
      </c>
      <c r="R194">
        <f>IFERROR(VLOOKUP(Q194,'Populations Data'!$B$2:$E$90,2,FALSE),"")</f>
        <v>2022</v>
      </c>
      <c r="S194">
        <f>IFERROR(VLOOKUP(Q194,'Populations Data'!$B$2:$E$90,3,FALSE),"")</f>
        <v>49264</v>
      </c>
      <c r="T194" t="str">
        <f t="shared" si="5"/>
        <v>Fraser</v>
      </c>
      <c r="U194">
        <f>_xlfn.XLOOKUP(B194,Sheet3!$M$5:$M$9,Sheet3!$P$5:$P$9,"",0,1)</f>
        <v>171.29879318961125</v>
      </c>
    </row>
    <row r="195" spans="1:21" hidden="1" x14ac:dyDescent="0.2">
      <c r="A195" s="1" t="s">
        <v>126</v>
      </c>
      <c r="B195" s="1" t="s">
        <v>164</v>
      </c>
      <c r="C195" s="1" t="s">
        <v>705</v>
      </c>
      <c r="D195" s="1" t="s">
        <v>225</v>
      </c>
      <c r="E195" s="1" t="s">
        <v>706</v>
      </c>
      <c r="F195" s="1" t="s">
        <v>707</v>
      </c>
      <c r="G195">
        <v>19</v>
      </c>
      <c r="H195">
        <v>99</v>
      </c>
      <c r="I195" s="1" t="s">
        <v>131</v>
      </c>
      <c r="J195" s="1" t="s">
        <v>138</v>
      </c>
      <c r="K195">
        <v>13</v>
      </c>
      <c r="L195">
        <v>100</v>
      </c>
      <c r="M195" s="1" t="s">
        <v>122</v>
      </c>
      <c r="N195" s="1" t="s">
        <v>123</v>
      </c>
      <c r="O195" s="1" t="s">
        <v>708</v>
      </c>
      <c r="P195" s="1" t="s">
        <v>709</v>
      </c>
      <c r="Q195">
        <f t="shared" ref="Q195:Q258" si="6">_xlfn.NUMBERVALUE(LEFT(C195,FIND(" ",C195)))</f>
        <v>214</v>
      </c>
      <c r="R195">
        <f>IFERROR(VLOOKUP(Q195,'Populations Data'!$B$2:$E$90,2,FALSE),"")</f>
        <v>2022</v>
      </c>
      <c r="S195">
        <f>IFERROR(VLOOKUP(Q195,'Populations Data'!$B$2:$E$90,3,FALSE),"")</f>
        <v>49264</v>
      </c>
      <c r="T195" t="str">
        <f t="shared" ref="T195:T258" si="7">RIGHT(B195,LEN(B195)-FIND(" ",B195))</f>
        <v>Fraser</v>
      </c>
      <c r="U195">
        <f>_xlfn.XLOOKUP(B195,Sheet3!$M$5:$M$9,Sheet3!$P$5:$P$9,"",0,1)</f>
        <v>171.29879318961125</v>
      </c>
    </row>
    <row r="196" spans="1:21" hidden="1" x14ac:dyDescent="0.2">
      <c r="A196" s="1" t="s">
        <v>126</v>
      </c>
      <c r="B196" s="1" t="s">
        <v>116</v>
      </c>
      <c r="C196" s="1" t="s">
        <v>392</v>
      </c>
      <c r="D196" s="1" t="s">
        <v>275</v>
      </c>
      <c r="E196" s="1" t="s">
        <v>710</v>
      </c>
      <c r="F196" s="1" t="s">
        <v>395</v>
      </c>
      <c r="G196">
        <v>19</v>
      </c>
      <c r="H196">
        <v>64</v>
      </c>
      <c r="I196" s="1" t="s">
        <v>131</v>
      </c>
      <c r="J196" s="1" t="s">
        <v>121</v>
      </c>
      <c r="K196">
        <v>8</v>
      </c>
      <c r="L196">
        <v>0</v>
      </c>
      <c r="M196" s="1" t="s">
        <v>122</v>
      </c>
      <c r="N196" s="1" t="s">
        <v>123</v>
      </c>
      <c r="O196" s="1" t="s">
        <v>711</v>
      </c>
      <c r="P196" s="1" t="s">
        <v>712</v>
      </c>
      <c r="Q196">
        <f t="shared" si="6"/>
        <v>142</v>
      </c>
      <c r="R196">
        <f>IFERROR(VLOOKUP(Q196,'Populations Data'!$B$2:$E$90,2,FALSE),"")</f>
        <v>2022</v>
      </c>
      <c r="S196">
        <f>IFERROR(VLOOKUP(Q196,'Populations Data'!$B$2:$E$90,3,FALSE),"")</f>
        <v>38219</v>
      </c>
      <c r="T196" t="str">
        <f t="shared" si="7"/>
        <v>Interior</v>
      </c>
      <c r="U196">
        <f>_xlfn.XLOOKUP(B196,Sheet3!$M$5:$M$9,Sheet3!$P$5:$P$9,"",0,1)</f>
        <v>183.63499488472948</v>
      </c>
    </row>
    <row r="197" spans="1:21" hidden="1" x14ac:dyDescent="0.2">
      <c r="A197" s="1" t="s">
        <v>126</v>
      </c>
      <c r="B197" s="1" t="s">
        <v>116</v>
      </c>
      <c r="C197" s="1" t="s">
        <v>171</v>
      </c>
      <c r="D197" s="1" t="s">
        <v>128</v>
      </c>
      <c r="E197" s="1" t="s">
        <v>713</v>
      </c>
      <c r="F197" s="1" t="s">
        <v>173</v>
      </c>
      <c r="G197">
        <v>19</v>
      </c>
      <c r="H197">
        <v>64</v>
      </c>
      <c r="I197" s="1" t="s">
        <v>686</v>
      </c>
      <c r="J197" s="1" t="s">
        <v>121</v>
      </c>
      <c r="K197">
        <v>2</v>
      </c>
      <c r="L197">
        <v>100</v>
      </c>
      <c r="M197" s="1" t="s">
        <v>122</v>
      </c>
      <c r="N197" s="1" t="s">
        <v>123</v>
      </c>
      <c r="O197" s="1" t="s">
        <v>714</v>
      </c>
      <c r="P197" s="1" t="s">
        <v>715</v>
      </c>
      <c r="Q197">
        <f t="shared" si="6"/>
        <v>143</v>
      </c>
      <c r="R197">
        <f>IFERROR(VLOOKUP(Q197,'Populations Data'!$B$2:$E$90,2,FALSE),"")</f>
        <v>2022</v>
      </c>
      <c r="S197">
        <f>IFERROR(VLOOKUP(Q197,'Populations Data'!$B$2:$E$90,3,FALSE),"")</f>
        <v>130096</v>
      </c>
      <c r="T197" t="str">
        <f t="shared" si="7"/>
        <v>Interior</v>
      </c>
      <c r="U197">
        <f>_xlfn.XLOOKUP(B197,Sheet3!$M$5:$M$9,Sheet3!$P$5:$P$9,"",0,1)</f>
        <v>183.63499488472948</v>
      </c>
    </row>
    <row r="198" spans="1:21" hidden="1" x14ac:dyDescent="0.2">
      <c r="A198" s="1" t="s">
        <v>126</v>
      </c>
      <c r="B198" s="1" t="s">
        <v>116</v>
      </c>
      <c r="C198" s="1" t="s">
        <v>171</v>
      </c>
      <c r="D198" s="1" t="s">
        <v>546</v>
      </c>
      <c r="E198" s="1" t="s">
        <v>716</v>
      </c>
      <c r="F198" s="1" t="s">
        <v>173</v>
      </c>
      <c r="G198">
        <v>19</v>
      </c>
      <c r="H198">
        <v>64</v>
      </c>
      <c r="I198" s="1" t="s">
        <v>131</v>
      </c>
      <c r="J198" s="1" t="s">
        <v>240</v>
      </c>
      <c r="K198">
        <v>4</v>
      </c>
      <c r="L198">
        <v>85</v>
      </c>
      <c r="M198" s="1" t="s">
        <v>122</v>
      </c>
      <c r="N198" s="1" t="s">
        <v>123</v>
      </c>
      <c r="O198" s="1" t="s">
        <v>717</v>
      </c>
      <c r="P198" s="1" t="s">
        <v>718</v>
      </c>
      <c r="Q198">
        <f t="shared" si="6"/>
        <v>143</v>
      </c>
      <c r="R198">
        <f>IFERROR(VLOOKUP(Q198,'Populations Data'!$B$2:$E$90,2,FALSE),"")</f>
        <v>2022</v>
      </c>
      <c r="S198">
        <f>IFERROR(VLOOKUP(Q198,'Populations Data'!$B$2:$E$90,3,FALSE),"")</f>
        <v>130096</v>
      </c>
      <c r="T198" t="str">
        <f t="shared" si="7"/>
        <v>Interior</v>
      </c>
      <c r="U198">
        <f>_xlfn.XLOOKUP(B198,Sheet3!$M$5:$M$9,Sheet3!$P$5:$P$9,"",0,1)</f>
        <v>183.63499488472948</v>
      </c>
    </row>
    <row r="199" spans="1:21" hidden="1" x14ac:dyDescent="0.2">
      <c r="A199" s="1" t="s">
        <v>126</v>
      </c>
      <c r="B199" s="1" t="s">
        <v>116</v>
      </c>
      <c r="C199" s="1" t="s">
        <v>171</v>
      </c>
      <c r="D199" s="1" t="s">
        <v>178</v>
      </c>
      <c r="E199" s="1" t="s">
        <v>719</v>
      </c>
      <c r="F199" s="1" t="s">
        <v>173</v>
      </c>
      <c r="G199">
        <v>19</v>
      </c>
      <c r="H199">
        <v>64</v>
      </c>
      <c r="I199" s="1" t="s">
        <v>131</v>
      </c>
      <c r="J199" s="1" t="s">
        <v>481</v>
      </c>
      <c r="K199">
        <v>15</v>
      </c>
      <c r="L199">
        <v>100</v>
      </c>
      <c r="M199" s="1" t="s">
        <v>122</v>
      </c>
      <c r="N199" s="1" t="s">
        <v>123</v>
      </c>
      <c r="O199" s="1" t="s">
        <v>720</v>
      </c>
      <c r="P199" s="1" t="s">
        <v>721</v>
      </c>
      <c r="Q199">
        <f t="shared" si="6"/>
        <v>143</v>
      </c>
      <c r="R199">
        <f>IFERROR(VLOOKUP(Q199,'Populations Data'!$B$2:$E$90,2,FALSE),"")</f>
        <v>2022</v>
      </c>
      <c r="S199">
        <f>IFERROR(VLOOKUP(Q199,'Populations Data'!$B$2:$E$90,3,FALSE),"")</f>
        <v>130096</v>
      </c>
      <c r="T199" t="str">
        <f t="shared" si="7"/>
        <v>Interior</v>
      </c>
      <c r="U199">
        <f>_xlfn.XLOOKUP(B199,Sheet3!$M$5:$M$9,Sheet3!$P$5:$P$9,"",0,1)</f>
        <v>183.63499488472948</v>
      </c>
    </row>
    <row r="200" spans="1:21" hidden="1" x14ac:dyDescent="0.2">
      <c r="A200" s="1" t="s">
        <v>126</v>
      </c>
      <c r="B200" s="1" t="s">
        <v>116</v>
      </c>
      <c r="C200" s="1" t="s">
        <v>171</v>
      </c>
      <c r="D200" s="1" t="s">
        <v>160</v>
      </c>
      <c r="E200" s="1" t="s">
        <v>716</v>
      </c>
      <c r="F200" s="1" t="s">
        <v>173</v>
      </c>
      <c r="G200">
        <v>19</v>
      </c>
      <c r="H200">
        <v>64</v>
      </c>
      <c r="I200" s="1" t="s">
        <v>131</v>
      </c>
      <c r="J200" s="1" t="s">
        <v>138</v>
      </c>
      <c r="K200">
        <v>6</v>
      </c>
      <c r="L200">
        <v>85</v>
      </c>
      <c r="M200" s="1" t="s">
        <v>122</v>
      </c>
      <c r="N200" s="1" t="s">
        <v>123</v>
      </c>
      <c r="O200" s="1" t="s">
        <v>717</v>
      </c>
      <c r="P200" s="1" t="s">
        <v>718</v>
      </c>
      <c r="Q200">
        <f t="shared" si="6"/>
        <v>143</v>
      </c>
      <c r="R200">
        <f>IFERROR(VLOOKUP(Q200,'Populations Data'!$B$2:$E$90,2,FALSE),"")</f>
        <v>2022</v>
      </c>
      <c r="S200">
        <f>IFERROR(VLOOKUP(Q200,'Populations Data'!$B$2:$E$90,3,FALSE),"")</f>
        <v>130096</v>
      </c>
      <c r="T200" t="str">
        <f t="shared" si="7"/>
        <v>Interior</v>
      </c>
      <c r="U200">
        <f>_xlfn.XLOOKUP(B200,Sheet3!$M$5:$M$9,Sheet3!$P$5:$P$9,"",0,1)</f>
        <v>183.63499488472948</v>
      </c>
    </row>
    <row r="201" spans="1:21" hidden="1" x14ac:dyDescent="0.2">
      <c r="A201" s="1" t="s">
        <v>126</v>
      </c>
      <c r="B201" s="1" t="s">
        <v>116</v>
      </c>
      <c r="C201" s="1" t="s">
        <v>177</v>
      </c>
      <c r="D201" s="1" t="s">
        <v>275</v>
      </c>
      <c r="E201" s="1" t="s">
        <v>722</v>
      </c>
      <c r="F201" s="1" t="s">
        <v>447</v>
      </c>
      <c r="G201">
        <v>19</v>
      </c>
      <c r="H201">
        <v>64</v>
      </c>
      <c r="I201" s="1" t="s">
        <v>131</v>
      </c>
      <c r="J201" s="1" t="s">
        <v>181</v>
      </c>
      <c r="K201">
        <v>8</v>
      </c>
      <c r="L201">
        <v>0</v>
      </c>
      <c r="M201" s="1" t="s">
        <v>122</v>
      </c>
      <c r="N201" s="1" t="s">
        <v>123</v>
      </c>
      <c r="O201" s="1" t="s">
        <v>723</v>
      </c>
      <c r="P201" s="1" t="s">
        <v>724</v>
      </c>
      <c r="Q201">
        <f t="shared" si="6"/>
        <v>146</v>
      </c>
      <c r="R201">
        <f>IFERROR(VLOOKUP(Q201,'Populations Data'!$B$2:$E$90,2,FALSE),"")</f>
        <v>2022</v>
      </c>
      <c r="S201">
        <f>IFERROR(VLOOKUP(Q201,'Populations Data'!$B$2:$E$90,3,FALSE),"")</f>
        <v>26352</v>
      </c>
      <c r="T201" t="str">
        <f t="shared" si="7"/>
        <v>Interior</v>
      </c>
      <c r="U201">
        <f>_xlfn.XLOOKUP(B201,Sheet3!$M$5:$M$9,Sheet3!$P$5:$P$9,"",0,1)</f>
        <v>183.63499488472948</v>
      </c>
    </row>
    <row r="202" spans="1:21" hidden="1" x14ac:dyDescent="0.2">
      <c r="A202" s="1" t="s">
        <v>115</v>
      </c>
      <c r="B202" s="1" t="s">
        <v>164</v>
      </c>
      <c r="C202" s="1" t="s">
        <v>398</v>
      </c>
      <c r="D202" s="1" t="s">
        <v>118</v>
      </c>
      <c r="E202" s="1" t="s">
        <v>725</v>
      </c>
      <c r="F202" s="1" t="s">
        <v>400</v>
      </c>
      <c r="G202">
        <v>19</v>
      </c>
      <c r="H202">
        <v>64</v>
      </c>
      <c r="I202" s="1" t="s">
        <v>121</v>
      </c>
      <c r="J202" s="1" t="s">
        <v>121</v>
      </c>
      <c r="K202">
        <v>14</v>
      </c>
      <c r="L202">
        <v>100</v>
      </c>
      <c r="M202" s="1" t="s">
        <v>122</v>
      </c>
      <c r="N202" s="1" t="s">
        <v>123</v>
      </c>
      <c r="O202" s="1" t="s">
        <v>726</v>
      </c>
      <c r="P202" s="1" t="s">
        <v>727</v>
      </c>
      <c r="Q202">
        <f t="shared" si="6"/>
        <v>212</v>
      </c>
      <c r="R202">
        <f>IFERROR(VLOOKUP(Q202,'Populations Data'!$B$2:$E$90,2,FALSE),"")</f>
        <v>2022</v>
      </c>
      <c r="S202">
        <f>IFERROR(VLOOKUP(Q202,'Populations Data'!$B$2:$E$90,3,FALSE),"")</f>
        <v>109231</v>
      </c>
      <c r="T202" t="str">
        <f t="shared" si="7"/>
        <v>Fraser</v>
      </c>
      <c r="U202">
        <f>_xlfn.XLOOKUP(B202,Sheet3!$M$5:$M$9,Sheet3!$P$5:$P$9,"",0,1)</f>
        <v>171.29879318961125</v>
      </c>
    </row>
    <row r="203" spans="1:21" hidden="1" x14ac:dyDescent="0.2">
      <c r="A203" s="1" t="s">
        <v>115</v>
      </c>
      <c r="B203" s="1" t="s">
        <v>184</v>
      </c>
      <c r="C203" s="1" t="s">
        <v>237</v>
      </c>
      <c r="D203" s="1" t="s">
        <v>118</v>
      </c>
      <c r="E203" s="1" t="s">
        <v>728</v>
      </c>
      <c r="F203" s="1" t="s">
        <v>239</v>
      </c>
      <c r="G203">
        <v>19</v>
      </c>
      <c r="H203">
        <v>99</v>
      </c>
      <c r="I203" s="1" t="s">
        <v>121</v>
      </c>
      <c r="J203" s="1" t="s">
        <v>121</v>
      </c>
      <c r="K203">
        <v>18</v>
      </c>
      <c r="L203">
        <v>100</v>
      </c>
      <c r="M203" s="1" t="s">
        <v>122</v>
      </c>
      <c r="N203" s="1" t="s">
        <v>123</v>
      </c>
      <c r="O203" s="1" t="s">
        <v>729</v>
      </c>
      <c r="P203" s="1" t="s">
        <v>730</v>
      </c>
      <c r="Q203">
        <f t="shared" si="6"/>
        <v>311</v>
      </c>
      <c r="R203">
        <f>IFERROR(VLOOKUP(Q203,'Populations Data'!$B$2:$E$90,2,FALSE),"")</f>
        <v>2022</v>
      </c>
      <c r="S203">
        <f>IFERROR(VLOOKUP(Q203,'Populations Data'!$B$2:$E$90,3,FALSE),"")</f>
        <v>220656</v>
      </c>
      <c r="T203" t="str">
        <f t="shared" si="7"/>
        <v>Vancouver Coastal</v>
      </c>
      <c r="U203">
        <f>_xlfn.XLOOKUP(B203,Sheet3!$M$5:$M$9,Sheet3!$P$5:$P$9,"",0,1)</f>
        <v>321.7507500861164</v>
      </c>
    </row>
    <row r="204" spans="1:21" hidden="1" x14ac:dyDescent="0.2">
      <c r="A204" s="1" t="s">
        <v>115</v>
      </c>
      <c r="B204" s="1" t="s">
        <v>184</v>
      </c>
      <c r="C204" s="1" t="s">
        <v>237</v>
      </c>
      <c r="D204" s="1" t="s">
        <v>731</v>
      </c>
      <c r="E204" s="1" t="s">
        <v>728</v>
      </c>
      <c r="F204" s="1" t="s">
        <v>239</v>
      </c>
      <c r="G204">
        <v>19</v>
      </c>
      <c r="H204">
        <v>99</v>
      </c>
      <c r="I204" s="1" t="s">
        <v>121</v>
      </c>
      <c r="J204" s="1" t="s">
        <v>121</v>
      </c>
      <c r="K204">
        <v>4</v>
      </c>
      <c r="L204">
        <v>100</v>
      </c>
      <c r="M204" s="1" t="s">
        <v>122</v>
      </c>
      <c r="N204" s="1" t="s">
        <v>123</v>
      </c>
      <c r="O204" s="1" t="s">
        <v>729</v>
      </c>
      <c r="P204" s="1" t="s">
        <v>730</v>
      </c>
      <c r="Q204">
        <f t="shared" si="6"/>
        <v>311</v>
      </c>
      <c r="R204">
        <f>IFERROR(VLOOKUP(Q204,'Populations Data'!$B$2:$E$90,2,FALSE),"")</f>
        <v>2022</v>
      </c>
      <c r="S204">
        <f>IFERROR(VLOOKUP(Q204,'Populations Data'!$B$2:$E$90,3,FALSE),"")</f>
        <v>220656</v>
      </c>
      <c r="T204" t="str">
        <f t="shared" si="7"/>
        <v>Vancouver Coastal</v>
      </c>
      <c r="U204">
        <f>_xlfn.XLOOKUP(B204,Sheet3!$M$5:$M$9,Sheet3!$P$5:$P$9,"",0,1)</f>
        <v>321.7507500861164</v>
      </c>
    </row>
    <row r="205" spans="1:21" hidden="1" x14ac:dyDescent="0.2">
      <c r="A205" s="1" t="s">
        <v>115</v>
      </c>
      <c r="B205" s="1" t="s">
        <v>191</v>
      </c>
      <c r="C205" s="1" t="s">
        <v>615</v>
      </c>
      <c r="D205" s="1" t="s">
        <v>118</v>
      </c>
      <c r="E205" s="1" t="s">
        <v>732</v>
      </c>
      <c r="F205" s="1" t="s">
        <v>617</v>
      </c>
      <c r="G205">
        <v>17</v>
      </c>
      <c r="H205">
        <v>99</v>
      </c>
      <c r="I205" s="1" t="s">
        <v>121</v>
      </c>
      <c r="J205" s="1" t="s">
        <v>121</v>
      </c>
      <c r="K205">
        <v>7</v>
      </c>
      <c r="L205">
        <v>78</v>
      </c>
      <c r="M205" s="1" t="s">
        <v>122</v>
      </c>
      <c r="N205" s="1" t="s">
        <v>123</v>
      </c>
      <c r="O205" s="1" t="s">
        <v>733</v>
      </c>
      <c r="P205" s="1" t="s">
        <v>734</v>
      </c>
      <c r="Q205">
        <f t="shared" si="6"/>
        <v>426</v>
      </c>
      <c r="R205">
        <f>IFERROR(VLOOKUP(Q205,'Populations Data'!$B$2:$E$90,2,FALSE),"")</f>
        <v>2022</v>
      </c>
      <c r="S205">
        <f>IFERROR(VLOOKUP(Q205,'Populations Data'!$B$2:$E$90,3,FALSE),"")</f>
        <v>34624</v>
      </c>
      <c r="T205" t="str">
        <f t="shared" si="7"/>
        <v>Vancouver Island</v>
      </c>
      <c r="U205">
        <f>_xlfn.XLOOKUP(B205,Sheet3!$M$5:$M$9,Sheet3!$P$5:$P$9,"",0,1)</f>
        <v>209.99723807980351</v>
      </c>
    </row>
    <row r="206" spans="1:21" hidden="1" x14ac:dyDescent="0.2">
      <c r="A206" s="1" t="s">
        <v>126</v>
      </c>
      <c r="B206" s="1" t="s">
        <v>164</v>
      </c>
      <c r="C206" s="1" t="s">
        <v>502</v>
      </c>
      <c r="D206" s="1" t="s">
        <v>166</v>
      </c>
      <c r="E206" s="1" t="s">
        <v>735</v>
      </c>
      <c r="F206" s="1" t="s">
        <v>504</v>
      </c>
      <c r="G206">
        <v>19</v>
      </c>
      <c r="H206">
        <v>99</v>
      </c>
      <c r="I206" s="1" t="s">
        <v>131</v>
      </c>
      <c r="J206" s="1" t="s">
        <v>138</v>
      </c>
      <c r="K206">
        <v>5</v>
      </c>
      <c r="L206">
        <v>100</v>
      </c>
      <c r="M206" s="1" t="s">
        <v>122</v>
      </c>
      <c r="N206" s="1" t="s">
        <v>123</v>
      </c>
      <c r="O206" s="1" t="s">
        <v>736</v>
      </c>
      <c r="P206" s="1" t="s">
        <v>737</v>
      </c>
      <c r="Q206">
        <f t="shared" si="6"/>
        <v>223</v>
      </c>
      <c r="R206">
        <f>IFERROR(VLOOKUP(Q206,'Populations Data'!$B$2:$E$90,2,FALSE),"")</f>
        <v>2022</v>
      </c>
      <c r="S206">
        <f>IFERROR(VLOOKUP(Q206,'Populations Data'!$B$2:$E$90,3,FALSE),"")</f>
        <v>118087</v>
      </c>
      <c r="T206" t="str">
        <f t="shared" si="7"/>
        <v>Fraser</v>
      </c>
      <c r="U206">
        <f>_xlfn.XLOOKUP(B206,Sheet3!$M$5:$M$9,Sheet3!$P$5:$P$9,"",0,1)</f>
        <v>171.29879318961125</v>
      </c>
    </row>
    <row r="207" spans="1:21" hidden="1" x14ac:dyDescent="0.2">
      <c r="A207" s="1" t="s">
        <v>126</v>
      </c>
      <c r="B207" s="1" t="s">
        <v>164</v>
      </c>
      <c r="C207" s="1" t="s">
        <v>214</v>
      </c>
      <c r="D207" s="1" t="s">
        <v>166</v>
      </c>
      <c r="E207" s="1" t="s">
        <v>738</v>
      </c>
      <c r="F207" s="1" t="s">
        <v>216</v>
      </c>
      <c r="G207">
        <v>19</v>
      </c>
      <c r="H207">
        <v>99</v>
      </c>
      <c r="I207" s="1" t="s">
        <v>131</v>
      </c>
      <c r="J207" s="1" t="s">
        <v>138</v>
      </c>
      <c r="K207">
        <v>5</v>
      </c>
      <c r="L207">
        <v>100</v>
      </c>
      <c r="M207" s="1" t="s">
        <v>122</v>
      </c>
      <c r="N207" s="1" t="s">
        <v>123</v>
      </c>
      <c r="O207" s="1" t="s">
        <v>511</v>
      </c>
      <c r="P207" s="1" t="s">
        <v>512</v>
      </c>
      <c r="Q207">
        <f t="shared" si="6"/>
        <v>224</v>
      </c>
      <c r="R207">
        <f>IFERROR(VLOOKUP(Q207,'Populations Data'!$B$2:$E$90,2,FALSE),"")</f>
        <v>2022</v>
      </c>
      <c r="S207">
        <f>IFERROR(VLOOKUP(Q207,'Populations Data'!$B$2:$E$90,3,FALSE),"")</f>
        <v>263080</v>
      </c>
      <c r="T207" t="str">
        <f t="shared" si="7"/>
        <v>Fraser</v>
      </c>
      <c r="U207">
        <f>_xlfn.XLOOKUP(B207,Sheet3!$M$5:$M$9,Sheet3!$P$5:$P$9,"",0,1)</f>
        <v>171.29879318961125</v>
      </c>
    </row>
    <row r="208" spans="1:21" hidden="1" x14ac:dyDescent="0.2">
      <c r="A208" s="1" t="s">
        <v>126</v>
      </c>
      <c r="B208" s="1" t="s">
        <v>164</v>
      </c>
      <c r="C208" s="1" t="s">
        <v>403</v>
      </c>
      <c r="D208" s="1" t="s">
        <v>147</v>
      </c>
      <c r="E208" s="1" t="s">
        <v>739</v>
      </c>
      <c r="F208" s="1" t="s">
        <v>404</v>
      </c>
      <c r="G208">
        <v>19</v>
      </c>
      <c r="H208">
        <v>99</v>
      </c>
      <c r="I208" s="1" t="s">
        <v>131</v>
      </c>
      <c r="J208" s="1" t="s">
        <v>138</v>
      </c>
      <c r="K208">
        <v>34</v>
      </c>
      <c r="L208">
        <v>100</v>
      </c>
      <c r="M208" s="1" t="s">
        <v>122</v>
      </c>
      <c r="N208" s="1" t="s">
        <v>123</v>
      </c>
      <c r="O208" s="1" t="s">
        <v>514</v>
      </c>
      <c r="P208" s="1" t="s">
        <v>515</v>
      </c>
      <c r="Q208">
        <f t="shared" si="6"/>
        <v>231</v>
      </c>
      <c r="R208">
        <f>IFERROR(VLOOKUP(Q208,'Populations Data'!$B$2:$E$90,2,FALSE),"")</f>
        <v>2022</v>
      </c>
      <c r="S208">
        <f>IFERROR(VLOOKUP(Q208,'Populations Data'!$B$2:$E$90,3,FALSE),"")</f>
        <v>170681</v>
      </c>
      <c r="T208" t="str">
        <f t="shared" si="7"/>
        <v>Fraser</v>
      </c>
      <c r="U208">
        <f>_xlfn.XLOOKUP(B208,Sheet3!$M$5:$M$9,Sheet3!$P$5:$P$9,"",0,1)</f>
        <v>171.29879318961125</v>
      </c>
    </row>
    <row r="209" spans="1:21" hidden="1" x14ac:dyDescent="0.2">
      <c r="A209" s="1" t="s">
        <v>126</v>
      </c>
      <c r="B209" s="1" t="s">
        <v>164</v>
      </c>
      <c r="C209" s="1" t="s">
        <v>403</v>
      </c>
      <c r="D209" s="1" t="s">
        <v>166</v>
      </c>
      <c r="E209" s="1" t="s">
        <v>740</v>
      </c>
      <c r="F209" s="1" t="s">
        <v>404</v>
      </c>
      <c r="G209">
        <v>19</v>
      </c>
      <c r="H209">
        <v>99</v>
      </c>
      <c r="I209" s="1" t="s">
        <v>131</v>
      </c>
      <c r="J209" s="1" t="s">
        <v>138</v>
      </c>
      <c r="K209">
        <v>3</v>
      </c>
      <c r="L209">
        <v>100</v>
      </c>
      <c r="M209" s="1" t="s">
        <v>122</v>
      </c>
      <c r="N209" s="1" t="s">
        <v>123</v>
      </c>
      <c r="O209" s="1" t="s">
        <v>741</v>
      </c>
      <c r="P209" s="1" t="s">
        <v>742</v>
      </c>
      <c r="Q209">
        <f t="shared" si="6"/>
        <v>231</v>
      </c>
      <c r="R209">
        <f>IFERROR(VLOOKUP(Q209,'Populations Data'!$B$2:$E$90,2,FALSE),"")</f>
        <v>2022</v>
      </c>
      <c r="S209">
        <f>IFERROR(VLOOKUP(Q209,'Populations Data'!$B$2:$E$90,3,FALSE),"")</f>
        <v>170681</v>
      </c>
      <c r="T209" t="str">
        <f t="shared" si="7"/>
        <v>Fraser</v>
      </c>
      <c r="U209">
        <f>_xlfn.XLOOKUP(B209,Sheet3!$M$5:$M$9,Sheet3!$P$5:$P$9,"",0,1)</f>
        <v>171.29879318961125</v>
      </c>
    </row>
    <row r="210" spans="1:21" hidden="1" x14ac:dyDescent="0.2">
      <c r="A210" s="1" t="s">
        <v>126</v>
      </c>
      <c r="B210" s="1" t="s">
        <v>164</v>
      </c>
      <c r="C210" s="1" t="s">
        <v>516</v>
      </c>
      <c r="D210" s="1" t="s">
        <v>156</v>
      </c>
      <c r="E210" s="1" t="s">
        <v>743</v>
      </c>
      <c r="F210" s="1" t="s">
        <v>518</v>
      </c>
      <c r="G210">
        <v>19</v>
      </c>
      <c r="H210">
        <v>99</v>
      </c>
      <c r="I210" s="1" t="s">
        <v>131</v>
      </c>
      <c r="J210" s="1" t="s">
        <v>138</v>
      </c>
      <c r="K210">
        <v>7</v>
      </c>
      <c r="L210">
        <v>100</v>
      </c>
      <c r="M210" s="1" t="s">
        <v>122</v>
      </c>
      <c r="N210" s="1" t="s">
        <v>123</v>
      </c>
      <c r="O210" s="1" t="s">
        <v>744</v>
      </c>
      <c r="P210" s="1" t="s">
        <v>745</v>
      </c>
      <c r="Q210">
        <f t="shared" si="6"/>
        <v>232</v>
      </c>
      <c r="R210">
        <f>IFERROR(VLOOKUP(Q210,'Populations Data'!$B$2:$E$90,2,FALSE),"")</f>
        <v>2022</v>
      </c>
      <c r="S210">
        <f>IFERROR(VLOOKUP(Q210,'Populations Data'!$B$2:$E$90,3,FALSE),"")</f>
        <v>116386</v>
      </c>
      <c r="T210" t="str">
        <f t="shared" si="7"/>
        <v>Fraser</v>
      </c>
      <c r="U210">
        <f>_xlfn.XLOOKUP(B210,Sheet3!$M$5:$M$9,Sheet3!$P$5:$P$9,"",0,1)</f>
        <v>171.29879318961125</v>
      </c>
    </row>
    <row r="211" spans="1:21" hidden="1" x14ac:dyDescent="0.2">
      <c r="A211" s="1" t="s">
        <v>126</v>
      </c>
      <c r="B211" s="1" t="s">
        <v>164</v>
      </c>
      <c r="C211" s="1" t="s">
        <v>219</v>
      </c>
      <c r="D211" s="1" t="s">
        <v>156</v>
      </c>
      <c r="E211" s="1" t="s">
        <v>746</v>
      </c>
      <c r="F211" s="1" t="s">
        <v>221</v>
      </c>
      <c r="G211">
        <v>19</v>
      </c>
      <c r="H211">
        <v>99</v>
      </c>
      <c r="I211" s="1" t="s">
        <v>131</v>
      </c>
      <c r="J211" s="1" t="s">
        <v>138</v>
      </c>
      <c r="K211">
        <v>5</v>
      </c>
      <c r="L211">
        <v>100</v>
      </c>
      <c r="M211" s="1" t="s">
        <v>122</v>
      </c>
      <c r="N211" s="1" t="s">
        <v>123</v>
      </c>
      <c r="O211" s="1" t="s">
        <v>747</v>
      </c>
      <c r="P211" s="1" t="s">
        <v>748</v>
      </c>
      <c r="Q211">
        <f t="shared" si="6"/>
        <v>233</v>
      </c>
      <c r="R211">
        <f>IFERROR(VLOOKUP(Q211,'Populations Data'!$B$2:$E$90,2,FALSE),"")</f>
        <v>2022</v>
      </c>
      <c r="S211">
        <f>IFERROR(VLOOKUP(Q211,'Populations Data'!$B$2:$E$90,3,FALSE),"")</f>
        <v>538362</v>
      </c>
      <c r="T211" t="str">
        <f t="shared" si="7"/>
        <v>Fraser</v>
      </c>
      <c r="U211">
        <f>_xlfn.XLOOKUP(B211,Sheet3!$M$5:$M$9,Sheet3!$P$5:$P$9,"",0,1)</f>
        <v>171.29879318961125</v>
      </c>
    </row>
    <row r="212" spans="1:21" hidden="1" x14ac:dyDescent="0.2">
      <c r="A212" s="1" t="s">
        <v>126</v>
      </c>
      <c r="B212" s="1" t="s">
        <v>164</v>
      </c>
      <c r="C212" s="1" t="s">
        <v>219</v>
      </c>
      <c r="D212" s="1" t="s">
        <v>468</v>
      </c>
      <c r="E212" s="1" t="s">
        <v>749</v>
      </c>
      <c r="F212" s="1" t="s">
        <v>221</v>
      </c>
      <c r="G212">
        <v>14</v>
      </c>
      <c r="H212">
        <v>18</v>
      </c>
      <c r="I212" s="1" t="s">
        <v>131</v>
      </c>
      <c r="J212" s="1" t="s">
        <v>138</v>
      </c>
      <c r="K212">
        <v>6</v>
      </c>
      <c r="L212">
        <v>0</v>
      </c>
      <c r="M212" s="1" t="s">
        <v>122</v>
      </c>
      <c r="N212" s="1" t="s">
        <v>123</v>
      </c>
      <c r="O212" s="1" t="s">
        <v>526</v>
      </c>
      <c r="P212" s="1" t="s">
        <v>527</v>
      </c>
      <c r="Q212">
        <f t="shared" si="6"/>
        <v>233</v>
      </c>
      <c r="R212">
        <f>IFERROR(VLOOKUP(Q212,'Populations Data'!$B$2:$E$90,2,FALSE),"")</f>
        <v>2022</v>
      </c>
      <c r="S212">
        <f>IFERROR(VLOOKUP(Q212,'Populations Data'!$B$2:$E$90,3,FALSE),"")</f>
        <v>538362</v>
      </c>
      <c r="T212" t="str">
        <f t="shared" si="7"/>
        <v>Fraser</v>
      </c>
      <c r="U212">
        <f>_xlfn.XLOOKUP(B212,Sheet3!$M$5:$M$9,Sheet3!$P$5:$P$9,"",0,1)</f>
        <v>171.29879318961125</v>
      </c>
    </row>
    <row r="213" spans="1:21" hidden="1" x14ac:dyDescent="0.2">
      <c r="A213" s="1" t="s">
        <v>126</v>
      </c>
      <c r="B213" s="1" t="s">
        <v>164</v>
      </c>
      <c r="C213" s="1" t="s">
        <v>219</v>
      </c>
      <c r="D213" s="1" t="s">
        <v>178</v>
      </c>
      <c r="E213" s="1" t="s">
        <v>750</v>
      </c>
      <c r="F213" s="1" t="s">
        <v>221</v>
      </c>
      <c r="G213">
        <v>19</v>
      </c>
      <c r="H213">
        <v>99</v>
      </c>
      <c r="I213" s="1" t="s">
        <v>222</v>
      </c>
      <c r="J213" s="1" t="s">
        <v>138</v>
      </c>
      <c r="K213">
        <v>10</v>
      </c>
      <c r="L213">
        <v>100</v>
      </c>
      <c r="M213" s="1" t="s">
        <v>122</v>
      </c>
      <c r="N213" s="1" t="s">
        <v>123</v>
      </c>
      <c r="O213" s="1" t="s">
        <v>751</v>
      </c>
      <c r="P213" s="1" t="s">
        <v>752</v>
      </c>
      <c r="Q213">
        <f t="shared" si="6"/>
        <v>233</v>
      </c>
      <c r="R213">
        <f>IFERROR(VLOOKUP(Q213,'Populations Data'!$B$2:$E$90,2,FALSE),"")</f>
        <v>2022</v>
      </c>
      <c r="S213">
        <f>IFERROR(VLOOKUP(Q213,'Populations Data'!$B$2:$E$90,3,FALSE),"")</f>
        <v>538362</v>
      </c>
      <c r="T213" t="str">
        <f t="shared" si="7"/>
        <v>Fraser</v>
      </c>
      <c r="U213">
        <f>_xlfn.XLOOKUP(B213,Sheet3!$M$5:$M$9,Sheet3!$P$5:$P$9,"",0,1)</f>
        <v>171.29879318961125</v>
      </c>
    </row>
    <row r="214" spans="1:21" hidden="1" x14ac:dyDescent="0.2">
      <c r="A214" s="1" t="s">
        <v>126</v>
      </c>
      <c r="B214" s="1" t="s">
        <v>164</v>
      </c>
      <c r="C214" s="1" t="s">
        <v>219</v>
      </c>
      <c r="D214" s="1" t="s">
        <v>178</v>
      </c>
      <c r="E214" s="1" t="s">
        <v>753</v>
      </c>
      <c r="F214" s="1" t="s">
        <v>221</v>
      </c>
      <c r="G214">
        <v>19</v>
      </c>
      <c r="H214">
        <v>99</v>
      </c>
      <c r="I214" s="1" t="s">
        <v>372</v>
      </c>
      <c r="J214" s="1" t="s">
        <v>573</v>
      </c>
      <c r="K214">
        <v>12</v>
      </c>
      <c r="L214">
        <v>75</v>
      </c>
      <c r="M214" s="1" t="s">
        <v>122</v>
      </c>
      <c r="N214" s="1" t="s">
        <v>123</v>
      </c>
      <c r="O214" s="1" t="s">
        <v>754</v>
      </c>
      <c r="P214" s="1" t="s">
        <v>755</v>
      </c>
      <c r="Q214">
        <f t="shared" si="6"/>
        <v>233</v>
      </c>
      <c r="R214">
        <f>IFERROR(VLOOKUP(Q214,'Populations Data'!$B$2:$E$90,2,FALSE),"")</f>
        <v>2022</v>
      </c>
      <c r="S214">
        <f>IFERROR(VLOOKUP(Q214,'Populations Data'!$B$2:$E$90,3,FALSE),"")</f>
        <v>538362</v>
      </c>
      <c r="T214" t="str">
        <f t="shared" si="7"/>
        <v>Fraser</v>
      </c>
      <c r="U214">
        <f>_xlfn.XLOOKUP(B214,Sheet3!$M$5:$M$9,Sheet3!$P$5:$P$9,"",0,1)</f>
        <v>171.29879318961125</v>
      </c>
    </row>
    <row r="215" spans="1:21" hidden="1" x14ac:dyDescent="0.2">
      <c r="A215" s="1" t="s">
        <v>126</v>
      </c>
      <c r="B215" s="1" t="s">
        <v>164</v>
      </c>
      <c r="C215" s="1" t="s">
        <v>219</v>
      </c>
      <c r="D215" s="1" t="s">
        <v>178</v>
      </c>
      <c r="E215" s="1" t="s">
        <v>756</v>
      </c>
      <c r="F215" s="1" t="s">
        <v>221</v>
      </c>
      <c r="G215">
        <v>19</v>
      </c>
      <c r="H215">
        <v>99</v>
      </c>
      <c r="I215" s="1" t="s">
        <v>263</v>
      </c>
      <c r="J215" s="1" t="s">
        <v>138</v>
      </c>
      <c r="K215">
        <v>10</v>
      </c>
      <c r="L215">
        <v>30</v>
      </c>
      <c r="M215" s="1" t="s">
        <v>122</v>
      </c>
      <c r="N215" s="1" t="s">
        <v>123</v>
      </c>
      <c r="O215" s="1" t="s">
        <v>754</v>
      </c>
      <c r="P215" s="1" t="s">
        <v>755</v>
      </c>
      <c r="Q215">
        <f t="shared" si="6"/>
        <v>233</v>
      </c>
      <c r="R215">
        <f>IFERROR(VLOOKUP(Q215,'Populations Data'!$B$2:$E$90,2,FALSE),"")</f>
        <v>2022</v>
      </c>
      <c r="S215">
        <f>IFERROR(VLOOKUP(Q215,'Populations Data'!$B$2:$E$90,3,FALSE),"")</f>
        <v>538362</v>
      </c>
      <c r="T215" t="str">
        <f t="shared" si="7"/>
        <v>Fraser</v>
      </c>
      <c r="U215">
        <f>_xlfn.XLOOKUP(B215,Sheet3!$M$5:$M$9,Sheet3!$P$5:$P$9,"",0,1)</f>
        <v>171.29879318961125</v>
      </c>
    </row>
    <row r="216" spans="1:21" hidden="1" x14ac:dyDescent="0.2">
      <c r="A216" s="1" t="s">
        <v>126</v>
      </c>
      <c r="B216" s="1" t="s">
        <v>184</v>
      </c>
      <c r="C216" s="1" t="s">
        <v>237</v>
      </c>
      <c r="D216" s="1" t="s">
        <v>225</v>
      </c>
      <c r="E216" s="1" t="s">
        <v>757</v>
      </c>
      <c r="F216" s="1" t="s">
        <v>239</v>
      </c>
      <c r="G216">
        <v>19</v>
      </c>
      <c r="H216">
        <v>64</v>
      </c>
      <c r="I216" s="1" t="s">
        <v>131</v>
      </c>
      <c r="J216" s="1" t="s">
        <v>240</v>
      </c>
      <c r="K216">
        <v>24</v>
      </c>
      <c r="L216">
        <v>100</v>
      </c>
      <c r="M216" s="1" t="s">
        <v>122</v>
      </c>
      <c r="N216" s="1" t="s">
        <v>123</v>
      </c>
      <c r="O216" s="1" t="s">
        <v>758</v>
      </c>
      <c r="P216" s="1" t="s">
        <v>759</v>
      </c>
      <c r="Q216">
        <f t="shared" si="6"/>
        <v>311</v>
      </c>
      <c r="R216">
        <f>IFERROR(VLOOKUP(Q216,'Populations Data'!$B$2:$E$90,2,FALSE),"")</f>
        <v>2022</v>
      </c>
      <c r="S216">
        <f>IFERROR(VLOOKUP(Q216,'Populations Data'!$B$2:$E$90,3,FALSE),"")</f>
        <v>220656</v>
      </c>
      <c r="T216" t="str">
        <f t="shared" si="7"/>
        <v>Vancouver Coastal</v>
      </c>
      <c r="U216">
        <f>_xlfn.XLOOKUP(B216,Sheet3!$M$5:$M$9,Sheet3!$P$5:$P$9,"",0,1)</f>
        <v>321.7507500861164</v>
      </c>
    </row>
    <row r="217" spans="1:21" hidden="1" x14ac:dyDescent="0.2">
      <c r="A217" s="1" t="s">
        <v>126</v>
      </c>
      <c r="B217" s="1" t="s">
        <v>184</v>
      </c>
      <c r="C217" s="1" t="s">
        <v>185</v>
      </c>
      <c r="D217" s="1" t="s">
        <v>760</v>
      </c>
      <c r="E217" s="1" t="s">
        <v>761</v>
      </c>
      <c r="F217" s="1" t="s">
        <v>188</v>
      </c>
      <c r="G217">
        <v>19</v>
      </c>
      <c r="H217">
        <v>64</v>
      </c>
      <c r="I217" s="1" t="s">
        <v>131</v>
      </c>
      <c r="J217" s="1" t="s">
        <v>121</v>
      </c>
      <c r="K217">
        <v>30</v>
      </c>
      <c r="L217">
        <v>100</v>
      </c>
      <c r="M217" s="1" t="s">
        <v>122</v>
      </c>
      <c r="N217" s="1" t="s">
        <v>123</v>
      </c>
      <c r="O217" s="1" t="s">
        <v>762</v>
      </c>
      <c r="P217" s="1" t="s">
        <v>763</v>
      </c>
      <c r="Q217">
        <f t="shared" si="6"/>
        <v>321</v>
      </c>
      <c r="R217">
        <f>IFERROR(VLOOKUP(Q217,'Populations Data'!$B$2:$E$90,2,FALSE),"")</f>
        <v>2022</v>
      </c>
      <c r="S217">
        <f>IFERROR(VLOOKUP(Q217,'Populations Data'!$B$2:$E$90,3,FALSE),"")</f>
        <v>133972</v>
      </c>
      <c r="T217" t="str">
        <f t="shared" si="7"/>
        <v>Vancouver Coastal</v>
      </c>
      <c r="U217">
        <f>_xlfn.XLOOKUP(B217,Sheet3!$M$5:$M$9,Sheet3!$P$5:$P$9,"",0,1)</f>
        <v>321.7507500861164</v>
      </c>
    </row>
    <row r="218" spans="1:21" hidden="1" x14ac:dyDescent="0.2">
      <c r="A218" s="1" t="s">
        <v>126</v>
      </c>
      <c r="B218" s="1" t="s">
        <v>184</v>
      </c>
      <c r="C218" s="1" t="s">
        <v>185</v>
      </c>
      <c r="D218" s="1" t="s">
        <v>760</v>
      </c>
      <c r="E218" s="1" t="s">
        <v>764</v>
      </c>
      <c r="F218" s="1" t="s">
        <v>188</v>
      </c>
      <c r="G218">
        <v>19</v>
      </c>
      <c r="H218">
        <v>64</v>
      </c>
      <c r="I218" s="1" t="s">
        <v>131</v>
      </c>
      <c r="J218" s="1" t="s">
        <v>121</v>
      </c>
      <c r="K218">
        <v>30</v>
      </c>
      <c r="L218">
        <v>100</v>
      </c>
      <c r="M218" s="1" t="s">
        <v>122</v>
      </c>
      <c r="N218" s="1" t="s">
        <v>123</v>
      </c>
      <c r="O218" s="1" t="s">
        <v>765</v>
      </c>
      <c r="P218" s="1" t="s">
        <v>766</v>
      </c>
      <c r="Q218">
        <f t="shared" si="6"/>
        <v>321</v>
      </c>
      <c r="R218">
        <f>IFERROR(VLOOKUP(Q218,'Populations Data'!$B$2:$E$90,2,FALSE),"")</f>
        <v>2022</v>
      </c>
      <c r="S218">
        <f>IFERROR(VLOOKUP(Q218,'Populations Data'!$B$2:$E$90,3,FALSE),"")</f>
        <v>133972</v>
      </c>
      <c r="T218" t="str">
        <f t="shared" si="7"/>
        <v>Vancouver Coastal</v>
      </c>
      <c r="U218">
        <f>_xlfn.XLOOKUP(B218,Sheet3!$M$5:$M$9,Sheet3!$P$5:$P$9,"",0,1)</f>
        <v>321.7507500861164</v>
      </c>
    </row>
    <row r="219" spans="1:21" hidden="1" x14ac:dyDescent="0.2">
      <c r="A219" s="1" t="s">
        <v>126</v>
      </c>
      <c r="B219" s="1" t="s">
        <v>184</v>
      </c>
      <c r="C219" s="1" t="s">
        <v>246</v>
      </c>
      <c r="D219" s="1" t="s">
        <v>275</v>
      </c>
      <c r="E219" s="1" t="s">
        <v>767</v>
      </c>
      <c r="F219" s="1" t="s">
        <v>188</v>
      </c>
      <c r="G219">
        <v>19</v>
      </c>
      <c r="H219">
        <v>64</v>
      </c>
      <c r="I219" s="1" t="s">
        <v>131</v>
      </c>
      <c r="J219" s="1" t="s">
        <v>138</v>
      </c>
      <c r="K219">
        <v>52</v>
      </c>
      <c r="L219">
        <v>100</v>
      </c>
      <c r="M219" s="1" t="s">
        <v>122</v>
      </c>
      <c r="N219" s="1" t="s">
        <v>123</v>
      </c>
      <c r="O219" s="1" t="s">
        <v>768</v>
      </c>
      <c r="P219" s="1" t="s">
        <v>769</v>
      </c>
      <c r="Q219">
        <f t="shared" si="6"/>
        <v>322</v>
      </c>
      <c r="R219">
        <f>IFERROR(VLOOKUP(Q219,'Populations Data'!$B$2:$E$90,2,FALSE),"")</f>
        <v>2022</v>
      </c>
      <c r="S219">
        <f>IFERROR(VLOOKUP(Q219,'Populations Data'!$B$2:$E$90,3,FALSE),"")</f>
        <v>67754</v>
      </c>
      <c r="T219" t="str">
        <f t="shared" si="7"/>
        <v>Vancouver Coastal</v>
      </c>
      <c r="U219">
        <f>_xlfn.XLOOKUP(B219,Sheet3!$M$5:$M$9,Sheet3!$P$5:$P$9,"",0,1)</f>
        <v>321.7507500861164</v>
      </c>
    </row>
    <row r="220" spans="1:21" hidden="1" x14ac:dyDescent="0.2">
      <c r="A220" s="1" t="s">
        <v>126</v>
      </c>
      <c r="B220" s="1" t="s">
        <v>184</v>
      </c>
      <c r="C220" s="1" t="s">
        <v>246</v>
      </c>
      <c r="D220" s="1" t="s">
        <v>178</v>
      </c>
      <c r="E220" s="1" t="s">
        <v>770</v>
      </c>
      <c r="F220" s="1" t="s">
        <v>188</v>
      </c>
      <c r="G220">
        <v>19</v>
      </c>
      <c r="H220">
        <v>64</v>
      </c>
      <c r="I220" s="1" t="s">
        <v>131</v>
      </c>
      <c r="J220" s="1" t="s">
        <v>240</v>
      </c>
      <c r="K220">
        <v>22</v>
      </c>
      <c r="L220">
        <v>85</v>
      </c>
      <c r="M220" s="1" t="s">
        <v>122</v>
      </c>
      <c r="N220" s="1" t="s">
        <v>123</v>
      </c>
      <c r="O220" s="1" t="s">
        <v>771</v>
      </c>
      <c r="P220" s="1" t="s">
        <v>772</v>
      </c>
      <c r="Q220">
        <f t="shared" si="6"/>
        <v>322</v>
      </c>
      <c r="R220">
        <f>IFERROR(VLOOKUP(Q220,'Populations Data'!$B$2:$E$90,2,FALSE),"")</f>
        <v>2022</v>
      </c>
      <c r="S220">
        <f>IFERROR(VLOOKUP(Q220,'Populations Data'!$B$2:$E$90,3,FALSE),"")</f>
        <v>67754</v>
      </c>
      <c r="T220" t="str">
        <f t="shared" si="7"/>
        <v>Vancouver Coastal</v>
      </c>
      <c r="U220">
        <f>_xlfn.XLOOKUP(B220,Sheet3!$M$5:$M$9,Sheet3!$P$5:$P$9,"",0,1)</f>
        <v>321.7507500861164</v>
      </c>
    </row>
    <row r="221" spans="1:21" hidden="1" x14ac:dyDescent="0.2">
      <c r="A221" s="1" t="s">
        <v>126</v>
      </c>
      <c r="B221" s="1" t="s">
        <v>184</v>
      </c>
      <c r="C221" s="1" t="s">
        <v>246</v>
      </c>
      <c r="D221" s="1" t="s">
        <v>178</v>
      </c>
      <c r="E221" s="1" t="s">
        <v>773</v>
      </c>
      <c r="F221" s="1" t="s">
        <v>188</v>
      </c>
      <c r="G221">
        <v>19</v>
      </c>
      <c r="H221">
        <v>64</v>
      </c>
      <c r="I221" s="1" t="s">
        <v>131</v>
      </c>
      <c r="J221" s="1" t="s">
        <v>121</v>
      </c>
      <c r="K221">
        <v>1</v>
      </c>
      <c r="L221">
        <v>100</v>
      </c>
      <c r="M221" s="1" t="s">
        <v>122</v>
      </c>
      <c r="N221" s="1" t="s">
        <v>123</v>
      </c>
      <c r="O221" s="1" t="s">
        <v>774</v>
      </c>
      <c r="P221" s="1" t="s">
        <v>775</v>
      </c>
      <c r="Q221">
        <f t="shared" si="6"/>
        <v>322</v>
      </c>
      <c r="R221">
        <f>IFERROR(VLOOKUP(Q221,'Populations Data'!$B$2:$E$90,2,FALSE),"")</f>
        <v>2022</v>
      </c>
      <c r="S221">
        <f>IFERROR(VLOOKUP(Q221,'Populations Data'!$B$2:$E$90,3,FALSE),"")</f>
        <v>67754</v>
      </c>
      <c r="T221" t="str">
        <f t="shared" si="7"/>
        <v>Vancouver Coastal</v>
      </c>
      <c r="U221">
        <f>_xlfn.XLOOKUP(B221,Sheet3!$M$5:$M$9,Sheet3!$P$5:$P$9,"",0,1)</f>
        <v>321.7507500861164</v>
      </c>
    </row>
    <row r="222" spans="1:21" hidden="1" x14ac:dyDescent="0.2">
      <c r="A222" s="1" t="s">
        <v>126</v>
      </c>
      <c r="B222" s="1" t="s">
        <v>184</v>
      </c>
      <c r="C222" s="1" t="s">
        <v>246</v>
      </c>
      <c r="D222" s="1" t="s">
        <v>178</v>
      </c>
      <c r="E222" s="1" t="s">
        <v>776</v>
      </c>
      <c r="F222" s="1" t="s">
        <v>188</v>
      </c>
      <c r="G222">
        <v>19</v>
      </c>
      <c r="H222">
        <v>64</v>
      </c>
      <c r="I222" s="1" t="s">
        <v>131</v>
      </c>
      <c r="J222" s="1" t="s">
        <v>121</v>
      </c>
      <c r="K222">
        <v>18</v>
      </c>
      <c r="L222">
        <v>100</v>
      </c>
      <c r="M222" s="1" t="s">
        <v>122</v>
      </c>
      <c r="N222" s="1" t="s">
        <v>123</v>
      </c>
      <c r="O222" s="1" t="s">
        <v>326</v>
      </c>
      <c r="P222" s="1" t="s">
        <v>327</v>
      </c>
      <c r="Q222">
        <f t="shared" si="6"/>
        <v>322</v>
      </c>
      <c r="R222">
        <f>IFERROR(VLOOKUP(Q222,'Populations Data'!$B$2:$E$90,2,FALSE),"")</f>
        <v>2022</v>
      </c>
      <c r="S222">
        <f>IFERROR(VLOOKUP(Q222,'Populations Data'!$B$2:$E$90,3,FALSE),"")</f>
        <v>67754</v>
      </c>
      <c r="T222" t="str">
        <f t="shared" si="7"/>
        <v>Vancouver Coastal</v>
      </c>
      <c r="U222">
        <f>_xlfn.XLOOKUP(B222,Sheet3!$M$5:$M$9,Sheet3!$P$5:$P$9,"",0,1)</f>
        <v>321.7507500861164</v>
      </c>
    </row>
    <row r="223" spans="1:21" hidden="1" x14ac:dyDescent="0.2">
      <c r="A223" s="1" t="s">
        <v>126</v>
      </c>
      <c r="B223" s="1" t="s">
        <v>184</v>
      </c>
      <c r="C223" s="1" t="s">
        <v>246</v>
      </c>
      <c r="D223" s="1" t="s">
        <v>312</v>
      </c>
      <c r="E223" s="1" t="s">
        <v>777</v>
      </c>
      <c r="F223" s="1" t="s">
        <v>188</v>
      </c>
      <c r="G223">
        <v>19</v>
      </c>
      <c r="H223">
        <v>99</v>
      </c>
      <c r="I223" s="1" t="s">
        <v>131</v>
      </c>
      <c r="J223" s="1" t="s">
        <v>240</v>
      </c>
      <c r="K223">
        <v>20</v>
      </c>
      <c r="L223">
        <v>100</v>
      </c>
      <c r="M223" s="1" t="s">
        <v>122</v>
      </c>
      <c r="N223" s="1" t="s">
        <v>123</v>
      </c>
      <c r="O223" s="1" t="s">
        <v>778</v>
      </c>
      <c r="P223" s="1" t="s">
        <v>779</v>
      </c>
      <c r="Q223">
        <f t="shared" si="6"/>
        <v>322</v>
      </c>
      <c r="R223">
        <f>IFERROR(VLOOKUP(Q223,'Populations Data'!$B$2:$E$90,2,FALSE),"")</f>
        <v>2022</v>
      </c>
      <c r="S223">
        <f>IFERROR(VLOOKUP(Q223,'Populations Data'!$B$2:$E$90,3,FALSE),"")</f>
        <v>67754</v>
      </c>
      <c r="T223" t="str">
        <f t="shared" si="7"/>
        <v>Vancouver Coastal</v>
      </c>
      <c r="U223">
        <f>_xlfn.XLOOKUP(B223,Sheet3!$M$5:$M$9,Sheet3!$P$5:$P$9,"",0,1)</f>
        <v>321.7507500861164</v>
      </c>
    </row>
    <row r="224" spans="1:21" hidden="1" x14ac:dyDescent="0.2">
      <c r="A224" s="1" t="s">
        <v>126</v>
      </c>
      <c r="B224" s="1" t="s">
        <v>184</v>
      </c>
      <c r="C224" s="1" t="s">
        <v>246</v>
      </c>
      <c r="D224" s="1" t="s">
        <v>312</v>
      </c>
      <c r="E224" s="1" t="s">
        <v>780</v>
      </c>
      <c r="F224" s="1" t="s">
        <v>188</v>
      </c>
      <c r="G224">
        <v>19</v>
      </c>
      <c r="H224">
        <v>64</v>
      </c>
      <c r="I224" s="1" t="s">
        <v>131</v>
      </c>
      <c r="J224" s="1" t="s">
        <v>138</v>
      </c>
      <c r="K224">
        <v>37</v>
      </c>
      <c r="L224">
        <v>100</v>
      </c>
      <c r="M224" s="1" t="s">
        <v>122</v>
      </c>
      <c r="N224" s="1" t="s">
        <v>123</v>
      </c>
      <c r="O224" s="1" t="s">
        <v>781</v>
      </c>
      <c r="P224" s="1" t="s">
        <v>782</v>
      </c>
      <c r="Q224">
        <f t="shared" si="6"/>
        <v>322</v>
      </c>
      <c r="R224">
        <f>IFERROR(VLOOKUP(Q224,'Populations Data'!$B$2:$E$90,2,FALSE),"")</f>
        <v>2022</v>
      </c>
      <c r="S224">
        <f>IFERROR(VLOOKUP(Q224,'Populations Data'!$B$2:$E$90,3,FALSE),"")</f>
        <v>67754</v>
      </c>
      <c r="T224" t="str">
        <f t="shared" si="7"/>
        <v>Vancouver Coastal</v>
      </c>
      <c r="U224">
        <f>_xlfn.XLOOKUP(B224,Sheet3!$M$5:$M$9,Sheet3!$P$5:$P$9,"",0,1)</f>
        <v>321.7507500861164</v>
      </c>
    </row>
    <row r="225" spans="1:21" hidden="1" x14ac:dyDescent="0.2">
      <c r="A225" s="1" t="s">
        <v>126</v>
      </c>
      <c r="B225" s="1" t="s">
        <v>164</v>
      </c>
      <c r="C225" s="1" t="s">
        <v>254</v>
      </c>
      <c r="D225" s="1" t="s">
        <v>147</v>
      </c>
      <c r="E225" s="1" t="s">
        <v>783</v>
      </c>
      <c r="F225" s="1" t="s">
        <v>256</v>
      </c>
      <c r="G225">
        <v>19</v>
      </c>
      <c r="H225">
        <v>99</v>
      </c>
      <c r="I225" s="1" t="s">
        <v>131</v>
      </c>
      <c r="J225" s="1" t="s">
        <v>138</v>
      </c>
      <c r="K225">
        <v>16</v>
      </c>
      <c r="L225">
        <v>100</v>
      </c>
      <c r="M225" s="1" t="s">
        <v>122</v>
      </c>
      <c r="N225" s="1" t="s">
        <v>123</v>
      </c>
      <c r="O225" s="1" t="s">
        <v>784</v>
      </c>
      <c r="P225" s="1" t="s">
        <v>785</v>
      </c>
      <c r="Q225">
        <f t="shared" si="6"/>
        <v>221</v>
      </c>
      <c r="R225">
        <f>IFERROR(VLOOKUP(Q225,'Populations Data'!$B$2:$E$90,2,FALSE),"")</f>
        <v>2022</v>
      </c>
      <c r="S225">
        <f>IFERROR(VLOOKUP(Q225,'Populations Data'!$B$2:$E$90,3,FALSE),"")</f>
        <v>84787</v>
      </c>
      <c r="T225" t="str">
        <f t="shared" si="7"/>
        <v>Fraser</v>
      </c>
      <c r="U225">
        <f>_xlfn.XLOOKUP(B225,Sheet3!$M$5:$M$9,Sheet3!$P$5:$P$9,"",0,1)</f>
        <v>171.29879318961125</v>
      </c>
    </row>
    <row r="226" spans="1:21" hidden="1" x14ac:dyDescent="0.2">
      <c r="A226" s="1" t="s">
        <v>126</v>
      </c>
      <c r="B226" s="1" t="s">
        <v>164</v>
      </c>
      <c r="C226" s="1" t="s">
        <v>254</v>
      </c>
      <c r="D226" s="1" t="s">
        <v>166</v>
      </c>
      <c r="E226" s="1" t="s">
        <v>786</v>
      </c>
      <c r="F226" s="1" t="s">
        <v>256</v>
      </c>
      <c r="G226">
        <v>19</v>
      </c>
      <c r="H226">
        <v>99</v>
      </c>
      <c r="I226" s="1" t="s">
        <v>131</v>
      </c>
      <c r="J226" s="1" t="s">
        <v>138</v>
      </c>
      <c r="K226">
        <v>5</v>
      </c>
      <c r="L226">
        <v>100</v>
      </c>
      <c r="M226" s="1" t="s">
        <v>122</v>
      </c>
      <c r="N226" s="1" t="s">
        <v>123</v>
      </c>
      <c r="O226" s="1" t="s">
        <v>787</v>
      </c>
      <c r="P226" s="1" t="s">
        <v>788</v>
      </c>
      <c r="Q226">
        <f t="shared" si="6"/>
        <v>221</v>
      </c>
      <c r="R226">
        <f>IFERROR(VLOOKUP(Q226,'Populations Data'!$B$2:$E$90,2,FALSE),"")</f>
        <v>2022</v>
      </c>
      <c r="S226">
        <f>IFERROR(VLOOKUP(Q226,'Populations Data'!$B$2:$E$90,3,FALSE),"")</f>
        <v>84787</v>
      </c>
      <c r="T226" t="str">
        <f t="shared" si="7"/>
        <v>Fraser</v>
      </c>
      <c r="U226">
        <f>_xlfn.XLOOKUP(B226,Sheet3!$M$5:$M$9,Sheet3!$P$5:$P$9,"",0,1)</f>
        <v>171.29879318961125</v>
      </c>
    </row>
    <row r="227" spans="1:21" hidden="1" x14ac:dyDescent="0.2">
      <c r="A227" s="1" t="s">
        <v>126</v>
      </c>
      <c r="B227" s="1" t="s">
        <v>164</v>
      </c>
      <c r="C227" s="1" t="s">
        <v>254</v>
      </c>
      <c r="D227" s="1" t="s">
        <v>178</v>
      </c>
      <c r="E227" s="1" t="s">
        <v>243</v>
      </c>
      <c r="F227" s="1" t="s">
        <v>256</v>
      </c>
      <c r="G227">
        <v>19</v>
      </c>
      <c r="H227">
        <v>99</v>
      </c>
      <c r="I227" s="1" t="s">
        <v>263</v>
      </c>
      <c r="J227" s="1" t="s">
        <v>138</v>
      </c>
      <c r="K227">
        <v>14</v>
      </c>
      <c r="L227">
        <v>93</v>
      </c>
      <c r="M227" s="1" t="s">
        <v>122</v>
      </c>
      <c r="N227" s="1" t="s">
        <v>123</v>
      </c>
      <c r="O227" s="1" t="s">
        <v>789</v>
      </c>
      <c r="P227" s="1" t="s">
        <v>790</v>
      </c>
      <c r="Q227">
        <f t="shared" si="6"/>
        <v>221</v>
      </c>
      <c r="R227">
        <f>IFERROR(VLOOKUP(Q227,'Populations Data'!$B$2:$E$90,2,FALSE),"")</f>
        <v>2022</v>
      </c>
      <c r="S227">
        <f>IFERROR(VLOOKUP(Q227,'Populations Data'!$B$2:$E$90,3,FALSE),"")</f>
        <v>84787</v>
      </c>
      <c r="T227" t="str">
        <f t="shared" si="7"/>
        <v>Fraser</v>
      </c>
      <c r="U227">
        <f>_xlfn.XLOOKUP(B227,Sheet3!$M$5:$M$9,Sheet3!$P$5:$P$9,"",0,1)</f>
        <v>171.29879318961125</v>
      </c>
    </row>
    <row r="228" spans="1:21" hidden="1" x14ac:dyDescent="0.2">
      <c r="A228" s="1" t="s">
        <v>126</v>
      </c>
      <c r="B228" s="1" t="s">
        <v>164</v>
      </c>
      <c r="C228" s="1" t="s">
        <v>254</v>
      </c>
      <c r="D228" s="1" t="s">
        <v>791</v>
      </c>
      <c r="E228" s="1" t="s">
        <v>792</v>
      </c>
      <c r="F228" s="1" t="s">
        <v>256</v>
      </c>
      <c r="G228">
        <v>14</v>
      </c>
      <c r="H228">
        <v>19</v>
      </c>
      <c r="I228" s="1" t="s">
        <v>222</v>
      </c>
      <c r="J228" s="1" t="s">
        <v>138</v>
      </c>
      <c r="K228">
        <v>4</v>
      </c>
      <c r="L228">
        <v>100</v>
      </c>
      <c r="M228" s="1" t="s">
        <v>122</v>
      </c>
      <c r="N228" s="1" t="s">
        <v>123</v>
      </c>
      <c r="O228" s="1" t="s">
        <v>793</v>
      </c>
      <c r="P228" s="1" t="s">
        <v>794</v>
      </c>
      <c r="Q228">
        <f t="shared" si="6"/>
        <v>221</v>
      </c>
      <c r="R228">
        <f>IFERROR(VLOOKUP(Q228,'Populations Data'!$B$2:$E$90,2,FALSE),"")</f>
        <v>2022</v>
      </c>
      <c r="S228">
        <f>IFERROR(VLOOKUP(Q228,'Populations Data'!$B$2:$E$90,3,FALSE),"")</f>
        <v>84787</v>
      </c>
      <c r="T228" t="str">
        <f t="shared" si="7"/>
        <v>Fraser</v>
      </c>
      <c r="U228">
        <f>_xlfn.XLOOKUP(B228,Sheet3!$M$5:$M$9,Sheet3!$P$5:$P$9,"",0,1)</f>
        <v>171.29879318961125</v>
      </c>
    </row>
    <row r="229" spans="1:21" hidden="1" x14ac:dyDescent="0.2">
      <c r="A229" s="1" t="s">
        <v>126</v>
      </c>
      <c r="B229" s="1" t="s">
        <v>164</v>
      </c>
      <c r="C229" s="1" t="s">
        <v>266</v>
      </c>
      <c r="D229" s="1" t="s">
        <v>166</v>
      </c>
      <c r="E229" s="1" t="s">
        <v>795</v>
      </c>
      <c r="F229" s="1" t="s">
        <v>268</v>
      </c>
      <c r="G229">
        <v>19</v>
      </c>
      <c r="H229">
        <v>99</v>
      </c>
      <c r="I229" s="1" t="s">
        <v>131</v>
      </c>
      <c r="J229" s="1" t="s">
        <v>138</v>
      </c>
      <c r="K229">
        <v>5</v>
      </c>
      <c r="L229">
        <v>80</v>
      </c>
      <c r="M229" s="1" t="s">
        <v>122</v>
      </c>
      <c r="N229" s="1" t="s">
        <v>123</v>
      </c>
      <c r="O229" s="1" t="s">
        <v>796</v>
      </c>
      <c r="P229" s="1" t="s">
        <v>797</v>
      </c>
      <c r="Q229">
        <f t="shared" si="6"/>
        <v>222</v>
      </c>
      <c r="R229">
        <f>IFERROR(VLOOKUP(Q229,'Populations Data'!$B$2:$E$90,2,FALSE),"")</f>
        <v>2022</v>
      </c>
      <c r="S229">
        <f>IFERROR(VLOOKUP(Q229,'Populations Data'!$B$2:$E$90,3,FALSE),"")</f>
        <v>265941</v>
      </c>
      <c r="T229" t="str">
        <f t="shared" si="7"/>
        <v>Fraser</v>
      </c>
      <c r="U229">
        <f>_xlfn.XLOOKUP(B229,Sheet3!$M$5:$M$9,Sheet3!$P$5:$P$9,"",0,1)</f>
        <v>171.29879318961125</v>
      </c>
    </row>
    <row r="230" spans="1:21" hidden="1" x14ac:dyDescent="0.2">
      <c r="A230" s="1" t="s">
        <v>126</v>
      </c>
      <c r="B230" s="1" t="s">
        <v>164</v>
      </c>
      <c r="C230" s="1" t="s">
        <v>502</v>
      </c>
      <c r="D230" s="1" t="s">
        <v>156</v>
      </c>
      <c r="E230" s="1" t="s">
        <v>798</v>
      </c>
      <c r="F230" s="1" t="s">
        <v>504</v>
      </c>
      <c r="G230">
        <v>19</v>
      </c>
      <c r="H230">
        <v>99</v>
      </c>
      <c r="I230" s="1" t="s">
        <v>131</v>
      </c>
      <c r="J230" s="1" t="s">
        <v>138</v>
      </c>
      <c r="K230">
        <v>20</v>
      </c>
      <c r="L230">
        <v>100</v>
      </c>
      <c r="M230" s="1" t="s">
        <v>122</v>
      </c>
      <c r="N230" s="1" t="s">
        <v>123</v>
      </c>
      <c r="O230" s="1" t="s">
        <v>799</v>
      </c>
      <c r="P230" s="1" t="s">
        <v>800</v>
      </c>
      <c r="Q230">
        <f t="shared" si="6"/>
        <v>223</v>
      </c>
      <c r="R230">
        <f>IFERROR(VLOOKUP(Q230,'Populations Data'!$B$2:$E$90,2,FALSE),"")</f>
        <v>2022</v>
      </c>
      <c r="S230">
        <f>IFERROR(VLOOKUP(Q230,'Populations Data'!$B$2:$E$90,3,FALSE),"")</f>
        <v>118087</v>
      </c>
      <c r="T230" t="str">
        <f t="shared" si="7"/>
        <v>Fraser</v>
      </c>
      <c r="U230">
        <f>_xlfn.XLOOKUP(B230,Sheet3!$M$5:$M$9,Sheet3!$P$5:$P$9,"",0,1)</f>
        <v>171.29879318961125</v>
      </c>
    </row>
    <row r="231" spans="1:21" hidden="1" x14ac:dyDescent="0.2">
      <c r="A231" s="1" t="s">
        <v>126</v>
      </c>
      <c r="B231" s="1" t="s">
        <v>164</v>
      </c>
      <c r="C231" s="1" t="s">
        <v>502</v>
      </c>
      <c r="D231" s="1" t="s">
        <v>147</v>
      </c>
      <c r="E231" s="1" t="s">
        <v>801</v>
      </c>
      <c r="F231" s="1" t="s">
        <v>504</v>
      </c>
      <c r="G231">
        <v>19</v>
      </c>
      <c r="H231">
        <v>99</v>
      </c>
      <c r="I231" s="1" t="s">
        <v>131</v>
      </c>
      <c r="J231" s="1" t="s">
        <v>138</v>
      </c>
      <c r="K231">
        <v>21</v>
      </c>
      <c r="L231">
        <v>100</v>
      </c>
      <c r="M231" s="1" t="s">
        <v>122</v>
      </c>
      <c r="N231" s="1" t="s">
        <v>123</v>
      </c>
      <c r="O231" s="1" t="s">
        <v>799</v>
      </c>
      <c r="P231" s="1" t="s">
        <v>800</v>
      </c>
      <c r="Q231">
        <f t="shared" si="6"/>
        <v>223</v>
      </c>
      <c r="R231">
        <f>IFERROR(VLOOKUP(Q231,'Populations Data'!$B$2:$E$90,2,FALSE),"")</f>
        <v>2022</v>
      </c>
      <c r="S231">
        <f>IFERROR(VLOOKUP(Q231,'Populations Data'!$B$2:$E$90,3,FALSE),"")</f>
        <v>118087</v>
      </c>
      <c r="T231" t="str">
        <f t="shared" si="7"/>
        <v>Fraser</v>
      </c>
      <c r="U231">
        <f>_xlfn.XLOOKUP(B231,Sheet3!$M$5:$M$9,Sheet3!$P$5:$P$9,"",0,1)</f>
        <v>171.29879318961125</v>
      </c>
    </row>
    <row r="232" spans="1:21" hidden="1" x14ac:dyDescent="0.2">
      <c r="A232" s="1" t="s">
        <v>126</v>
      </c>
      <c r="B232" s="1" t="s">
        <v>184</v>
      </c>
      <c r="C232" s="1" t="s">
        <v>271</v>
      </c>
      <c r="D232" s="1" t="s">
        <v>147</v>
      </c>
      <c r="E232" s="1" t="s">
        <v>802</v>
      </c>
      <c r="F232" s="1" t="s">
        <v>188</v>
      </c>
      <c r="G232">
        <v>19</v>
      </c>
      <c r="H232">
        <v>64</v>
      </c>
      <c r="I232" s="1" t="s">
        <v>131</v>
      </c>
      <c r="J232" s="1" t="s">
        <v>138</v>
      </c>
      <c r="K232">
        <v>8</v>
      </c>
      <c r="L232">
        <v>100</v>
      </c>
      <c r="M232" s="1" t="s">
        <v>122</v>
      </c>
      <c r="N232" s="1" t="s">
        <v>123</v>
      </c>
      <c r="O232" s="1" t="s">
        <v>803</v>
      </c>
      <c r="P232" s="1" t="s">
        <v>804</v>
      </c>
      <c r="Q232">
        <f t="shared" si="6"/>
        <v>324</v>
      </c>
      <c r="R232">
        <f>IFERROR(VLOOKUP(Q232,'Populations Data'!$B$2:$E$90,2,FALSE),"")</f>
        <v>2022</v>
      </c>
      <c r="S232">
        <f>IFERROR(VLOOKUP(Q232,'Populations Data'!$B$2:$E$90,3,FALSE),"")</f>
        <v>150578</v>
      </c>
      <c r="T232" t="str">
        <f t="shared" si="7"/>
        <v>Vancouver Coastal</v>
      </c>
      <c r="U232">
        <f>_xlfn.XLOOKUP(B232,Sheet3!$M$5:$M$9,Sheet3!$P$5:$P$9,"",0,1)</f>
        <v>321.7507500861164</v>
      </c>
    </row>
    <row r="233" spans="1:21" hidden="1" x14ac:dyDescent="0.2">
      <c r="A233" s="1" t="s">
        <v>126</v>
      </c>
      <c r="B233" s="1" t="s">
        <v>184</v>
      </c>
      <c r="C233" s="1" t="s">
        <v>271</v>
      </c>
      <c r="D233" s="1" t="s">
        <v>275</v>
      </c>
      <c r="E233" s="1" t="s">
        <v>805</v>
      </c>
      <c r="F233" s="1" t="s">
        <v>188</v>
      </c>
      <c r="G233">
        <v>19</v>
      </c>
      <c r="H233">
        <v>64</v>
      </c>
      <c r="I233" s="1" t="s">
        <v>131</v>
      </c>
      <c r="J233" s="1" t="s">
        <v>138</v>
      </c>
      <c r="K233">
        <v>30</v>
      </c>
      <c r="L233">
        <v>100</v>
      </c>
      <c r="M233" s="1" t="s">
        <v>122</v>
      </c>
      <c r="N233" s="1" t="s">
        <v>123</v>
      </c>
      <c r="O233" s="1" t="s">
        <v>806</v>
      </c>
      <c r="P233" s="1" t="s">
        <v>807</v>
      </c>
      <c r="Q233">
        <f t="shared" si="6"/>
        <v>324</v>
      </c>
      <c r="R233">
        <f>IFERROR(VLOOKUP(Q233,'Populations Data'!$B$2:$E$90,2,FALSE),"")</f>
        <v>2022</v>
      </c>
      <c r="S233">
        <f>IFERROR(VLOOKUP(Q233,'Populations Data'!$B$2:$E$90,3,FALSE),"")</f>
        <v>150578</v>
      </c>
      <c r="T233" t="str">
        <f t="shared" si="7"/>
        <v>Vancouver Coastal</v>
      </c>
      <c r="U233">
        <f>_xlfn.XLOOKUP(B233,Sheet3!$M$5:$M$9,Sheet3!$P$5:$P$9,"",0,1)</f>
        <v>321.7507500861164</v>
      </c>
    </row>
    <row r="234" spans="1:21" hidden="1" x14ac:dyDescent="0.2">
      <c r="A234" s="1" t="s">
        <v>126</v>
      </c>
      <c r="B234" s="1" t="s">
        <v>184</v>
      </c>
      <c r="C234" s="1" t="s">
        <v>424</v>
      </c>
      <c r="D234" s="1" t="s">
        <v>147</v>
      </c>
      <c r="E234" s="1" t="s">
        <v>808</v>
      </c>
      <c r="F234" s="1" t="s">
        <v>188</v>
      </c>
      <c r="G234">
        <v>19</v>
      </c>
      <c r="H234">
        <v>64</v>
      </c>
      <c r="I234" s="1" t="s">
        <v>131</v>
      </c>
      <c r="J234" s="1" t="s">
        <v>138</v>
      </c>
      <c r="K234">
        <v>6</v>
      </c>
      <c r="L234">
        <v>100</v>
      </c>
      <c r="M234" s="1" t="s">
        <v>122</v>
      </c>
      <c r="N234" s="1" t="s">
        <v>123</v>
      </c>
      <c r="O234" s="1" t="s">
        <v>809</v>
      </c>
      <c r="P234" s="1" t="s">
        <v>810</v>
      </c>
      <c r="Q234">
        <f t="shared" si="6"/>
        <v>325</v>
      </c>
      <c r="R234">
        <f>IFERROR(VLOOKUP(Q234,'Populations Data'!$B$2:$E$90,2,FALSE),"")</f>
        <v>2022</v>
      </c>
      <c r="S234">
        <f>IFERROR(VLOOKUP(Q234,'Populations Data'!$B$2:$E$90,3,FALSE),"")</f>
        <v>106033</v>
      </c>
      <c r="T234" t="str">
        <f t="shared" si="7"/>
        <v>Vancouver Coastal</v>
      </c>
      <c r="U234">
        <f>_xlfn.XLOOKUP(B234,Sheet3!$M$5:$M$9,Sheet3!$P$5:$P$9,"",0,1)</f>
        <v>321.7507500861164</v>
      </c>
    </row>
    <row r="235" spans="1:21" hidden="1" x14ac:dyDescent="0.2">
      <c r="A235" s="1" t="s">
        <v>126</v>
      </c>
      <c r="B235" s="1" t="s">
        <v>184</v>
      </c>
      <c r="C235" s="1" t="s">
        <v>424</v>
      </c>
      <c r="D235" s="1" t="s">
        <v>147</v>
      </c>
      <c r="E235" s="1" t="s">
        <v>811</v>
      </c>
      <c r="F235" s="1" t="s">
        <v>188</v>
      </c>
      <c r="G235">
        <v>19</v>
      </c>
      <c r="H235">
        <v>64</v>
      </c>
      <c r="I235" s="1" t="s">
        <v>131</v>
      </c>
      <c r="J235" s="1" t="s">
        <v>138</v>
      </c>
      <c r="K235">
        <v>7</v>
      </c>
      <c r="L235">
        <v>100</v>
      </c>
      <c r="M235" s="1" t="s">
        <v>122</v>
      </c>
      <c r="N235" s="1" t="s">
        <v>123</v>
      </c>
      <c r="O235" s="1" t="s">
        <v>812</v>
      </c>
      <c r="P235" s="1" t="s">
        <v>813</v>
      </c>
      <c r="Q235">
        <f t="shared" si="6"/>
        <v>325</v>
      </c>
      <c r="R235">
        <f>IFERROR(VLOOKUP(Q235,'Populations Data'!$B$2:$E$90,2,FALSE),"")</f>
        <v>2022</v>
      </c>
      <c r="S235">
        <f>IFERROR(VLOOKUP(Q235,'Populations Data'!$B$2:$E$90,3,FALSE),"")</f>
        <v>106033</v>
      </c>
      <c r="T235" t="str">
        <f t="shared" si="7"/>
        <v>Vancouver Coastal</v>
      </c>
      <c r="U235">
        <f>_xlfn.XLOOKUP(B235,Sheet3!$M$5:$M$9,Sheet3!$P$5:$P$9,"",0,1)</f>
        <v>321.7507500861164</v>
      </c>
    </row>
    <row r="236" spans="1:21" hidden="1" x14ac:dyDescent="0.2">
      <c r="A236" s="1" t="s">
        <v>126</v>
      </c>
      <c r="B236" s="1" t="s">
        <v>184</v>
      </c>
      <c r="C236" s="1" t="s">
        <v>424</v>
      </c>
      <c r="D236" s="1" t="s">
        <v>147</v>
      </c>
      <c r="E236" s="1" t="s">
        <v>814</v>
      </c>
      <c r="F236" s="1" t="s">
        <v>188</v>
      </c>
      <c r="G236">
        <v>19</v>
      </c>
      <c r="H236">
        <v>64</v>
      </c>
      <c r="I236" s="1" t="s">
        <v>263</v>
      </c>
      <c r="J236" s="1" t="s">
        <v>138</v>
      </c>
      <c r="K236">
        <v>10</v>
      </c>
      <c r="L236">
        <v>100</v>
      </c>
      <c r="M236" s="1" t="s">
        <v>122</v>
      </c>
      <c r="N236" s="1" t="s">
        <v>123</v>
      </c>
      <c r="O236" s="1" t="s">
        <v>815</v>
      </c>
      <c r="P236" s="1" t="s">
        <v>816</v>
      </c>
      <c r="Q236">
        <f t="shared" si="6"/>
        <v>325</v>
      </c>
      <c r="R236">
        <f>IFERROR(VLOOKUP(Q236,'Populations Data'!$B$2:$E$90,2,FALSE),"")</f>
        <v>2022</v>
      </c>
      <c r="S236">
        <f>IFERROR(VLOOKUP(Q236,'Populations Data'!$B$2:$E$90,3,FALSE),"")</f>
        <v>106033</v>
      </c>
      <c r="T236" t="str">
        <f t="shared" si="7"/>
        <v>Vancouver Coastal</v>
      </c>
      <c r="U236">
        <f>_xlfn.XLOOKUP(B236,Sheet3!$M$5:$M$9,Sheet3!$P$5:$P$9,"",0,1)</f>
        <v>321.7507500861164</v>
      </c>
    </row>
    <row r="237" spans="1:21" hidden="1" x14ac:dyDescent="0.2">
      <c r="A237" s="1" t="s">
        <v>126</v>
      </c>
      <c r="B237" s="1" t="s">
        <v>184</v>
      </c>
      <c r="C237" s="1" t="s">
        <v>424</v>
      </c>
      <c r="D237" s="1" t="s">
        <v>368</v>
      </c>
      <c r="E237" s="1" t="s">
        <v>817</v>
      </c>
      <c r="F237" s="1" t="s">
        <v>188</v>
      </c>
      <c r="G237">
        <v>19</v>
      </c>
      <c r="H237">
        <v>64</v>
      </c>
      <c r="I237" s="1" t="s">
        <v>131</v>
      </c>
      <c r="J237" s="1" t="s">
        <v>121</v>
      </c>
      <c r="K237">
        <v>20</v>
      </c>
      <c r="L237">
        <v>100</v>
      </c>
      <c r="M237" s="1" t="s">
        <v>122</v>
      </c>
      <c r="N237" s="1" t="s">
        <v>123</v>
      </c>
      <c r="O237" s="1" t="s">
        <v>818</v>
      </c>
      <c r="P237" s="1" t="s">
        <v>819</v>
      </c>
      <c r="Q237">
        <f t="shared" si="6"/>
        <v>325</v>
      </c>
      <c r="R237">
        <f>IFERROR(VLOOKUP(Q237,'Populations Data'!$B$2:$E$90,2,FALSE),"")</f>
        <v>2022</v>
      </c>
      <c r="S237">
        <f>IFERROR(VLOOKUP(Q237,'Populations Data'!$B$2:$E$90,3,FALSE),"")</f>
        <v>106033</v>
      </c>
      <c r="T237" t="str">
        <f t="shared" si="7"/>
        <v>Vancouver Coastal</v>
      </c>
      <c r="U237">
        <f>_xlfn.XLOOKUP(B237,Sheet3!$M$5:$M$9,Sheet3!$P$5:$P$9,"",0,1)</f>
        <v>321.7507500861164</v>
      </c>
    </row>
    <row r="238" spans="1:21" hidden="1" x14ac:dyDescent="0.2">
      <c r="A238" s="1" t="s">
        <v>126</v>
      </c>
      <c r="B238" s="1" t="s">
        <v>184</v>
      </c>
      <c r="C238" s="1" t="s">
        <v>424</v>
      </c>
      <c r="D238" s="1" t="s">
        <v>524</v>
      </c>
      <c r="E238" s="1" t="s">
        <v>572</v>
      </c>
      <c r="F238" s="1" t="s">
        <v>188</v>
      </c>
      <c r="G238">
        <v>19</v>
      </c>
      <c r="H238">
        <v>64</v>
      </c>
      <c r="I238" s="1" t="s">
        <v>131</v>
      </c>
      <c r="J238" s="1" t="s">
        <v>121</v>
      </c>
      <c r="K238">
        <v>15</v>
      </c>
      <c r="L238">
        <v>100</v>
      </c>
      <c r="M238" s="1" t="s">
        <v>122</v>
      </c>
      <c r="N238" s="1" t="s">
        <v>123</v>
      </c>
      <c r="O238" s="1" t="s">
        <v>574</v>
      </c>
      <c r="P238" s="1" t="s">
        <v>575</v>
      </c>
      <c r="Q238">
        <f t="shared" si="6"/>
        <v>325</v>
      </c>
      <c r="R238">
        <f>IFERROR(VLOOKUP(Q238,'Populations Data'!$B$2:$E$90,2,FALSE),"")</f>
        <v>2022</v>
      </c>
      <c r="S238">
        <f>IFERROR(VLOOKUP(Q238,'Populations Data'!$B$2:$E$90,3,FALSE),"")</f>
        <v>106033</v>
      </c>
      <c r="T238" t="str">
        <f t="shared" si="7"/>
        <v>Vancouver Coastal</v>
      </c>
      <c r="U238">
        <f>_xlfn.XLOOKUP(B238,Sheet3!$M$5:$M$9,Sheet3!$P$5:$P$9,"",0,1)</f>
        <v>321.7507500861164</v>
      </c>
    </row>
    <row r="239" spans="1:21" hidden="1" x14ac:dyDescent="0.2">
      <c r="A239" s="1" t="s">
        <v>126</v>
      </c>
      <c r="B239" s="1" t="s">
        <v>184</v>
      </c>
      <c r="C239" s="1" t="s">
        <v>279</v>
      </c>
      <c r="D239" s="1" t="s">
        <v>166</v>
      </c>
      <c r="E239" s="1" t="s">
        <v>820</v>
      </c>
      <c r="F239" s="1" t="s">
        <v>188</v>
      </c>
      <c r="G239">
        <v>19</v>
      </c>
      <c r="H239">
        <v>64</v>
      </c>
      <c r="I239" s="1" t="s">
        <v>131</v>
      </c>
      <c r="J239" s="1" t="s">
        <v>240</v>
      </c>
      <c r="K239">
        <v>5</v>
      </c>
      <c r="L239">
        <v>100</v>
      </c>
      <c r="M239" s="1" t="s">
        <v>122</v>
      </c>
      <c r="N239" s="1" t="s">
        <v>123</v>
      </c>
      <c r="O239" s="1" t="s">
        <v>821</v>
      </c>
      <c r="P239" s="1" t="s">
        <v>822</v>
      </c>
      <c r="Q239">
        <f t="shared" si="6"/>
        <v>326</v>
      </c>
      <c r="R239">
        <f>IFERROR(VLOOKUP(Q239,'Populations Data'!$B$2:$E$90,2,FALSE),"")</f>
        <v>2022</v>
      </c>
      <c r="S239">
        <f>IFERROR(VLOOKUP(Q239,'Populations Data'!$B$2:$E$90,3,FALSE),"")</f>
        <v>150390</v>
      </c>
      <c r="T239" t="str">
        <f t="shared" si="7"/>
        <v>Vancouver Coastal</v>
      </c>
      <c r="U239">
        <f>_xlfn.XLOOKUP(B239,Sheet3!$M$5:$M$9,Sheet3!$P$5:$P$9,"",0,1)</f>
        <v>321.7507500861164</v>
      </c>
    </row>
    <row r="240" spans="1:21" hidden="1" x14ac:dyDescent="0.2">
      <c r="A240" s="1" t="s">
        <v>126</v>
      </c>
      <c r="B240" s="1" t="s">
        <v>184</v>
      </c>
      <c r="C240" s="1" t="s">
        <v>286</v>
      </c>
      <c r="D240" s="1" t="s">
        <v>166</v>
      </c>
      <c r="E240" s="1" t="s">
        <v>823</v>
      </c>
      <c r="F240" s="1" t="s">
        <v>288</v>
      </c>
      <c r="G240">
        <v>19</v>
      </c>
      <c r="H240">
        <v>99</v>
      </c>
      <c r="I240" s="1" t="s">
        <v>263</v>
      </c>
      <c r="J240" s="1" t="s">
        <v>121</v>
      </c>
      <c r="K240">
        <v>6</v>
      </c>
      <c r="M240" s="1" t="s">
        <v>122</v>
      </c>
      <c r="N240" s="1" t="s">
        <v>123</v>
      </c>
      <c r="O240" s="1" t="s">
        <v>824</v>
      </c>
      <c r="P240" s="1" t="s">
        <v>825</v>
      </c>
      <c r="Q240">
        <f t="shared" si="6"/>
        <v>331</v>
      </c>
      <c r="R240">
        <f>IFERROR(VLOOKUP(Q240,'Populations Data'!$B$2:$E$90,2,FALSE),"")</f>
        <v>2022</v>
      </c>
      <c r="S240">
        <f>IFERROR(VLOOKUP(Q240,'Populations Data'!$B$2:$E$90,3,FALSE),"")</f>
        <v>157110</v>
      </c>
      <c r="T240" t="str">
        <f t="shared" si="7"/>
        <v>Vancouver Coastal</v>
      </c>
      <c r="U240">
        <f>_xlfn.XLOOKUP(B240,Sheet3!$M$5:$M$9,Sheet3!$P$5:$P$9,"",0,1)</f>
        <v>321.7507500861164</v>
      </c>
    </row>
    <row r="241" spans="1:21" hidden="1" x14ac:dyDescent="0.2">
      <c r="A241" s="1" t="s">
        <v>126</v>
      </c>
      <c r="B241" s="1" t="s">
        <v>184</v>
      </c>
      <c r="C241" s="1" t="s">
        <v>588</v>
      </c>
      <c r="D241" s="1" t="s">
        <v>166</v>
      </c>
      <c r="E241" s="1" t="s">
        <v>826</v>
      </c>
      <c r="F241" s="1" t="s">
        <v>827</v>
      </c>
      <c r="G241">
        <v>19</v>
      </c>
      <c r="H241">
        <v>64</v>
      </c>
      <c r="I241" s="1" t="s">
        <v>131</v>
      </c>
      <c r="J241" s="1" t="s">
        <v>121</v>
      </c>
      <c r="K241">
        <v>5</v>
      </c>
      <c r="M241" s="1" t="s">
        <v>122</v>
      </c>
      <c r="N241" s="1" t="s">
        <v>123</v>
      </c>
      <c r="O241" s="1" t="s">
        <v>828</v>
      </c>
      <c r="P241" s="1" t="s">
        <v>829</v>
      </c>
      <c r="Q241">
        <f t="shared" si="6"/>
        <v>333</v>
      </c>
      <c r="R241">
        <f>IFERROR(VLOOKUP(Q241,'Populations Data'!$B$2:$E$90,2,FALSE),"")</f>
        <v>2022</v>
      </c>
      <c r="S241">
        <f>IFERROR(VLOOKUP(Q241,'Populations Data'!$B$2:$E$90,3,FALSE),"")</f>
        <v>32823</v>
      </c>
      <c r="T241" t="str">
        <f t="shared" si="7"/>
        <v>Vancouver Coastal</v>
      </c>
      <c r="U241">
        <f>_xlfn.XLOOKUP(B241,Sheet3!$M$5:$M$9,Sheet3!$P$5:$P$9,"",0,1)</f>
        <v>321.7507500861164</v>
      </c>
    </row>
    <row r="242" spans="1:21" hidden="1" x14ac:dyDescent="0.2">
      <c r="A242" s="1" t="s">
        <v>126</v>
      </c>
      <c r="B242" s="1" t="s">
        <v>184</v>
      </c>
      <c r="C242" s="1" t="s">
        <v>407</v>
      </c>
      <c r="D242" s="1" t="s">
        <v>312</v>
      </c>
      <c r="E242" s="1" t="s">
        <v>830</v>
      </c>
      <c r="F242" s="1" t="s">
        <v>831</v>
      </c>
      <c r="G242">
        <v>19</v>
      </c>
      <c r="H242">
        <v>99</v>
      </c>
      <c r="I242" s="1" t="s">
        <v>131</v>
      </c>
      <c r="J242" s="1" t="s">
        <v>138</v>
      </c>
      <c r="K242">
        <v>4</v>
      </c>
      <c r="L242">
        <v>100</v>
      </c>
      <c r="M242" s="1" t="s">
        <v>122</v>
      </c>
      <c r="N242" s="1" t="s">
        <v>123</v>
      </c>
      <c r="O242" s="1" t="s">
        <v>832</v>
      </c>
      <c r="P242" s="1" t="s">
        <v>833</v>
      </c>
      <c r="Q242">
        <f t="shared" si="6"/>
        <v>335</v>
      </c>
      <c r="R242">
        <f>IFERROR(VLOOKUP(Q242,'Populations Data'!$B$2:$E$90,2,FALSE),"")</f>
        <v>2022</v>
      </c>
      <c r="S242">
        <f>IFERROR(VLOOKUP(Q242,'Populations Data'!$B$2:$E$90,3,FALSE),"")</f>
        <v>45467</v>
      </c>
      <c r="T242" t="str">
        <f t="shared" si="7"/>
        <v>Vancouver Coastal</v>
      </c>
      <c r="U242">
        <f>_xlfn.XLOOKUP(B242,Sheet3!$M$5:$M$9,Sheet3!$P$5:$P$9,"",0,1)</f>
        <v>321.7507500861164</v>
      </c>
    </row>
    <row r="243" spans="1:21" hidden="1" x14ac:dyDescent="0.2">
      <c r="A243" s="1" t="s">
        <v>126</v>
      </c>
      <c r="B243" s="1" t="s">
        <v>191</v>
      </c>
      <c r="C243" s="1" t="s">
        <v>620</v>
      </c>
      <c r="D243" s="1" t="s">
        <v>178</v>
      </c>
      <c r="E243" s="1" t="s">
        <v>834</v>
      </c>
      <c r="F243" s="1" t="s">
        <v>622</v>
      </c>
      <c r="G243">
        <v>19</v>
      </c>
      <c r="H243">
        <v>64</v>
      </c>
      <c r="I243" s="1" t="s">
        <v>263</v>
      </c>
      <c r="J243" s="1" t="s">
        <v>121</v>
      </c>
      <c r="K243">
        <v>1</v>
      </c>
      <c r="M243" s="1" t="s">
        <v>122</v>
      </c>
      <c r="N243" s="1" t="s">
        <v>123</v>
      </c>
      <c r="O243" s="1" t="s">
        <v>835</v>
      </c>
      <c r="P243" s="1" t="s">
        <v>836</v>
      </c>
      <c r="Q243">
        <f t="shared" si="6"/>
        <v>431</v>
      </c>
      <c r="R243">
        <f>IFERROR(VLOOKUP(Q243,'Populations Data'!$B$2:$E$90,2,FALSE),"")</f>
        <v>2022</v>
      </c>
      <c r="S243">
        <f>IFERROR(VLOOKUP(Q243,'Populations Data'!$B$2:$E$90,3,FALSE),"")</f>
        <v>76192</v>
      </c>
      <c r="T243" t="str">
        <f t="shared" si="7"/>
        <v>Vancouver Island</v>
      </c>
      <c r="U243">
        <f>_xlfn.XLOOKUP(B243,Sheet3!$M$5:$M$9,Sheet3!$P$5:$P$9,"",0,1)</f>
        <v>209.99723807980351</v>
      </c>
    </row>
    <row r="244" spans="1:21" hidden="1" x14ac:dyDescent="0.2">
      <c r="A244" s="1" t="s">
        <v>126</v>
      </c>
      <c r="B244" s="1" t="s">
        <v>191</v>
      </c>
      <c r="C244" s="1" t="s">
        <v>192</v>
      </c>
      <c r="D244" s="1" t="s">
        <v>312</v>
      </c>
      <c r="E244" s="1" t="s">
        <v>837</v>
      </c>
      <c r="F244" s="1" t="s">
        <v>194</v>
      </c>
      <c r="G244">
        <v>19</v>
      </c>
      <c r="H244">
        <v>99</v>
      </c>
      <c r="I244" s="1" t="s">
        <v>131</v>
      </c>
      <c r="J244" s="1" t="s">
        <v>121</v>
      </c>
      <c r="K244">
        <v>32</v>
      </c>
      <c r="L244">
        <v>97</v>
      </c>
      <c r="M244" s="1" t="s">
        <v>122</v>
      </c>
      <c r="N244" s="1" t="s">
        <v>123</v>
      </c>
      <c r="O244" s="1" t="s">
        <v>838</v>
      </c>
      <c r="P244" s="1" t="s">
        <v>839</v>
      </c>
      <c r="Q244">
        <f t="shared" si="6"/>
        <v>411</v>
      </c>
      <c r="R244">
        <f>IFERROR(VLOOKUP(Q244,'Populations Data'!$B$2:$E$90,2,FALSE),"")</f>
        <v>2022</v>
      </c>
      <c r="S244">
        <f>IFERROR(VLOOKUP(Q244,'Populations Data'!$B$2:$E$90,3,FALSE),"")</f>
        <v>250926</v>
      </c>
      <c r="T244" t="str">
        <f t="shared" si="7"/>
        <v>Vancouver Island</v>
      </c>
      <c r="U244">
        <f>_xlfn.XLOOKUP(B244,Sheet3!$M$5:$M$9,Sheet3!$P$5:$P$9,"",0,1)</f>
        <v>209.99723807980351</v>
      </c>
    </row>
    <row r="245" spans="1:21" hidden="1" x14ac:dyDescent="0.2">
      <c r="A245" s="1" t="s">
        <v>126</v>
      </c>
      <c r="B245" s="1" t="s">
        <v>191</v>
      </c>
      <c r="C245" s="1" t="s">
        <v>192</v>
      </c>
      <c r="D245" s="1" t="s">
        <v>225</v>
      </c>
      <c r="E245" s="1" t="s">
        <v>840</v>
      </c>
      <c r="F245" s="1" t="s">
        <v>194</v>
      </c>
      <c r="G245">
        <v>19</v>
      </c>
      <c r="H245">
        <v>99</v>
      </c>
      <c r="I245" s="1" t="s">
        <v>131</v>
      </c>
      <c r="J245" s="1" t="s">
        <v>121</v>
      </c>
      <c r="K245">
        <v>9</v>
      </c>
      <c r="L245">
        <v>86</v>
      </c>
      <c r="M245" s="1" t="s">
        <v>122</v>
      </c>
      <c r="N245" s="1" t="s">
        <v>123</v>
      </c>
      <c r="O245" s="1" t="s">
        <v>841</v>
      </c>
      <c r="P245" s="1" t="s">
        <v>842</v>
      </c>
      <c r="Q245">
        <f t="shared" si="6"/>
        <v>411</v>
      </c>
      <c r="R245">
        <f>IFERROR(VLOOKUP(Q245,'Populations Data'!$B$2:$E$90,2,FALSE),"")</f>
        <v>2022</v>
      </c>
      <c r="S245">
        <f>IFERROR(VLOOKUP(Q245,'Populations Data'!$B$2:$E$90,3,FALSE),"")</f>
        <v>250926</v>
      </c>
      <c r="T245" t="str">
        <f t="shared" si="7"/>
        <v>Vancouver Island</v>
      </c>
      <c r="U245">
        <f>_xlfn.XLOOKUP(B245,Sheet3!$M$5:$M$9,Sheet3!$P$5:$P$9,"",0,1)</f>
        <v>209.99723807980351</v>
      </c>
    </row>
    <row r="246" spans="1:21" hidden="1" x14ac:dyDescent="0.2">
      <c r="A246" s="1" t="s">
        <v>126</v>
      </c>
      <c r="B246" s="1" t="s">
        <v>184</v>
      </c>
      <c r="C246" s="1" t="s">
        <v>328</v>
      </c>
      <c r="D246" s="1" t="s">
        <v>225</v>
      </c>
      <c r="E246" s="1" t="s">
        <v>843</v>
      </c>
      <c r="F246" s="1" t="s">
        <v>188</v>
      </c>
      <c r="G246">
        <v>19</v>
      </c>
      <c r="H246">
        <v>64</v>
      </c>
      <c r="I246" s="1" t="s">
        <v>131</v>
      </c>
      <c r="J246" s="1" t="s">
        <v>138</v>
      </c>
      <c r="K246">
        <v>17</v>
      </c>
      <c r="L246">
        <v>100</v>
      </c>
      <c r="M246" s="1" t="s">
        <v>122</v>
      </c>
      <c r="N246" s="1" t="s">
        <v>123</v>
      </c>
      <c r="O246" s="1" t="s">
        <v>844</v>
      </c>
      <c r="P246" s="1" t="s">
        <v>845</v>
      </c>
      <c r="Q246">
        <f t="shared" si="6"/>
        <v>323</v>
      </c>
      <c r="R246">
        <f>IFERROR(VLOOKUP(Q246,'Populations Data'!$B$2:$E$90,2,FALSE),"")</f>
        <v>2022</v>
      </c>
      <c r="S246">
        <f>IFERROR(VLOOKUP(Q246,'Populations Data'!$B$2:$E$90,3,FALSE),"")</f>
        <v>115837</v>
      </c>
      <c r="T246" t="str">
        <f t="shared" si="7"/>
        <v>Vancouver Coastal</v>
      </c>
      <c r="U246">
        <f>_xlfn.XLOOKUP(B246,Sheet3!$M$5:$M$9,Sheet3!$P$5:$P$9,"",0,1)</f>
        <v>321.7507500861164</v>
      </c>
    </row>
    <row r="247" spans="1:21" hidden="1" x14ac:dyDescent="0.2">
      <c r="A247" s="1" t="s">
        <v>126</v>
      </c>
      <c r="B247" s="1" t="s">
        <v>184</v>
      </c>
      <c r="C247" s="1" t="s">
        <v>328</v>
      </c>
      <c r="D247" s="1" t="s">
        <v>147</v>
      </c>
      <c r="E247" s="1" t="s">
        <v>846</v>
      </c>
      <c r="F247" s="1" t="s">
        <v>188</v>
      </c>
      <c r="G247">
        <v>19</v>
      </c>
      <c r="H247">
        <v>64</v>
      </c>
      <c r="I247" s="1" t="s">
        <v>131</v>
      </c>
      <c r="J247" s="1" t="s">
        <v>138</v>
      </c>
      <c r="K247">
        <v>8</v>
      </c>
      <c r="L247">
        <v>100</v>
      </c>
      <c r="M247" s="1" t="s">
        <v>122</v>
      </c>
      <c r="N247" s="1" t="s">
        <v>123</v>
      </c>
      <c r="O247" s="1" t="s">
        <v>847</v>
      </c>
      <c r="P247" s="1" t="s">
        <v>848</v>
      </c>
      <c r="Q247">
        <f t="shared" si="6"/>
        <v>323</v>
      </c>
      <c r="R247">
        <f>IFERROR(VLOOKUP(Q247,'Populations Data'!$B$2:$E$90,2,FALSE),"")</f>
        <v>2022</v>
      </c>
      <c r="S247">
        <f>IFERROR(VLOOKUP(Q247,'Populations Data'!$B$2:$E$90,3,FALSE),"")</f>
        <v>115837</v>
      </c>
      <c r="T247" t="str">
        <f t="shared" si="7"/>
        <v>Vancouver Coastal</v>
      </c>
      <c r="U247">
        <f>_xlfn.XLOOKUP(B247,Sheet3!$M$5:$M$9,Sheet3!$P$5:$P$9,"",0,1)</f>
        <v>321.7507500861164</v>
      </c>
    </row>
    <row r="248" spans="1:21" hidden="1" x14ac:dyDescent="0.2">
      <c r="A248" s="1" t="s">
        <v>126</v>
      </c>
      <c r="B248" s="1" t="s">
        <v>184</v>
      </c>
      <c r="C248" s="1" t="s">
        <v>328</v>
      </c>
      <c r="D248" s="1" t="s">
        <v>147</v>
      </c>
      <c r="E248" s="1" t="s">
        <v>849</v>
      </c>
      <c r="F248" s="1" t="s">
        <v>188</v>
      </c>
      <c r="G248">
        <v>19</v>
      </c>
      <c r="H248">
        <v>64</v>
      </c>
      <c r="I248" s="1" t="s">
        <v>222</v>
      </c>
      <c r="J248" s="1" t="s">
        <v>138</v>
      </c>
      <c r="K248">
        <v>6</v>
      </c>
      <c r="L248">
        <v>100</v>
      </c>
      <c r="M248" s="1" t="s">
        <v>122</v>
      </c>
      <c r="N248" s="1" t="s">
        <v>123</v>
      </c>
      <c r="O248" s="1" t="s">
        <v>850</v>
      </c>
      <c r="P248" s="1" t="s">
        <v>851</v>
      </c>
      <c r="Q248">
        <f t="shared" si="6"/>
        <v>323</v>
      </c>
      <c r="R248">
        <f>IFERROR(VLOOKUP(Q248,'Populations Data'!$B$2:$E$90,2,FALSE),"")</f>
        <v>2022</v>
      </c>
      <c r="S248">
        <f>IFERROR(VLOOKUP(Q248,'Populations Data'!$B$2:$E$90,3,FALSE),"")</f>
        <v>115837</v>
      </c>
      <c r="T248" t="str">
        <f t="shared" si="7"/>
        <v>Vancouver Coastal</v>
      </c>
      <c r="U248">
        <f>_xlfn.XLOOKUP(B248,Sheet3!$M$5:$M$9,Sheet3!$P$5:$P$9,"",0,1)</f>
        <v>321.7507500861164</v>
      </c>
    </row>
    <row r="249" spans="1:21" hidden="1" x14ac:dyDescent="0.2">
      <c r="A249" s="1" t="s">
        <v>126</v>
      </c>
      <c r="B249" s="1" t="s">
        <v>191</v>
      </c>
      <c r="C249" s="1" t="s">
        <v>361</v>
      </c>
      <c r="D249" s="1" t="s">
        <v>166</v>
      </c>
      <c r="E249" s="1" t="s">
        <v>604</v>
      </c>
      <c r="F249" s="1" t="s">
        <v>364</v>
      </c>
      <c r="G249">
        <v>19</v>
      </c>
      <c r="H249">
        <v>64</v>
      </c>
      <c r="I249" s="1" t="s">
        <v>131</v>
      </c>
      <c r="J249" s="1" t="s">
        <v>121</v>
      </c>
      <c r="K249">
        <v>2</v>
      </c>
      <c r="L249">
        <v>85</v>
      </c>
      <c r="M249" s="1" t="s">
        <v>122</v>
      </c>
      <c r="N249" s="1" t="s">
        <v>123</v>
      </c>
      <c r="O249" s="1" t="s">
        <v>605</v>
      </c>
      <c r="P249" s="1" t="s">
        <v>606</v>
      </c>
      <c r="Q249">
        <f t="shared" si="6"/>
        <v>424</v>
      </c>
      <c r="R249">
        <f>IFERROR(VLOOKUP(Q249,'Populations Data'!$B$2:$E$90,2,FALSE),"")</f>
        <v>2022</v>
      </c>
      <c r="S249">
        <f>IFERROR(VLOOKUP(Q249,'Populations Data'!$B$2:$E$90,3,FALSE),"")</f>
        <v>125312</v>
      </c>
      <c r="T249" t="str">
        <f t="shared" si="7"/>
        <v>Vancouver Island</v>
      </c>
      <c r="U249">
        <f>_xlfn.XLOOKUP(B249,Sheet3!$M$5:$M$9,Sheet3!$P$5:$P$9,"",0,1)</f>
        <v>209.99723807980351</v>
      </c>
    </row>
    <row r="250" spans="1:21" hidden="1" x14ac:dyDescent="0.2">
      <c r="A250" s="1" t="s">
        <v>126</v>
      </c>
      <c r="B250" s="1" t="s">
        <v>191</v>
      </c>
      <c r="C250" s="1" t="s">
        <v>615</v>
      </c>
      <c r="D250" s="1" t="s">
        <v>524</v>
      </c>
      <c r="E250" s="1" t="s">
        <v>852</v>
      </c>
      <c r="F250" s="1" t="s">
        <v>617</v>
      </c>
      <c r="G250">
        <v>19</v>
      </c>
      <c r="H250">
        <v>99</v>
      </c>
      <c r="I250" s="1" t="s">
        <v>131</v>
      </c>
      <c r="J250" s="1" t="s">
        <v>121</v>
      </c>
      <c r="K250">
        <v>4</v>
      </c>
      <c r="L250">
        <v>94</v>
      </c>
      <c r="M250" s="1" t="s">
        <v>122</v>
      </c>
      <c r="N250" s="1" t="s">
        <v>123</v>
      </c>
      <c r="O250" s="1" t="s">
        <v>853</v>
      </c>
      <c r="P250" s="1" t="s">
        <v>854</v>
      </c>
      <c r="Q250">
        <f t="shared" si="6"/>
        <v>426</v>
      </c>
      <c r="R250">
        <f>IFERROR(VLOOKUP(Q250,'Populations Data'!$B$2:$E$90,2,FALSE),"")</f>
        <v>2022</v>
      </c>
      <c r="S250">
        <f>IFERROR(VLOOKUP(Q250,'Populations Data'!$B$2:$E$90,3,FALSE),"")</f>
        <v>34624</v>
      </c>
      <c r="T250" t="str">
        <f t="shared" si="7"/>
        <v>Vancouver Island</v>
      </c>
      <c r="U250">
        <f>_xlfn.XLOOKUP(B250,Sheet3!$M$5:$M$9,Sheet3!$P$5:$P$9,"",0,1)</f>
        <v>209.99723807980351</v>
      </c>
    </row>
    <row r="251" spans="1:21" hidden="1" x14ac:dyDescent="0.2">
      <c r="A251" s="1" t="s">
        <v>126</v>
      </c>
      <c r="B251" s="1" t="s">
        <v>191</v>
      </c>
      <c r="C251" s="1" t="s">
        <v>620</v>
      </c>
      <c r="D251" s="1" t="s">
        <v>128</v>
      </c>
      <c r="E251" s="1" t="s">
        <v>855</v>
      </c>
      <c r="F251" s="1" t="s">
        <v>622</v>
      </c>
      <c r="G251">
        <v>19</v>
      </c>
      <c r="H251">
        <v>99</v>
      </c>
      <c r="I251" s="1" t="s">
        <v>131</v>
      </c>
      <c r="J251" s="1" t="s">
        <v>121</v>
      </c>
      <c r="K251">
        <v>2</v>
      </c>
      <c r="L251">
        <v>100</v>
      </c>
      <c r="M251" s="1" t="s">
        <v>122</v>
      </c>
      <c r="N251" s="1" t="s">
        <v>123</v>
      </c>
      <c r="O251" s="1" t="s">
        <v>121</v>
      </c>
      <c r="P251" s="1" t="s">
        <v>121</v>
      </c>
      <c r="Q251">
        <f t="shared" si="6"/>
        <v>431</v>
      </c>
      <c r="R251">
        <f>IFERROR(VLOOKUP(Q251,'Populations Data'!$B$2:$E$90,2,FALSE),"")</f>
        <v>2022</v>
      </c>
      <c r="S251">
        <f>IFERROR(VLOOKUP(Q251,'Populations Data'!$B$2:$E$90,3,FALSE),"")</f>
        <v>76192</v>
      </c>
      <c r="T251" t="str">
        <f t="shared" si="7"/>
        <v>Vancouver Island</v>
      </c>
      <c r="U251">
        <f>_xlfn.XLOOKUP(B251,Sheet3!$M$5:$M$9,Sheet3!$P$5:$P$9,"",0,1)</f>
        <v>209.99723807980351</v>
      </c>
    </row>
    <row r="252" spans="1:21" hidden="1" x14ac:dyDescent="0.2">
      <c r="A252" s="1" t="s">
        <v>126</v>
      </c>
      <c r="B252" s="1" t="s">
        <v>191</v>
      </c>
      <c r="C252" s="1" t="s">
        <v>620</v>
      </c>
      <c r="D252" s="1" t="s">
        <v>128</v>
      </c>
      <c r="E252" s="1" t="s">
        <v>856</v>
      </c>
      <c r="F252" s="1" t="s">
        <v>622</v>
      </c>
      <c r="G252">
        <v>19</v>
      </c>
      <c r="H252">
        <v>99</v>
      </c>
      <c r="I252" s="1" t="s">
        <v>131</v>
      </c>
      <c r="J252" s="1" t="s">
        <v>121</v>
      </c>
      <c r="K252">
        <v>1</v>
      </c>
      <c r="L252">
        <v>100</v>
      </c>
      <c r="M252" s="1" t="s">
        <v>122</v>
      </c>
      <c r="N252" s="1" t="s">
        <v>123</v>
      </c>
      <c r="O252" s="1" t="s">
        <v>121</v>
      </c>
      <c r="P252" s="1" t="s">
        <v>121</v>
      </c>
      <c r="Q252">
        <f t="shared" si="6"/>
        <v>431</v>
      </c>
      <c r="R252">
        <f>IFERROR(VLOOKUP(Q252,'Populations Data'!$B$2:$E$90,2,FALSE),"")</f>
        <v>2022</v>
      </c>
      <c r="S252">
        <f>IFERROR(VLOOKUP(Q252,'Populations Data'!$B$2:$E$90,3,FALSE),"")</f>
        <v>76192</v>
      </c>
      <c r="T252" t="str">
        <f t="shared" si="7"/>
        <v>Vancouver Island</v>
      </c>
      <c r="U252">
        <f>_xlfn.XLOOKUP(B252,Sheet3!$M$5:$M$9,Sheet3!$P$5:$P$9,"",0,1)</f>
        <v>209.99723807980351</v>
      </c>
    </row>
    <row r="253" spans="1:21" hidden="1" x14ac:dyDescent="0.2">
      <c r="A253" s="1" t="s">
        <v>126</v>
      </c>
      <c r="B253" s="1" t="s">
        <v>191</v>
      </c>
      <c r="C253" s="1" t="s">
        <v>620</v>
      </c>
      <c r="D253" s="1" t="s">
        <v>135</v>
      </c>
      <c r="E253" s="1" t="s">
        <v>834</v>
      </c>
      <c r="F253" s="1" t="s">
        <v>622</v>
      </c>
      <c r="G253">
        <v>19</v>
      </c>
      <c r="H253">
        <v>99</v>
      </c>
      <c r="I253" s="1" t="s">
        <v>263</v>
      </c>
      <c r="J253" s="1" t="s">
        <v>121</v>
      </c>
      <c r="K253">
        <v>3</v>
      </c>
      <c r="L253">
        <v>65</v>
      </c>
      <c r="M253" s="1" t="s">
        <v>122</v>
      </c>
      <c r="N253" s="1" t="s">
        <v>123</v>
      </c>
      <c r="O253" s="1" t="s">
        <v>857</v>
      </c>
      <c r="P253" s="1" t="s">
        <v>858</v>
      </c>
      <c r="Q253">
        <f t="shared" si="6"/>
        <v>431</v>
      </c>
      <c r="R253">
        <f>IFERROR(VLOOKUP(Q253,'Populations Data'!$B$2:$E$90,2,FALSE),"")</f>
        <v>2022</v>
      </c>
      <c r="S253">
        <f>IFERROR(VLOOKUP(Q253,'Populations Data'!$B$2:$E$90,3,FALSE),"")</f>
        <v>76192</v>
      </c>
      <c r="T253" t="str">
        <f t="shared" si="7"/>
        <v>Vancouver Island</v>
      </c>
      <c r="U253">
        <f>_xlfn.XLOOKUP(B253,Sheet3!$M$5:$M$9,Sheet3!$P$5:$P$9,"",0,1)</f>
        <v>209.99723807980351</v>
      </c>
    </row>
    <row r="254" spans="1:21" hidden="1" x14ac:dyDescent="0.2">
      <c r="A254" s="1" t="s">
        <v>126</v>
      </c>
      <c r="B254" s="1" t="s">
        <v>191</v>
      </c>
      <c r="C254" s="1" t="s">
        <v>497</v>
      </c>
      <c r="D254" s="1" t="s">
        <v>524</v>
      </c>
      <c r="E254" s="1" t="s">
        <v>859</v>
      </c>
      <c r="F254" s="1" t="s">
        <v>860</v>
      </c>
      <c r="G254">
        <v>19</v>
      </c>
      <c r="H254">
        <v>99</v>
      </c>
      <c r="I254" s="1" t="s">
        <v>131</v>
      </c>
      <c r="J254" s="1" t="s">
        <v>121</v>
      </c>
      <c r="K254">
        <v>16</v>
      </c>
      <c r="L254">
        <v>90</v>
      </c>
      <c r="M254" s="1" t="s">
        <v>122</v>
      </c>
      <c r="N254" s="1" t="s">
        <v>123</v>
      </c>
      <c r="O254" s="1" t="s">
        <v>861</v>
      </c>
      <c r="P254" s="1" t="s">
        <v>862</v>
      </c>
      <c r="Q254">
        <f t="shared" si="6"/>
        <v>434</v>
      </c>
      <c r="R254">
        <f>IFERROR(VLOOKUP(Q254,'Populations Data'!$B$2:$E$90,2,FALSE),"")</f>
        <v>2022</v>
      </c>
      <c r="S254">
        <f>IFERROR(VLOOKUP(Q254,'Populations Data'!$B$2:$E$90,3,FALSE),"")</f>
        <v>11998</v>
      </c>
      <c r="T254" t="str">
        <f t="shared" si="7"/>
        <v>Vancouver Island</v>
      </c>
      <c r="U254">
        <f>_xlfn.XLOOKUP(B254,Sheet3!$M$5:$M$9,Sheet3!$P$5:$P$9,"",0,1)</f>
        <v>209.99723807980351</v>
      </c>
    </row>
    <row r="255" spans="1:21" hidden="1" x14ac:dyDescent="0.2">
      <c r="A255" s="1" t="s">
        <v>126</v>
      </c>
      <c r="B255" s="1" t="s">
        <v>202</v>
      </c>
      <c r="C255" s="1" t="s">
        <v>413</v>
      </c>
      <c r="D255" s="1" t="s">
        <v>178</v>
      </c>
      <c r="E255" s="1" t="s">
        <v>863</v>
      </c>
      <c r="F255" s="1" t="s">
        <v>414</v>
      </c>
      <c r="G255">
        <v>19</v>
      </c>
      <c r="H255">
        <v>99</v>
      </c>
      <c r="I255" s="1" t="s">
        <v>131</v>
      </c>
      <c r="J255" s="1" t="s">
        <v>121</v>
      </c>
      <c r="K255">
        <v>4</v>
      </c>
      <c r="M255" s="1" t="s">
        <v>122</v>
      </c>
      <c r="N255" s="1" t="s">
        <v>123</v>
      </c>
      <c r="O255" s="1" t="s">
        <v>864</v>
      </c>
      <c r="P255" s="1" t="s">
        <v>865</v>
      </c>
      <c r="Q255">
        <f t="shared" si="6"/>
        <v>521</v>
      </c>
      <c r="R255">
        <f>IFERROR(VLOOKUP(Q255,'Populations Data'!$B$2:$E$90,2,FALSE),"")</f>
        <v>2022</v>
      </c>
      <c r="S255">
        <f>IFERROR(VLOOKUP(Q255,'Populations Data'!$B$2:$E$90,3,FALSE),"")</f>
        <v>24258</v>
      </c>
      <c r="T255" t="str">
        <f t="shared" si="7"/>
        <v>Northern</v>
      </c>
      <c r="U255">
        <f>_xlfn.XLOOKUP(B255,Sheet3!$M$5:$M$9,Sheet3!$P$5:$P$9,"",0,1)</f>
        <v>147.86298030491744</v>
      </c>
    </row>
    <row r="256" spans="1:21" hidden="1" x14ac:dyDescent="0.2">
      <c r="A256" s="1" t="s">
        <v>126</v>
      </c>
      <c r="B256" s="1" t="s">
        <v>202</v>
      </c>
      <c r="C256" s="1" t="s">
        <v>377</v>
      </c>
      <c r="D256" s="1" t="s">
        <v>160</v>
      </c>
      <c r="E256" s="1" t="s">
        <v>866</v>
      </c>
      <c r="F256" s="1" t="s">
        <v>379</v>
      </c>
      <c r="G256">
        <v>19</v>
      </c>
      <c r="H256">
        <v>64</v>
      </c>
      <c r="I256" s="1" t="s">
        <v>131</v>
      </c>
      <c r="J256" s="1" t="s">
        <v>121</v>
      </c>
      <c r="K256">
        <v>2</v>
      </c>
      <c r="M256" s="1" t="s">
        <v>122</v>
      </c>
      <c r="N256" s="1" t="s">
        <v>123</v>
      </c>
      <c r="O256" s="1" t="s">
        <v>867</v>
      </c>
      <c r="P256" s="1" t="s">
        <v>868</v>
      </c>
      <c r="Q256">
        <f t="shared" si="6"/>
        <v>524</v>
      </c>
      <c r="R256">
        <f>IFERROR(VLOOKUP(Q256,'Populations Data'!$B$2:$E$90,2,FALSE),"")</f>
        <v>2022</v>
      </c>
      <c r="S256">
        <f>IFERROR(VLOOKUP(Q256,'Populations Data'!$B$2:$E$90,3,FALSE),"")</f>
        <v>106275</v>
      </c>
      <c r="T256" t="str">
        <f t="shared" si="7"/>
        <v>Northern</v>
      </c>
      <c r="U256">
        <f>_xlfn.XLOOKUP(B256,Sheet3!$M$5:$M$9,Sheet3!$P$5:$P$9,"",0,1)</f>
        <v>147.86298030491744</v>
      </c>
    </row>
    <row r="257" spans="1:21" hidden="1" x14ac:dyDescent="0.2">
      <c r="A257" s="1" t="s">
        <v>126</v>
      </c>
      <c r="B257" s="1" t="s">
        <v>202</v>
      </c>
      <c r="C257" s="1" t="s">
        <v>669</v>
      </c>
      <c r="D257" s="1" t="s">
        <v>178</v>
      </c>
      <c r="E257" s="1" t="s">
        <v>869</v>
      </c>
      <c r="F257" s="1" t="s">
        <v>671</v>
      </c>
      <c r="G257">
        <v>19</v>
      </c>
      <c r="H257">
        <v>64</v>
      </c>
      <c r="I257" s="1" t="s">
        <v>131</v>
      </c>
      <c r="J257" s="1" t="s">
        <v>121</v>
      </c>
      <c r="K257">
        <v>4</v>
      </c>
      <c r="M257" s="1" t="s">
        <v>122</v>
      </c>
      <c r="N257" s="1" t="s">
        <v>123</v>
      </c>
      <c r="O257" s="1" t="s">
        <v>870</v>
      </c>
      <c r="P257" s="1" t="s">
        <v>871</v>
      </c>
      <c r="Q257">
        <f t="shared" si="6"/>
        <v>532</v>
      </c>
      <c r="R257">
        <f>IFERROR(VLOOKUP(Q257,'Populations Data'!$B$2:$E$90,2,FALSE),"")</f>
        <v>2022</v>
      </c>
      <c r="S257">
        <f>IFERROR(VLOOKUP(Q257,'Populations Data'!$B$2:$E$90,3,FALSE),"")</f>
        <v>38889</v>
      </c>
      <c r="T257" t="str">
        <f t="shared" si="7"/>
        <v>Northern</v>
      </c>
      <c r="U257">
        <f>_xlfn.XLOOKUP(B257,Sheet3!$M$5:$M$9,Sheet3!$P$5:$P$9,"",0,1)</f>
        <v>147.86298030491744</v>
      </c>
    </row>
    <row r="258" spans="1:21" hidden="1" x14ac:dyDescent="0.2">
      <c r="A258" s="1" t="s">
        <v>126</v>
      </c>
      <c r="B258" s="1" t="s">
        <v>184</v>
      </c>
      <c r="C258" s="1" t="s">
        <v>271</v>
      </c>
      <c r="D258" s="1" t="s">
        <v>147</v>
      </c>
      <c r="E258" s="1" t="s">
        <v>872</v>
      </c>
      <c r="F258" s="1" t="s">
        <v>188</v>
      </c>
      <c r="G258">
        <v>16</v>
      </c>
      <c r="H258">
        <v>24</v>
      </c>
      <c r="I258" s="1" t="s">
        <v>131</v>
      </c>
      <c r="J258" s="1" t="s">
        <v>121</v>
      </c>
      <c r="K258">
        <v>14</v>
      </c>
      <c r="L258">
        <v>39</v>
      </c>
      <c r="M258" s="1" t="s">
        <v>122</v>
      </c>
      <c r="N258" s="1" t="s">
        <v>123</v>
      </c>
      <c r="O258" s="1" t="s">
        <v>873</v>
      </c>
      <c r="P258" s="1" t="s">
        <v>874</v>
      </c>
      <c r="Q258">
        <f t="shared" si="6"/>
        <v>324</v>
      </c>
      <c r="R258">
        <f>IFERROR(VLOOKUP(Q258,'Populations Data'!$B$2:$E$90,2,FALSE),"")</f>
        <v>2022</v>
      </c>
      <c r="S258">
        <f>IFERROR(VLOOKUP(Q258,'Populations Data'!$B$2:$E$90,3,FALSE),"")</f>
        <v>150578</v>
      </c>
      <c r="T258" t="str">
        <f t="shared" si="7"/>
        <v>Vancouver Coastal</v>
      </c>
      <c r="U258">
        <f>_xlfn.XLOOKUP(B258,Sheet3!$M$5:$M$9,Sheet3!$P$5:$P$9,"",0,1)</f>
        <v>321.7507500861164</v>
      </c>
    </row>
    <row r="259" spans="1:21" hidden="1" x14ac:dyDescent="0.2">
      <c r="A259" s="1" t="s">
        <v>126</v>
      </c>
      <c r="B259" s="1" t="s">
        <v>202</v>
      </c>
      <c r="C259" s="1" t="s">
        <v>377</v>
      </c>
      <c r="D259" s="1" t="s">
        <v>166</v>
      </c>
      <c r="E259" s="1" t="s">
        <v>875</v>
      </c>
      <c r="F259" s="1" t="s">
        <v>379</v>
      </c>
      <c r="G259">
        <v>19</v>
      </c>
      <c r="H259">
        <v>64</v>
      </c>
      <c r="I259" s="1" t="s">
        <v>222</v>
      </c>
      <c r="J259" s="1" t="s">
        <v>138</v>
      </c>
      <c r="K259">
        <v>4</v>
      </c>
      <c r="L259">
        <v>38</v>
      </c>
      <c r="M259" s="1" t="s">
        <v>122</v>
      </c>
      <c r="N259" s="1" t="s">
        <v>123</v>
      </c>
      <c r="O259" s="1" t="s">
        <v>876</v>
      </c>
      <c r="P259" s="1" t="s">
        <v>877</v>
      </c>
      <c r="Q259">
        <f t="shared" ref="Q259:Q322" si="8">_xlfn.NUMBERVALUE(LEFT(C259,FIND(" ",C259)))</f>
        <v>524</v>
      </c>
      <c r="R259">
        <f>IFERROR(VLOOKUP(Q259,'Populations Data'!$B$2:$E$90,2,FALSE),"")</f>
        <v>2022</v>
      </c>
      <c r="S259">
        <f>IFERROR(VLOOKUP(Q259,'Populations Data'!$B$2:$E$90,3,FALSE),"")</f>
        <v>106275</v>
      </c>
      <c r="T259" t="str">
        <f t="shared" ref="T259:T322" si="9">RIGHT(B259,LEN(B259)-FIND(" ",B259))</f>
        <v>Northern</v>
      </c>
      <c r="U259">
        <f>_xlfn.XLOOKUP(B259,Sheet3!$M$5:$M$9,Sheet3!$P$5:$P$9,"",0,1)</f>
        <v>147.86298030491744</v>
      </c>
    </row>
    <row r="260" spans="1:21" hidden="1" x14ac:dyDescent="0.2">
      <c r="A260" s="1" t="s">
        <v>126</v>
      </c>
      <c r="B260" s="1" t="s">
        <v>202</v>
      </c>
      <c r="C260" s="1" t="s">
        <v>406</v>
      </c>
      <c r="D260" s="1" t="s">
        <v>878</v>
      </c>
      <c r="E260" s="1" t="s">
        <v>394</v>
      </c>
      <c r="F260" s="1" t="s">
        <v>394</v>
      </c>
      <c r="G260">
        <v>19</v>
      </c>
      <c r="H260">
        <v>99</v>
      </c>
      <c r="I260" s="1" t="s">
        <v>131</v>
      </c>
      <c r="J260" s="1" t="s">
        <v>121</v>
      </c>
      <c r="K260">
        <v>318</v>
      </c>
      <c r="M260" s="1" t="s">
        <v>122</v>
      </c>
      <c r="N260" s="1" t="s">
        <v>123</v>
      </c>
      <c r="O260" s="1" t="s">
        <v>121</v>
      </c>
      <c r="P260" s="1" t="s">
        <v>121</v>
      </c>
      <c r="Q260">
        <f t="shared" si="8"/>
        <v>999</v>
      </c>
      <c r="R260" t="str">
        <f>IFERROR(VLOOKUP(Q260,'Populations Data'!$B$2:$E$90,2,FALSE),"")</f>
        <v/>
      </c>
      <c r="S260" t="str">
        <f>IFERROR(VLOOKUP(Q260,'Populations Data'!$B$2:$E$90,3,FALSE),"")</f>
        <v/>
      </c>
      <c r="T260" t="str">
        <f t="shared" si="9"/>
        <v>Northern</v>
      </c>
      <c r="U260">
        <f>_xlfn.XLOOKUP(B260,Sheet3!$M$5:$M$9,Sheet3!$P$5:$P$9,"",0,1)</f>
        <v>147.86298030491744</v>
      </c>
    </row>
    <row r="261" spans="1:21" hidden="1" x14ac:dyDescent="0.2">
      <c r="A261" s="1" t="s">
        <v>391</v>
      </c>
      <c r="B261" s="1" t="s">
        <v>164</v>
      </c>
      <c r="C261" s="1" t="s">
        <v>705</v>
      </c>
      <c r="D261" s="1" t="s">
        <v>399</v>
      </c>
      <c r="E261" s="1" t="s">
        <v>394</v>
      </c>
      <c r="F261" s="1" t="s">
        <v>707</v>
      </c>
      <c r="I261" s="1" t="s">
        <v>121</v>
      </c>
      <c r="J261" s="1" t="s">
        <v>121</v>
      </c>
      <c r="K261">
        <v>4</v>
      </c>
      <c r="M261" s="1" t="s">
        <v>122</v>
      </c>
      <c r="N261" s="1" t="s">
        <v>123</v>
      </c>
      <c r="O261" s="1" t="s">
        <v>121</v>
      </c>
      <c r="P261" s="1" t="s">
        <v>121</v>
      </c>
      <c r="Q261">
        <f t="shared" si="8"/>
        <v>214</v>
      </c>
      <c r="R261">
        <f>IFERROR(VLOOKUP(Q261,'Populations Data'!$B$2:$E$90,2,FALSE),"")</f>
        <v>2022</v>
      </c>
      <c r="S261">
        <f>IFERROR(VLOOKUP(Q261,'Populations Data'!$B$2:$E$90,3,FALSE),"")</f>
        <v>49264</v>
      </c>
      <c r="T261" t="str">
        <f t="shared" si="9"/>
        <v>Fraser</v>
      </c>
      <c r="U261">
        <f>_xlfn.XLOOKUP(B261,Sheet3!$M$5:$M$9,Sheet3!$P$5:$P$9,"",0,1)</f>
        <v>171.29879318961125</v>
      </c>
    </row>
    <row r="262" spans="1:21" hidden="1" x14ac:dyDescent="0.2">
      <c r="A262" s="1" t="s">
        <v>391</v>
      </c>
      <c r="B262" s="1" t="s">
        <v>164</v>
      </c>
      <c r="C262" s="1" t="s">
        <v>502</v>
      </c>
      <c r="D262" s="1" t="s">
        <v>399</v>
      </c>
      <c r="E262" s="1" t="s">
        <v>394</v>
      </c>
      <c r="F262" s="1" t="s">
        <v>504</v>
      </c>
      <c r="I262" s="1" t="s">
        <v>121</v>
      </c>
      <c r="J262" s="1" t="s">
        <v>121</v>
      </c>
      <c r="K262">
        <v>13</v>
      </c>
      <c r="M262" s="1" t="s">
        <v>122</v>
      </c>
      <c r="N262" s="1" t="s">
        <v>123</v>
      </c>
      <c r="O262" s="1" t="s">
        <v>121</v>
      </c>
      <c r="P262" s="1" t="s">
        <v>121</v>
      </c>
      <c r="Q262">
        <f t="shared" si="8"/>
        <v>223</v>
      </c>
      <c r="R262">
        <f>IFERROR(VLOOKUP(Q262,'Populations Data'!$B$2:$E$90,2,FALSE),"")</f>
        <v>2022</v>
      </c>
      <c r="S262">
        <f>IFERROR(VLOOKUP(Q262,'Populations Data'!$B$2:$E$90,3,FALSE),"")</f>
        <v>118087</v>
      </c>
      <c r="T262" t="str">
        <f t="shared" si="9"/>
        <v>Fraser</v>
      </c>
      <c r="U262">
        <f>_xlfn.XLOOKUP(B262,Sheet3!$M$5:$M$9,Sheet3!$P$5:$P$9,"",0,1)</f>
        <v>171.29879318961125</v>
      </c>
    </row>
    <row r="263" spans="1:21" hidden="1" x14ac:dyDescent="0.2">
      <c r="A263" s="1" t="s">
        <v>391</v>
      </c>
      <c r="B263" s="1" t="s">
        <v>164</v>
      </c>
      <c r="C263" s="1" t="s">
        <v>403</v>
      </c>
      <c r="D263" s="1" t="s">
        <v>399</v>
      </c>
      <c r="E263" s="1" t="s">
        <v>394</v>
      </c>
      <c r="F263" s="1" t="s">
        <v>404</v>
      </c>
      <c r="I263" s="1" t="s">
        <v>121</v>
      </c>
      <c r="J263" s="1" t="s">
        <v>121</v>
      </c>
      <c r="K263">
        <v>5</v>
      </c>
      <c r="M263" s="1" t="s">
        <v>122</v>
      </c>
      <c r="N263" s="1" t="s">
        <v>123</v>
      </c>
      <c r="O263" s="1" t="s">
        <v>121</v>
      </c>
      <c r="P263" s="1" t="s">
        <v>121</v>
      </c>
      <c r="Q263">
        <f t="shared" si="8"/>
        <v>231</v>
      </c>
      <c r="R263">
        <f>IFERROR(VLOOKUP(Q263,'Populations Data'!$B$2:$E$90,2,FALSE),"")</f>
        <v>2022</v>
      </c>
      <c r="S263">
        <f>IFERROR(VLOOKUP(Q263,'Populations Data'!$B$2:$E$90,3,FALSE),"")</f>
        <v>170681</v>
      </c>
      <c r="T263" t="str">
        <f t="shared" si="9"/>
        <v>Fraser</v>
      </c>
      <c r="U263">
        <f>_xlfn.XLOOKUP(B263,Sheet3!$M$5:$M$9,Sheet3!$P$5:$P$9,"",0,1)</f>
        <v>171.29879318961125</v>
      </c>
    </row>
    <row r="264" spans="1:21" hidden="1" x14ac:dyDescent="0.2">
      <c r="A264" s="1" t="s">
        <v>391</v>
      </c>
      <c r="B264" s="1" t="s">
        <v>164</v>
      </c>
      <c r="C264" s="1" t="s">
        <v>403</v>
      </c>
      <c r="D264" s="1" t="s">
        <v>409</v>
      </c>
      <c r="E264" s="1" t="s">
        <v>394</v>
      </c>
      <c r="F264" s="1" t="s">
        <v>404</v>
      </c>
      <c r="I264" s="1" t="s">
        <v>121</v>
      </c>
      <c r="J264" s="1" t="s">
        <v>121</v>
      </c>
      <c r="K264">
        <v>25</v>
      </c>
      <c r="M264" s="1" t="s">
        <v>122</v>
      </c>
      <c r="N264" s="1" t="s">
        <v>123</v>
      </c>
      <c r="O264" s="1" t="s">
        <v>121</v>
      </c>
      <c r="P264" s="1" t="s">
        <v>121</v>
      </c>
      <c r="Q264">
        <f t="shared" si="8"/>
        <v>231</v>
      </c>
      <c r="R264">
        <f>IFERROR(VLOOKUP(Q264,'Populations Data'!$B$2:$E$90,2,FALSE),"")</f>
        <v>2022</v>
      </c>
      <c r="S264">
        <f>IFERROR(VLOOKUP(Q264,'Populations Data'!$B$2:$E$90,3,FALSE),"")</f>
        <v>170681</v>
      </c>
      <c r="T264" t="str">
        <f t="shared" si="9"/>
        <v>Fraser</v>
      </c>
      <c r="U264">
        <f>_xlfn.XLOOKUP(B264,Sheet3!$M$5:$M$9,Sheet3!$P$5:$P$9,"",0,1)</f>
        <v>171.29879318961125</v>
      </c>
    </row>
    <row r="265" spans="1:21" hidden="1" x14ac:dyDescent="0.2">
      <c r="A265" s="1" t="s">
        <v>391</v>
      </c>
      <c r="B265" s="1" t="s">
        <v>164</v>
      </c>
      <c r="C265" s="1" t="s">
        <v>516</v>
      </c>
      <c r="D265" s="1" t="s">
        <v>393</v>
      </c>
      <c r="E265" s="1" t="s">
        <v>394</v>
      </c>
      <c r="F265" s="1" t="s">
        <v>518</v>
      </c>
      <c r="I265" s="1" t="s">
        <v>121</v>
      </c>
      <c r="J265" s="1" t="s">
        <v>121</v>
      </c>
      <c r="K265">
        <v>42</v>
      </c>
      <c r="M265" s="1" t="s">
        <v>122</v>
      </c>
      <c r="N265" s="1" t="s">
        <v>123</v>
      </c>
      <c r="O265" s="1" t="s">
        <v>121</v>
      </c>
      <c r="P265" s="1" t="s">
        <v>121</v>
      </c>
      <c r="Q265">
        <f t="shared" si="8"/>
        <v>232</v>
      </c>
      <c r="R265">
        <f>IFERROR(VLOOKUP(Q265,'Populations Data'!$B$2:$E$90,2,FALSE),"")</f>
        <v>2022</v>
      </c>
      <c r="S265">
        <f>IFERROR(VLOOKUP(Q265,'Populations Data'!$B$2:$E$90,3,FALSE),"")</f>
        <v>116386</v>
      </c>
      <c r="T265" t="str">
        <f t="shared" si="9"/>
        <v>Fraser</v>
      </c>
      <c r="U265">
        <f>_xlfn.XLOOKUP(B265,Sheet3!$M$5:$M$9,Sheet3!$P$5:$P$9,"",0,1)</f>
        <v>171.29879318961125</v>
      </c>
    </row>
    <row r="266" spans="1:21" hidden="1" x14ac:dyDescent="0.2">
      <c r="A266" s="1" t="s">
        <v>391</v>
      </c>
      <c r="B266" s="1" t="s">
        <v>184</v>
      </c>
      <c r="C266" s="1" t="s">
        <v>406</v>
      </c>
      <c r="D266" s="1" t="s">
        <v>393</v>
      </c>
      <c r="E266" s="1" t="s">
        <v>394</v>
      </c>
      <c r="F266" s="1" t="s">
        <v>188</v>
      </c>
      <c r="I266" s="1" t="s">
        <v>121</v>
      </c>
      <c r="J266" s="1" t="s">
        <v>121</v>
      </c>
      <c r="K266">
        <v>10</v>
      </c>
      <c r="M266" s="1" t="s">
        <v>122</v>
      </c>
      <c r="N266" s="1" t="s">
        <v>123</v>
      </c>
      <c r="O266" s="1" t="s">
        <v>121</v>
      </c>
      <c r="P266" s="1" t="s">
        <v>121</v>
      </c>
      <c r="Q266">
        <f t="shared" si="8"/>
        <v>999</v>
      </c>
      <c r="R266" t="str">
        <f>IFERROR(VLOOKUP(Q266,'Populations Data'!$B$2:$E$90,2,FALSE),"")</f>
        <v/>
      </c>
      <c r="S266" t="str">
        <f>IFERROR(VLOOKUP(Q266,'Populations Data'!$B$2:$E$90,3,FALSE),"")</f>
        <v/>
      </c>
      <c r="T266" t="str">
        <f t="shared" si="9"/>
        <v>Vancouver Coastal</v>
      </c>
      <c r="U266">
        <f>_xlfn.XLOOKUP(B266,Sheet3!$M$5:$M$9,Sheet3!$P$5:$P$9,"",0,1)</f>
        <v>321.7507500861164</v>
      </c>
    </row>
    <row r="267" spans="1:21" hidden="1" x14ac:dyDescent="0.2">
      <c r="A267" s="1" t="s">
        <v>391</v>
      </c>
      <c r="B267" s="1" t="s">
        <v>184</v>
      </c>
      <c r="C267" s="1" t="s">
        <v>286</v>
      </c>
      <c r="D267" s="1" t="s">
        <v>393</v>
      </c>
      <c r="E267" s="1" t="s">
        <v>394</v>
      </c>
      <c r="F267" s="1" t="s">
        <v>288</v>
      </c>
      <c r="I267" s="1" t="s">
        <v>121</v>
      </c>
      <c r="J267" s="1" t="s">
        <v>121</v>
      </c>
      <c r="K267">
        <v>93</v>
      </c>
      <c r="M267" s="1" t="s">
        <v>122</v>
      </c>
      <c r="N267" s="1" t="s">
        <v>123</v>
      </c>
      <c r="O267" s="1" t="s">
        <v>121</v>
      </c>
      <c r="P267" s="1" t="s">
        <v>121</v>
      </c>
      <c r="Q267">
        <f t="shared" si="8"/>
        <v>331</v>
      </c>
      <c r="R267">
        <f>IFERROR(VLOOKUP(Q267,'Populations Data'!$B$2:$E$90,2,FALSE),"")</f>
        <v>2022</v>
      </c>
      <c r="S267">
        <f>IFERROR(VLOOKUP(Q267,'Populations Data'!$B$2:$E$90,3,FALSE),"")</f>
        <v>157110</v>
      </c>
      <c r="T267" t="str">
        <f t="shared" si="9"/>
        <v>Vancouver Coastal</v>
      </c>
      <c r="U267">
        <f>_xlfn.XLOOKUP(B267,Sheet3!$M$5:$M$9,Sheet3!$P$5:$P$9,"",0,1)</f>
        <v>321.7507500861164</v>
      </c>
    </row>
    <row r="268" spans="1:21" hidden="1" x14ac:dyDescent="0.2">
      <c r="A268" s="1" t="s">
        <v>391</v>
      </c>
      <c r="B268" s="1" t="s">
        <v>184</v>
      </c>
      <c r="C268" s="1" t="s">
        <v>588</v>
      </c>
      <c r="D268" s="1" t="s">
        <v>393</v>
      </c>
      <c r="E268" s="1" t="s">
        <v>394</v>
      </c>
      <c r="F268" s="1" t="s">
        <v>879</v>
      </c>
      <c r="I268" s="1" t="s">
        <v>121</v>
      </c>
      <c r="J268" s="1" t="s">
        <v>121</v>
      </c>
      <c r="K268">
        <v>25</v>
      </c>
      <c r="M268" s="1" t="s">
        <v>122</v>
      </c>
      <c r="N268" s="1" t="s">
        <v>123</v>
      </c>
      <c r="O268" s="1" t="s">
        <v>121</v>
      </c>
      <c r="P268" s="1" t="s">
        <v>121</v>
      </c>
      <c r="Q268">
        <f t="shared" si="8"/>
        <v>333</v>
      </c>
      <c r="R268">
        <f>IFERROR(VLOOKUP(Q268,'Populations Data'!$B$2:$E$90,2,FALSE),"")</f>
        <v>2022</v>
      </c>
      <c r="S268">
        <f>IFERROR(VLOOKUP(Q268,'Populations Data'!$B$2:$E$90,3,FALSE),"")</f>
        <v>32823</v>
      </c>
      <c r="T268" t="str">
        <f t="shared" si="9"/>
        <v>Vancouver Coastal</v>
      </c>
      <c r="U268">
        <f>_xlfn.XLOOKUP(B268,Sheet3!$M$5:$M$9,Sheet3!$P$5:$P$9,"",0,1)</f>
        <v>321.7507500861164</v>
      </c>
    </row>
    <row r="269" spans="1:21" hidden="1" x14ac:dyDescent="0.2">
      <c r="A269" s="1" t="s">
        <v>391</v>
      </c>
      <c r="B269" s="1" t="s">
        <v>191</v>
      </c>
      <c r="C269" s="1" t="s">
        <v>192</v>
      </c>
      <c r="D269" s="1" t="s">
        <v>646</v>
      </c>
      <c r="E269" s="1" t="s">
        <v>394</v>
      </c>
      <c r="F269" s="1" t="s">
        <v>194</v>
      </c>
      <c r="I269" s="1" t="s">
        <v>121</v>
      </c>
      <c r="J269" s="1" t="s">
        <v>121</v>
      </c>
      <c r="K269">
        <v>32</v>
      </c>
      <c r="M269" s="1" t="s">
        <v>122</v>
      </c>
      <c r="N269" s="1" t="s">
        <v>123</v>
      </c>
      <c r="O269" s="1" t="s">
        <v>121</v>
      </c>
      <c r="P269" s="1" t="s">
        <v>121</v>
      </c>
      <c r="Q269">
        <f t="shared" si="8"/>
        <v>411</v>
      </c>
      <c r="R269">
        <f>IFERROR(VLOOKUP(Q269,'Populations Data'!$B$2:$E$90,2,FALSE),"")</f>
        <v>2022</v>
      </c>
      <c r="S269">
        <f>IFERROR(VLOOKUP(Q269,'Populations Data'!$B$2:$E$90,3,FALSE),"")</f>
        <v>250926</v>
      </c>
      <c r="T269" t="str">
        <f t="shared" si="9"/>
        <v>Vancouver Island</v>
      </c>
      <c r="U269">
        <f>_xlfn.XLOOKUP(B269,Sheet3!$M$5:$M$9,Sheet3!$P$5:$P$9,"",0,1)</f>
        <v>209.99723807980351</v>
      </c>
    </row>
    <row r="270" spans="1:21" hidden="1" x14ac:dyDescent="0.2">
      <c r="A270" s="1" t="s">
        <v>391</v>
      </c>
      <c r="B270" s="1" t="s">
        <v>191</v>
      </c>
      <c r="C270" s="1" t="s">
        <v>361</v>
      </c>
      <c r="D270" s="1" t="s">
        <v>399</v>
      </c>
      <c r="E270" s="1" t="s">
        <v>394</v>
      </c>
      <c r="F270" s="1" t="s">
        <v>364</v>
      </c>
      <c r="I270" s="1" t="s">
        <v>121</v>
      </c>
      <c r="J270" s="1" t="s">
        <v>121</v>
      </c>
      <c r="K270">
        <v>2</v>
      </c>
      <c r="M270" s="1" t="s">
        <v>122</v>
      </c>
      <c r="N270" s="1" t="s">
        <v>123</v>
      </c>
      <c r="O270" s="1" t="s">
        <v>121</v>
      </c>
      <c r="P270" s="1" t="s">
        <v>121</v>
      </c>
      <c r="Q270">
        <f t="shared" si="8"/>
        <v>424</v>
      </c>
      <c r="R270">
        <f>IFERROR(VLOOKUP(Q270,'Populations Data'!$B$2:$E$90,2,FALSE),"")</f>
        <v>2022</v>
      </c>
      <c r="S270">
        <f>IFERROR(VLOOKUP(Q270,'Populations Data'!$B$2:$E$90,3,FALSE),"")</f>
        <v>125312</v>
      </c>
      <c r="T270" t="str">
        <f t="shared" si="9"/>
        <v>Vancouver Island</v>
      </c>
      <c r="U270">
        <f>_xlfn.XLOOKUP(B270,Sheet3!$M$5:$M$9,Sheet3!$P$5:$P$9,"",0,1)</f>
        <v>209.99723807980351</v>
      </c>
    </row>
    <row r="271" spans="1:21" hidden="1" x14ac:dyDescent="0.2">
      <c r="A271" s="1" t="s">
        <v>391</v>
      </c>
      <c r="B271" s="1" t="s">
        <v>191</v>
      </c>
      <c r="C271" s="1" t="s">
        <v>615</v>
      </c>
      <c r="D271" s="1" t="s">
        <v>399</v>
      </c>
      <c r="E271" s="1" t="s">
        <v>394</v>
      </c>
      <c r="F271" s="1" t="s">
        <v>617</v>
      </c>
      <c r="I271" s="1" t="s">
        <v>121</v>
      </c>
      <c r="J271" s="1" t="s">
        <v>121</v>
      </c>
      <c r="K271">
        <v>19</v>
      </c>
      <c r="M271" s="1" t="s">
        <v>122</v>
      </c>
      <c r="N271" s="1" t="s">
        <v>123</v>
      </c>
      <c r="O271" s="1" t="s">
        <v>121</v>
      </c>
      <c r="P271" s="1" t="s">
        <v>121</v>
      </c>
      <c r="Q271">
        <f t="shared" si="8"/>
        <v>426</v>
      </c>
      <c r="R271">
        <f>IFERROR(VLOOKUP(Q271,'Populations Data'!$B$2:$E$90,2,FALSE),"")</f>
        <v>2022</v>
      </c>
      <c r="S271">
        <f>IFERROR(VLOOKUP(Q271,'Populations Data'!$B$2:$E$90,3,FALSE),"")</f>
        <v>34624</v>
      </c>
      <c r="T271" t="str">
        <f t="shared" si="9"/>
        <v>Vancouver Island</v>
      </c>
      <c r="U271">
        <f>_xlfn.XLOOKUP(B271,Sheet3!$M$5:$M$9,Sheet3!$P$5:$P$9,"",0,1)</f>
        <v>209.99723807980351</v>
      </c>
    </row>
    <row r="272" spans="1:21" hidden="1" x14ac:dyDescent="0.2">
      <c r="A272" s="1" t="s">
        <v>391</v>
      </c>
      <c r="B272" s="1" t="s">
        <v>191</v>
      </c>
      <c r="C272" s="1" t="s">
        <v>615</v>
      </c>
      <c r="D272" s="1" t="s">
        <v>409</v>
      </c>
      <c r="E272" s="1" t="s">
        <v>394</v>
      </c>
      <c r="F272" s="1" t="s">
        <v>617</v>
      </c>
      <c r="I272" s="1" t="s">
        <v>121</v>
      </c>
      <c r="J272" s="1" t="s">
        <v>121</v>
      </c>
      <c r="K272">
        <v>40</v>
      </c>
      <c r="M272" s="1" t="s">
        <v>122</v>
      </c>
      <c r="N272" s="1" t="s">
        <v>123</v>
      </c>
      <c r="O272" s="1" t="s">
        <v>121</v>
      </c>
      <c r="P272" s="1" t="s">
        <v>121</v>
      </c>
      <c r="Q272">
        <f t="shared" si="8"/>
        <v>426</v>
      </c>
      <c r="R272">
        <f>IFERROR(VLOOKUP(Q272,'Populations Data'!$B$2:$E$90,2,FALSE),"")</f>
        <v>2022</v>
      </c>
      <c r="S272">
        <f>IFERROR(VLOOKUP(Q272,'Populations Data'!$B$2:$E$90,3,FALSE),"")</f>
        <v>34624</v>
      </c>
      <c r="T272" t="str">
        <f t="shared" si="9"/>
        <v>Vancouver Island</v>
      </c>
      <c r="U272">
        <f>_xlfn.XLOOKUP(B272,Sheet3!$M$5:$M$9,Sheet3!$P$5:$P$9,"",0,1)</f>
        <v>209.99723807980351</v>
      </c>
    </row>
    <row r="273" spans="1:21" hidden="1" x14ac:dyDescent="0.2">
      <c r="A273" s="1" t="s">
        <v>391</v>
      </c>
      <c r="B273" s="1" t="s">
        <v>191</v>
      </c>
      <c r="C273" s="1" t="s">
        <v>620</v>
      </c>
      <c r="D273" s="1" t="s">
        <v>393</v>
      </c>
      <c r="E273" s="1" t="s">
        <v>394</v>
      </c>
      <c r="F273" s="1" t="s">
        <v>880</v>
      </c>
      <c r="I273" s="1" t="s">
        <v>121</v>
      </c>
      <c r="J273" s="1" t="s">
        <v>121</v>
      </c>
      <c r="K273">
        <v>38</v>
      </c>
      <c r="M273" s="1" t="s">
        <v>122</v>
      </c>
      <c r="N273" s="1" t="s">
        <v>123</v>
      </c>
      <c r="O273" s="1" t="s">
        <v>121</v>
      </c>
      <c r="P273" s="1" t="s">
        <v>121</v>
      </c>
      <c r="Q273">
        <f t="shared" si="8"/>
        <v>431</v>
      </c>
      <c r="R273">
        <f>IFERROR(VLOOKUP(Q273,'Populations Data'!$B$2:$E$90,2,FALSE),"")</f>
        <v>2022</v>
      </c>
      <c r="S273">
        <f>IFERROR(VLOOKUP(Q273,'Populations Data'!$B$2:$E$90,3,FALSE),"")</f>
        <v>76192</v>
      </c>
      <c r="T273" t="str">
        <f t="shared" si="9"/>
        <v>Vancouver Island</v>
      </c>
      <c r="U273">
        <f>_xlfn.XLOOKUP(B273,Sheet3!$M$5:$M$9,Sheet3!$P$5:$P$9,"",0,1)</f>
        <v>209.99723807980351</v>
      </c>
    </row>
    <row r="274" spans="1:21" hidden="1" x14ac:dyDescent="0.2">
      <c r="A274" s="1" t="s">
        <v>391</v>
      </c>
      <c r="B274" s="1" t="s">
        <v>191</v>
      </c>
      <c r="C274" s="1" t="s">
        <v>620</v>
      </c>
      <c r="D274" s="1" t="s">
        <v>399</v>
      </c>
      <c r="E274" s="1" t="s">
        <v>394</v>
      </c>
      <c r="F274" s="1" t="s">
        <v>880</v>
      </c>
      <c r="I274" s="1" t="s">
        <v>121</v>
      </c>
      <c r="J274" s="1" t="s">
        <v>121</v>
      </c>
      <c r="K274">
        <v>15</v>
      </c>
      <c r="M274" s="1" t="s">
        <v>122</v>
      </c>
      <c r="N274" s="1" t="s">
        <v>123</v>
      </c>
      <c r="O274" s="1" t="s">
        <v>121</v>
      </c>
      <c r="P274" s="1" t="s">
        <v>121</v>
      </c>
      <c r="Q274">
        <f t="shared" si="8"/>
        <v>431</v>
      </c>
      <c r="R274">
        <f>IFERROR(VLOOKUP(Q274,'Populations Data'!$B$2:$E$90,2,FALSE),"")</f>
        <v>2022</v>
      </c>
      <c r="S274">
        <f>IFERROR(VLOOKUP(Q274,'Populations Data'!$B$2:$E$90,3,FALSE),"")</f>
        <v>76192</v>
      </c>
      <c r="T274" t="str">
        <f t="shared" si="9"/>
        <v>Vancouver Island</v>
      </c>
      <c r="U274">
        <f>_xlfn.XLOOKUP(B274,Sheet3!$M$5:$M$9,Sheet3!$P$5:$P$9,"",0,1)</f>
        <v>209.99723807980351</v>
      </c>
    </row>
    <row r="275" spans="1:21" hidden="1" x14ac:dyDescent="0.2">
      <c r="A275" s="1" t="s">
        <v>391</v>
      </c>
      <c r="B275" s="1" t="s">
        <v>191</v>
      </c>
      <c r="C275" s="1" t="s">
        <v>497</v>
      </c>
      <c r="D275" s="1" t="s">
        <v>399</v>
      </c>
      <c r="E275" s="1" t="s">
        <v>394</v>
      </c>
      <c r="F275" s="1" t="s">
        <v>860</v>
      </c>
      <c r="I275" s="1" t="s">
        <v>121</v>
      </c>
      <c r="J275" s="1" t="s">
        <v>121</v>
      </c>
      <c r="K275">
        <v>1</v>
      </c>
      <c r="M275" s="1" t="s">
        <v>122</v>
      </c>
      <c r="N275" s="1" t="s">
        <v>123</v>
      </c>
      <c r="O275" s="1" t="s">
        <v>121</v>
      </c>
      <c r="P275" s="1" t="s">
        <v>121</v>
      </c>
      <c r="Q275">
        <f t="shared" si="8"/>
        <v>434</v>
      </c>
      <c r="R275">
        <f>IFERROR(VLOOKUP(Q275,'Populations Data'!$B$2:$E$90,2,FALSE),"")</f>
        <v>2022</v>
      </c>
      <c r="S275">
        <f>IFERROR(VLOOKUP(Q275,'Populations Data'!$B$2:$E$90,3,FALSE),"")</f>
        <v>11998</v>
      </c>
      <c r="T275" t="str">
        <f t="shared" si="9"/>
        <v>Vancouver Island</v>
      </c>
      <c r="U275">
        <f>_xlfn.XLOOKUP(B275,Sheet3!$M$5:$M$9,Sheet3!$P$5:$P$9,"",0,1)</f>
        <v>209.99723807980351</v>
      </c>
    </row>
    <row r="276" spans="1:21" hidden="1" x14ac:dyDescent="0.2">
      <c r="A276" s="1" t="s">
        <v>391</v>
      </c>
      <c r="B276" s="1" t="s">
        <v>202</v>
      </c>
      <c r="C276" s="1" t="s">
        <v>664</v>
      </c>
      <c r="D276" s="1" t="s">
        <v>393</v>
      </c>
      <c r="E276" s="1" t="s">
        <v>394</v>
      </c>
      <c r="F276" s="1" t="s">
        <v>881</v>
      </c>
      <c r="I276" s="1" t="s">
        <v>121</v>
      </c>
      <c r="J276" s="1" t="s">
        <v>121</v>
      </c>
      <c r="K276">
        <v>5</v>
      </c>
      <c r="M276" s="1" t="s">
        <v>122</v>
      </c>
      <c r="N276" s="1" t="s">
        <v>123</v>
      </c>
      <c r="O276" s="1" t="s">
        <v>121</v>
      </c>
      <c r="P276" s="1" t="s">
        <v>121</v>
      </c>
      <c r="Q276">
        <f t="shared" si="8"/>
        <v>514</v>
      </c>
      <c r="R276">
        <f>IFERROR(VLOOKUP(Q276,'Populations Data'!$B$2:$E$90,2,FALSE),"")</f>
        <v>2022</v>
      </c>
      <c r="S276">
        <f>IFERROR(VLOOKUP(Q276,'Populations Data'!$B$2:$E$90,3,FALSE),"")</f>
        <v>17638</v>
      </c>
      <c r="T276" t="str">
        <f t="shared" si="9"/>
        <v>Northern</v>
      </c>
      <c r="U276">
        <f>_xlfn.XLOOKUP(B276,Sheet3!$M$5:$M$9,Sheet3!$P$5:$P$9,"",0,1)</f>
        <v>147.86298030491744</v>
      </c>
    </row>
    <row r="277" spans="1:21" hidden="1" x14ac:dyDescent="0.2">
      <c r="A277" s="1" t="s">
        <v>391</v>
      </c>
      <c r="B277" s="1" t="s">
        <v>202</v>
      </c>
      <c r="C277" s="1" t="s">
        <v>882</v>
      </c>
      <c r="D277" s="1" t="s">
        <v>393</v>
      </c>
      <c r="E277" s="1" t="s">
        <v>394</v>
      </c>
      <c r="F277" s="1" t="s">
        <v>883</v>
      </c>
      <c r="I277" s="1" t="s">
        <v>121</v>
      </c>
      <c r="J277" s="1" t="s">
        <v>121</v>
      </c>
      <c r="K277">
        <v>6</v>
      </c>
      <c r="M277" s="1" t="s">
        <v>122</v>
      </c>
      <c r="N277" s="1" t="s">
        <v>123</v>
      </c>
      <c r="O277" s="1" t="s">
        <v>121</v>
      </c>
      <c r="P277" s="1" t="s">
        <v>121</v>
      </c>
      <c r="Q277">
        <f t="shared" si="8"/>
        <v>515</v>
      </c>
      <c r="R277">
        <f>IFERROR(VLOOKUP(Q277,'Populations Data'!$B$2:$E$90,2,FALSE),"")</f>
        <v>2022</v>
      </c>
      <c r="S277">
        <f>IFERROR(VLOOKUP(Q277,'Populations Data'!$B$2:$E$90,3,FALSE),"")</f>
        <v>9610</v>
      </c>
      <c r="T277" t="str">
        <f t="shared" si="9"/>
        <v>Northern</v>
      </c>
      <c r="U277">
        <f>_xlfn.XLOOKUP(B277,Sheet3!$M$5:$M$9,Sheet3!$P$5:$P$9,"",0,1)</f>
        <v>147.86298030491744</v>
      </c>
    </row>
    <row r="278" spans="1:21" hidden="1" x14ac:dyDescent="0.2">
      <c r="A278" s="1" t="s">
        <v>391</v>
      </c>
      <c r="B278" s="1" t="s">
        <v>202</v>
      </c>
      <c r="C278" s="1" t="s">
        <v>884</v>
      </c>
      <c r="D278" s="1" t="s">
        <v>393</v>
      </c>
      <c r="E278" s="1" t="s">
        <v>394</v>
      </c>
      <c r="F278" s="1" t="s">
        <v>885</v>
      </c>
      <c r="I278" s="1" t="s">
        <v>121</v>
      </c>
      <c r="J278" s="1" t="s">
        <v>121</v>
      </c>
      <c r="K278">
        <v>0</v>
      </c>
      <c r="M278" s="1" t="s">
        <v>122</v>
      </c>
      <c r="N278" s="1" t="s">
        <v>123</v>
      </c>
      <c r="O278" s="1" t="s">
        <v>121</v>
      </c>
      <c r="P278" s="1" t="s">
        <v>121</v>
      </c>
      <c r="Q278">
        <f t="shared" si="8"/>
        <v>531</v>
      </c>
      <c r="R278">
        <f>IFERROR(VLOOKUP(Q278,'Populations Data'!$B$2:$E$90,2,FALSE),"")</f>
        <v>2022</v>
      </c>
      <c r="S278">
        <f>IFERROR(VLOOKUP(Q278,'Populations Data'!$B$2:$E$90,3,FALSE),"")</f>
        <v>28887</v>
      </c>
      <c r="T278" t="str">
        <f t="shared" si="9"/>
        <v>Northern</v>
      </c>
      <c r="U278">
        <f>_xlfn.XLOOKUP(B278,Sheet3!$M$5:$M$9,Sheet3!$P$5:$P$9,"",0,1)</f>
        <v>147.86298030491744</v>
      </c>
    </row>
    <row r="279" spans="1:21" hidden="1" x14ac:dyDescent="0.2">
      <c r="A279" s="1" t="s">
        <v>416</v>
      </c>
      <c r="B279" s="1" t="s">
        <v>164</v>
      </c>
      <c r="C279" s="1" t="s">
        <v>232</v>
      </c>
      <c r="D279" s="1" t="s">
        <v>425</v>
      </c>
      <c r="E279" s="1" t="s">
        <v>886</v>
      </c>
      <c r="F279" s="1" t="s">
        <v>221</v>
      </c>
      <c r="G279">
        <v>65</v>
      </c>
      <c r="H279">
        <v>99</v>
      </c>
      <c r="I279" s="1" t="s">
        <v>121</v>
      </c>
      <c r="J279" s="1" t="s">
        <v>121</v>
      </c>
      <c r="K279">
        <v>73</v>
      </c>
      <c r="L279">
        <v>88</v>
      </c>
      <c r="M279" s="1" t="s">
        <v>122</v>
      </c>
      <c r="N279" s="1" t="s">
        <v>123</v>
      </c>
      <c r="O279" s="1" t="s">
        <v>887</v>
      </c>
      <c r="P279" s="1" t="s">
        <v>888</v>
      </c>
      <c r="Q279">
        <f t="shared" si="8"/>
        <v>234</v>
      </c>
      <c r="R279">
        <f>IFERROR(VLOOKUP(Q279,'Populations Data'!$B$2:$E$90,2,FALSE),"")</f>
        <v>2022</v>
      </c>
      <c r="S279">
        <f>IFERROR(VLOOKUP(Q279,'Populations Data'!$B$2:$E$90,3,FALSE),"")</f>
        <v>116113</v>
      </c>
      <c r="T279" t="str">
        <f t="shared" si="9"/>
        <v>Fraser</v>
      </c>
      <c r="U279">
        <f>_xlfn.XLOOKUP(B279,Sheet3!$M$5:$M$9,Sheet3!$P$5:$P$9,"",0,1)</f>
        <v>171.29879318961125</v>
      </c>
    </row>
    <row r="280" spans="1:21" hidden="1" x14ac:dyDescent="0.2">
      <c r="A280" s="1" t="s">
        <v>416</v>
      </c>
      <c r="B280" s="1" t="s">
        <v>184</v>
      </c>
      <c r="C280" s="1" t="s">
        <v>185</v>
      </c>
      <c r="D280" s="1" t="s">
        <v>437</v>
      </c>
      <c r="E280" s="1" t="s">
        <v>889</v>
      </c>
      <c r="F280" s="1" t="s">
        <v>188</v>
      </c>
      <c r="G280">
        <v>19</v>
      </c>
      <c r="H280">
        <v>64</v>
      </c>
      <c r="I280" s="1" t="s">
        <v>121</v>
      </c>
      <c r="J280" s="1" t="s">
        <v>121</v>
      </c>
      <c r="K280">
        <v>20</v>
      </c>
      <c r="L280">
        <v>100</v>
      </c>
      <c r="M280" s="1" t="s">
        <v>122</v>
      </c>
      <c r="N280" s="1" t="s">
        <v>123</v>
      </c>
      <c r="O280" s="1" t="s">
        <v>422</v>
      </c>
      <c r="P280" s="1" t="s">
        <v>423</v>
      </c>
      <c r="Q280">
        <f t="shared" si="8"/>
        <v>321</v>
      </c>
      <c r="R280">
        <f>IFERROR(VLOOKUP(Q280,'Populations Data'!$B$2:$E$90,2,FALSE),"")</f>
        <v>2022</v>
      </c>
      <c r="S280">
        <f>IFERROR(VLOOKUP(Q280,'Populations Data'!$B$2:$E$90,3,FALSE),"")</f>
        <v>133972</v>
      </c>
      <c r="T280" t="str">
        <f t="shared" si="9"/>
        <v>Vancouver Coastal</v>
      </c>
      <c r="U280">
        <f>_xlfn.XLOOKUP(B280,Sheet3!$M$5:$M$9,Sheet3!$P$5:$P$9,"",0,1)</f>
        <v>321.7507500861164</v>
      </c>
    </row>
    <row r="281" spans="1:21" hidden="1" x14ac:dyDescent="0.2">
      <c r="A281" s="1" t="s">
        <v>416</v>
      </c>
      <c r="B281" s="1" t="s">
        <v>202</v>
      </c>
      <c r="C281" s="1" t="s">
        <v>664</v>
      </c>
      <c r="D281" s="1" t="s">
        <v>429</v>
      </c>
      <c r="E281" s="1" t="s">
        <v>665</v>
      </c>
      <c r="F281" s="1" t="s">
        <v>666</v>
      </c>
      <c r="G281">
        <v>65</v>
      </c>
      <c r="H281">
        <v>99</v>
      </c>
      <c r="I281" s="1" t="s">
        <v>121</v>
      </c>
      <c r="J281" s="1" t="s">
        <v>121</v>
      </c>
      <c r="K281">
        <v>4</v>
      </c>
      <c r="M281" s="1" t="s">
        <v>122</v>
      </c>
      <c r="N281" s="1" t="s">
        <v>123</v>
      </c>
      <c r="O281" s="1" t="s">
        <v>667</v>
      </c>
      <c r="P281" s="1" t="s">
        <v>668</v>
      </c>
      <c r="Q281">
        <f t="shared" si="8"/>
        <v>514</v>
      </c>
      <c r="R281">
        <f>IFERROR(VLOOKUP(Q281,'Populations Data'!$B$2:$E$90,2,FALSE),"")</f>
        <v>2022</v>
      </c>
      <c r="S281">
        <f>IFERROR(VLOOKUP(Q281,'Populations Data'!$B$2:$E$90,3,FALSE),"")</f>
        <v>17638</v>
      </c>
      <c r="T281" t="str">
        <f t="shared" si="9"/>
        <v>Northern</v>
      </c>
      <c r="U281">
        <f>_xlfn.XLOOKUP(B281,Sheet3!$M$5:$M$9,Sheet3!$P$5:$P$9,"",0,1)</f>
        <v>147.86298030491744</v>
      </c>
    </row>
    <row r="282" spans="1:21" hidden="1" x14ac:dyDescent="0.2">
      <c r="A282" s="1" t="s">
        <v>416</v>
      </c>
      <c r="B282" s="1" t="s">
        <v>202</v>
      </c>
      <c r="C282" s="1" t="s">
        <v>377</v>
      </c>
      <c r="D282" s="1" t="s">
        <v>429</v>
      </c>
      <c r="E282" s="1" t="s">
        <v>510</v>
      </c>
      <c r="F282" s="1" t="s">
        <v>379</v>
      </c>
      <c r="G282">
        <v>19</v>
      </c>
      <c r="H282">
        <v>64</v>
      </c>
      <c r="I282" s="1" t="s">
        <v>121</v>
      </c>
      <c r="J282" s="1" t="s">
        <v>121</v>
      </c>
      <c r="K282">
        <v>10</v>
      </c>
      <c r="M282" s="1" t="s">
        <v>122</v>
      </c>
      <c r="N282" s="1" t="s">
        <v>123</v>
      </c>
      <c r="O282" s="1" t="s">
        <v>632</v>
      </c>
      <c r="P282" s="1" t="s">
        <v>633</v>
      </c>
      <c r="Q282">
        <f t="shared" si="8"/>
        <v>524</v>
      </c>
      <c r="R282">
        <f>IFERROR(VLOOKUP(Q282,'Populations Data'!$B$2:$E$90,2,FALSE),"")</f>
        <v>2022</v>
      </c>
      <c r="S282">
        <f>IFERROR(VLOOKUP(Q282,'Populations Data'!$B$2:$E$90,3,FALSE),"")</f>
        <v>106275</v>
      </c>
      <c r="T282" t="str">
        <f t="shared" si="9"/>
        <v>Northern</v>
      </c>
      <c r="U282">
        <f>_xlfn.XLOOKUP(B282,Sheet3!$M$5:$M$9,Sheet3!$P$5:$P$9,"",0,1)</f>
        <v>147.86298030491744</v>
      </c>
    </row>
    <row r="283" spans="1:21" hidden="1" x14ac:dyDescent="0.2">
      <c r="A283" s="1" t="s">
        <v>115</v>
      </c>
      <c r="B283" s="1" t="s">
        <v>116</v>
      </c>
      <c r="C283" s="1" t="s">
        <v>890</v>
      </c>
      <c r="D283" s="1" t="s">
        <v>118</v>
      </c>
      <c r="E283" s="1" t="s">
        <v>891</v>
      </c>
      <c r="F283" s="1" t="s">
        <v>892</v>
      </c>
      <c r="G283">
        <v>19</v>
      </c>
      <c r="H283">
        <v>64</v>
      </c>
      <c r="I283" s="1" t="s">
        <v>121</v>
      </c>
      <c r="J283" s="1" t="s">
        <v>121</v>
      </c>
      <c r="K283">
        <v>12</v>
      </c>
      <c r="L283">
        <v>71</v>
      </c>
      <c r="M283" s="1" t="s">
        <v>122</v>
      </c>
      <c r="N283" s="1" t="s">
        <v>123</v>
      </c>
      <c r="O283" s="1" t="s">
        <v>893</v>
      </c>
      <c r="P283" s="1" t="s">
        <v>894</v>
      </c>
      <c r="Q283">
        <f t="shared" si="8"/>
        <v>125</v>
      </c>
      <c r="R283">
        <f>IFERROR(VLOOKUP(Q283,'Populations Data'!$B$2:$E$90,2,FALSE),"")</f>
        <v>2022</v>
      </c>
      <c r="S283">
        <f>IFERROR(VLOOKUP(Q283,'Populations Data'!$B$2:$E$90,3,FALSE),"")</f>
        <v>20975</v>
      </c>
      <c r="T283" t="str">
        <f t="shared" si="9"/>
        <v>Interior</v>
      </c>
      <c r="U283">
        <f>_xlfn.XLOOKUP(B283,Sheet3!$M$5:$M$9,Sheet3!$P$5:$P$9,"",0,1)</f>
        <v>183.63499488472948</v>
      </c>
    </row>
    <row r="284" spans="1:21" hidden="1" x14ac:dyDescent="0.2">
      <c r="A284" s="1" t="s">
        <v>115</v>
      </c>
      <c r="B284" s="1" t="s">
        <v>116</v>
      </c>
      <c r="C284" s="1" t="s">
        <v>895</v>
      </c>
      <c r="D284" s="1" t="s">
        <v>209</v>
      </c>
      <c r="E284" s="1" t="s">
        <v>896</v>
      </c>
      <c r="F284" s="1" t="s">
        <v>897</v>
      </c>
      <c r="G284">
        <v>19</v>
      </c>
      <c r="H284">
        <v>99</v>
      </c>
      <c r="I284" s="1" t="s">
        <v>121</v>
      </c>
      <c r="J284" s="1" t="s">
        <v>121</v>
      </c>
      <c r="K284">
        <v>0</v>
      </c>
      <c r="L284">
        <v>0</v>
      </c>
      <c r="M284" s="1" t="s">
        <v>122</v>
      </c>
      <c r="N284" s="1" t="s">
        <v>123</v>
      </c>
      <c r="O284" s="1" t="s">
        <v>898</v>
      </c>
      <c r="P284" s="1" t="s">
        <v>899</v>
      </c>
      <c r="Q284">
        <f t="shared" si="8"/>
        <v>126</v>
      </c>
      <c r="R284">
        <f>IFERROR(VLOOKUP(Q284,'Populations Data'!$B$2:$E$90,2,FALSE),"")</f>
        <v>2022</v>
      </c>
      <c r="S284">
        <f>IFERROR(VLOOKUP(Q284,'Populations Data'!$B$2:$E$90,3,FALSE),"")</f>
        <v>9325</v>
      </c>
      <c r="T284" t="str">
        <f t="shared" si="9"/>
        <v>Interior</v>
      </c>
      <c r="U284">
        <f>_xlfn.XLOOKUP(B284,Sheet3!$M$5:$M$9,Sheet3!$P$5:$P$9,"",0,1)</f>
        <v>183.63499488472948</v>
      </c>
    </row>
    <row r="285" spans="1:21" hidden="1" x14ac:dyDescent="0.2">
      <c r="A285" s="1" t="s">
        <v>115</v>
      </c>
      <c r="B285" s="1" t="s">
        <v>116</v>
      </c>
      <c r="C285" s="1" t="s">
        <v>171</v>
      </c>
      <c r="D285" s="1" t="s">
        <v>118</v>
      </c>
      <c r="E285" s="1" t="s">
        <v>680</v>
      </c>
      <c r="F285" s="1" t="s">
        <v>173</v>
      </c>
      <c r="G285">
        <v>19</v>
      </c>
      <c r="H285">
        <v>64</v>
      </c>
      <c r="I285" s="1" t="s">
        <v>121</v>
      </c>
      <c r="J285" s="1" t="s">
        <v>121</v>
      </c>
      <c r="K285">
        <v>30</v>
      </c>
      <c r="L285">
        <v>93</v>
      </c>
      <c r="M285" s="1" t="s">
        <v>122</v>
      </c>
      <c r="N285" s="1" t="s">
        <v>123</v>
      </c>
      <c r="O285" s="1" t="s">
        <v>419</v>
      </c>
      <c r="P285" s="1" t="s">
        <v>420</v>
      </c>
      <c r="Q285">
        <f t="shared" si="8"/>
        <v>143</v>
      </c>
      <c r="R285">
        <f>IFERROR(VLOOKUP(Q285,'Populations Data'!$B$2:$E$90,2,FALSE),"")</f>
        <v>2022</v>
      </c>
      <c r="S285">
        <f>IFERROR(VLOOKUP(Q285,'Populations Data'!$B$2:$E$90,3,FALSE),"")</f>
        <v>130096</v>
      </c>
      <c r="T285" t="str">
        <f t="shared" si="9"/>
        <v>Interior</v>
      </c>
      <c r="U285">
        <f>_xlfn.XLOOKUP(B285,Sheet3!$M$5:$M$9,Sheet3!$P$5:$P$9,"",0,1)</f>
        <v>183.63499488472948</v>
      </c>
    </row>
    <row r="286" spans="1:21" hidden="1" x14ac:dyDescent="0.2">
      <c r="A286" s="1" t="s">
        <v>126</v>
      </c>
      <c r="B286" s="1" t="s">
        <v>116</v>
      </c>
      <c r="C286" s="1" t="s">
        <v>117</v>
      </c>
      <c r="D286" s="1" t="s">
        <v>275</v>
      </c>
      <c r="E286" s="1" t="s">
        <v>900</v>
      </c>
      <c r="F286" s="1" t="s">
        <v>120</v>
      </c>
      <c r="G286">
        <v>19</v>
      </c>
      <c r="H286">
        <v>90</v>
      </c>
      <c r="I286" s="1" t="s">
        <v>131</v>
      </c>
      <c r="J286" s="1" t="s">
        <v>121</v>
      </c>
      <c r="K286">
        <v>4</v>
      </c>
      <c r="L286">
        <v>0</v>
      </c>
      <c r="M286" s="1" t="s">
        <v>122</v>
      </c>
      <c r="N286" s="1" t="s">
        <v>123</v>
      </c>
      <c r="O286" s="1" t="s">
        <v>901</v>
      </c>
      <c r="P286" s="1" t="s">
        <v>902</v>
      </c>
      <c r="Q286">
        <f t="shared" si="8"/>
        <v>112</v>
      </c>
      <c r="R286">
        <f>IFERROR(VLOOKUP(Q286,'Populations Data'!$B$2:$E$90,2,FALSE),"")</f>
        <v>2022</v>
      </c>
      <c r="S286">
        <f>IFERROR(VLOOKUP(Q286,'Populations Data'!$B$2:$E$90,3,FALSE),"")</f>
        <v>28736</v>
      </c>
      <c r="T286" t="str">
        <f t="shared" si="9"/>
        <v>Interior</v>
      </c>
      <c r="U286">
        <f>_xlfn.XLOOKUP(B286,Sheet3!$M$5:$M$9,Sheet3!$P$5:$P$9,"",0,1)</f>
        <v>183.63499488472948</v>
      </c>
    </row>
    <row r="287" spans="1:21" hidden="1" x14ac:dyDescent="0.2">
      <c r="A287" s="1" t="s">
        <v>126</v>
      </c>
      <c r="B287" s="1" t="s">
        <v>116</v>
      </c>
      <c r="C287" s="1" t="s">
        <v>634</v>
      </c>
      <c r="D287" s="1" t="s">
        <v>225</v>
      </c>
      <c r="E287" s="1" t="s">
        <v>903</v>
      </c>
      <c r="F287" s="1" t="s">
        <v>636</v>
      </c>
      <c r="G287">
        <v>19</v>
      </c>
      <c r="H287">
        <v>64</v>
      </c>
      <c r="I287" s="1" t="s">
        <v>131</v>
      </c>
      <c r="J287" s="1" t="s">
        <v>121</v>
      </c>
      <c r="K287">
        <v>23</v>
      </c>
      <c r="L287">
        <v>0</v>
      </c>
      <c r="M287" s="1" t="s">
        <v>122</v>
      </c>
      <c r="N287" s="1" t="s">
        <v>123</v>
      </c>
      <c r="O287" s="1" t="s">
        <v>904</v>
      </c>
      <c r="P287" s="1" t="s">
        <v>905</v>
      </c>
      <c r="Q287">
        <f t="shared" si="8"/>
        <v>132</v>
      </c>
      <c r="R287">
        <f>IFERROR(VLOOKUP(Q287,'Populations Data'!$B$2:$E$90,2,FALSE),"")</f>
        <v>2022</v>
      </c>
      <c r="S287">
        <f>IFERROR(VLOOKUP(Q287,'Populations Data'!$B$2:$E$90,3,FALSE),"")</f>
        <v>45895</v>
      </c>
      <c r="T287" t="str">
        <f t="shared" si="9"/>
        <v>Interior</v>
      </c>
      <c r="U287">
        <f>_xlfn.XLOOKUP(B287,Sheet3!$M$5:$M$9,Sheet3!$P$5:$P$9,"",0,1)</f>
        <v>183.63499488472948</v>
      </c>
    </row>
    <row r="288" spans="1:21" hidden="1" x14ac:dyDescent="0.2">
      <c r="A288" s="1" t="s">
        <v>126</v>
      </c>
      <c r="B288" s="1" t="s">
        <v>116</v>
      </c>
      <c r="C288" s="1" t="s">
        <v>634</v>
      </c>
      <c r="D288" s="1" t="s">
        <v>275</v>
      </c>
      <c r="E288" s="1" t="s">
        <v>906</v>
      </c>
      <c r="F288" s="1" t="s">
        <v>636</v>
      </c>
      <c r="G288">
        <v>19</v>
      </c>
      <c r="H288">
        <v>64</v>
      </c>
      <c r="I288" s="1" t="s">
        <v>131</v>
      </c>
      <c r="J288" s="1" t="s">
        <v>121</v>
      </c>
      <c r="K288">
        <v>4</v>
      </c>
      <c r="L288">
        <v>0</v>
      </c>
      <c r="M288" s="1" t="s">
        <v>122</v>
      </c>
      <c r="N288" s="1" t="s">
        <v>123</v>
      </c>
      <c r="O288" s="1" t="s">
        <v>907</v>
      </c>
      <c r="P288" s="1" t="s">
        <v>908</v>
      </c>
      <c r="Q288">
        <f t="shared" si="8"/>
        <v>132</v>
      </c>
      <c r="R288">
        <f>IFERROR(VLOOKUP(Q288,'Populations Data'!$B$2:$E$90,2,FALSE),"")</f>
        <v>2022</v>
      </c>
      <c r="S288">
        <f>IFERROR(VLOOKUP(Q288,'Populations Data'!$B$2:$E$90,3,FALSE),"")</f>
        <v>45895</v>
      </c>
      <c r="T288" t="str">
        <f t="shared" si="9"/>
        <v>Interior</v>
      </c>
      <c r="U288">
        <f>_xlfn.XLOOKUP(B288,Sheet3!$M$5:$M$9,Sheet3!$P$5:$P$9,"",0,1)</f>
        <v>183.63499488472948</v>
      </c>
    </row>
    <row r="289" spans="1:21" hidden="1" x14ac:dyDescent="0.2">
      <c r="A289" s="1" t="s">
        <v>126</v>
      </c>
      <c r="B289" s="1" t="s">
        <v>116</v>
      </c>
      <c r="C289" s="1" t="s">
        <v>634</v>
      </c>
      <c r="D289" s="1" t="s">
        <v>178</v>
      </c>
      <c r="E289" s="1" t="s">
        <v>909</v>
      </c>
      <c r="F289" s="1" t="s">
        <v>636</v>
      </c>
      <c r="G289">
        <v>19</v>
      </c>
      <c r="H289">
        <v>64</v>
      </c>
      <c r="I289" s="1" t="s">
        <v>263</v>
      </c>
      <c r="J289" s="1" t="s">
        <v>138</v>
      </c>
      <c r="K289">
        <v>3</v>
      </c>
      <c r="L289">
        <v>0</v>
      </c>
      <c r="M289" s="1" t="s">
        <v>122</v>
      </c>
      <c r="N289" s="1" t="s">
        <v>123</v>
      </c>
      <c r="O289" s="1" t="s">
        <v>910</v>
      </c>
      <c r="P289" s="1" t="s">
        <v>911</v>
      </c>
      <c r="Q289">
        <f t="shared" si="8"/>
        <v>132</v>
      </c>
      <c r="R289">
        <f>IFERROR(VLOOKUP(Q289,'Populations Data'!$B$2:$E$90,2,FALSE),"")</f>
        <v>2022</v>
      </c>
      <c r="S289">
        <f>IFERROR(VLOOKUP(Q289,'Populations Data'!$B$2:$E$90,3,FALSE),"")</f>
        <v>45895</v>
      </c>
      <c r="T289" t="str">
        <f t="shared" si="9"/>
        <v>Interior</v>
      </c>
      <c r="U289">
        <f>_xlfn.XLOOKUP(B289,Sheet3!$M$5:$M$9,Sheet3!$P$5:$P$9,"",0,1)</f>
        <v>183.63499488472948</v>
      </c>
    </row>
    <row r="290" spans="1:21" hidden="1" x14ac:dyDescent="0.2">
      <c r="A290" s="1" t="s">
        <v>126</v>
      </c>
      <c r="B290" s="1" t="s">
        <v>116</v>
      </c>
      <c r="C290" s="1" t="s">
        <v>141</v>
      </c>
      <c r="D290" s="1" t="s">
        <v>225</v>
      </c>
      <c r="E290" s="1" t="s">
        <v>912</v>
      </c>
      <c r="F290" s="1" t="s">
        <v>144</v>
      </c>
      <c r="G290">
        <v>19</v>
      </c>
      <c r="H290">
        <v>64</v>
      </c>
      <c r="I290" s="1" t="s">
        <v>131</v>
      </c>
      <c r="J290" s="1" t="s">
        <v>121</v>
      </c>
      <c r="K290">
        <v>17</v>
      </c>
      <c r="L290">
        <v>0</v>
      </c>
      <c r="M290" s="1" t="s">
        <v>122</v>
      </c>
      <c r="N290" s="1" t="s">
        <v>123</v>
      </c>
      <c r="O290" s="1" t="s">
        <v>913</v>
      </c>
      <c r="P290" s="1" t="s">
        <v>914</v>
      </c>
      <c r="Q290">
        <f t="shared" si="8"/>
        <v>136</v>
      </c>
      <c r="R290">
        <f>IFERROR(VLOOKUP(Q290,'Populations Data'!$B$2:$E$90,2,FALSE),"")</f>
        <v>2022</v>
      </c>
      <c r="S290">
        <f>IFERROR(VLOOKUP(Q290,'Populations Data'!$B$2:$E$90,3,FALSE),"")</f>
        <v>75670</v>
      </c>
      <c r="T290" t="str">
        <f t="shared" si="9"/>
        <v>Interior</v>
      </c>
      <c r="U290">
        <f>_xlfn.XLOOKUP(B290,Sheet3!$M$5:$M$9,Sheet3!$P$5:$P$9,"",0,1)</f>
        <v>183.63499488472948</v>
      </c>
    </row>
    <row r="291" spans="1:21" hidden="1" x14ac:dyDescent="0.2">
      <c r="A291" s="1" t="s">
        <v>126</v>
      </c>
      <c r="B291" s="1" t="s">
        <v>116</v>
      </c>
      <c r="C291" s="1" t="s">
        <v>141</v>
      </c>
      <c r="D291" s="1" t="s">
        <v>225</v>
      </c>
      <c r="E291" s="1" t="s">
        <v>915</v>
      </c>
      <c r="F291" s="1" t="s">
        <v>144</v>
      </c>
      <c r="G291">
        <v>19</v>
      </c>
      <c r="H291">
        <v>64</v>
      </c>
      <c r="I291" s="1" t="s">
        <v>131</v>
      </c>
      <c r="J291" s="1" t="s">
        <v>121</v>
      </c>
      <c r="K291">
        <v>3</v>
      </c>
      <c r="L291">
        <v>0</v>
      </c>
      <c r="M291" s="1" t="s">
        <v>122</v>
      </c>
      <c r="N291" s="1" t="s">
        <v>123</v>
      </c>
      <c r="O291" s="1" t="s">
        <v>916</v>
      </c>
      <c r="P291" s="1" t="s">
        <v>917</v>
      </c>
      <c r="Q291">
        <f t="shared" si="8"/>
        <v>136</v>
      </c>
      <c r="R291">
        <f>IFERROR(VLOOKUP(Q291,'Populations Data'!$B$2:$E$90,2,FALSE),"")</f>
        <v>2022</v>
      </c>
      <c r="S291">
        <f>IFERROR(VLOOKUP(Q291,'Populations Data'!$B$2:$E$90,3,FALSE),"")</f>
        <v>75670</v>
      </c>
      <c r="T291" t="str">
        <f t="shared" si="9"/>
        <v>Interior</v>
      </c>
      <c r="U291">
        <f>_xlfn.XLOOKUP(B291,Sheet3!$M$5:$M$9,Sheet3!$P$5:$P$9,"",0,1)</f>
        <v>183.63499488472948</v>
      </c>
    </row>
    <row r="292" spans="1:21" hidden="1" x14ac:dyDescent="0.2">
      <c r="A292" s="1" t="s">
        <v>126</v>
      </c>
      <c r="B292" s="1" t="s">
        <v>116</v>
      </c>
      <c r="C292" s="1" t="s">
        <v>151</v>
      </c>
      <c r="D292" s="1" t="s">
        <v>128</v>
      </c>
      <c r="E292" s="1" t="s">
        <v>918</v>
      </c>
      <c r="F292" s="1" t="s">
        <v>919</v>
      </c>
      <c r="G292">
        <v>19</v>
      </c>
      <c r="H292">
        <v>64</v>
      </c>
      <c r="I292" s="1" t="s">
        <v>686</v>
      </c>
      <c r="J292" s="1" t="s">
        <v>121</v>
      </c>
      <c r="K292">
        <v>0</v>
      </c>
      <c r="L292">
        <v>0</v>
      </c>
      <c r="M292" s="1" t="s">
        <v>122</v>
      </c>
      <c r="N292" s="1" t="s">
        <v>123</v>
      </c>
      <c r="O292" s="1" t="s">
        <v>920</v>
      </c>
      <c r="P292" s="1" t="s">
        <v>921</v>
      </c>
      <c r="Q292">
        <f t="shared" si="8"/>
        <v>137</v>
      </c>
      <c r="R292">
        <f>IFERROR(VLOOKUP(Q292,'Populations Data'!$B$2:$E$90,2,FALSE),"")</f>
        <v>2022</v>
      </c>
      <c r="S292">
        <f>IFERROR(VLOOKUP(Q292,'Populations Data'!$B$2:$E$90,3,FALSE),"")</f>
        <v>234885</v>
      </c>
      <c r="T292" t="str">
        <f t="shared" si="9"/>
        <v>Interior</v>
      </c>
      <c r="U292">
        <f>_xlfn.XLOOKUP(B292,Sheet3!$M$5:$M$9,Sheet3!$P$5:$P$9,"",0,1)</f>
        <v>183.63499488472948</v>
      </c>
    </row>
    <row r="293" spans="1:21" hidden="1" x14ac:dyDescent="0.2">
      <c r="A293" s="1" t="s">
        <v>126</v>
      </c>
      <c r="B293" s="1" t="s">
        <v>116</v>
      </c>
      <c r="C293" s="1" t="s">
        <v>151</v>
      </c>
      <c r="D293" s="1" t="s">
        <v>791</v>
      </c>
      <c r="E293" s="1" t="s">
        <v>469</v>
      </c>
      <c r="F293" s="1" t="s">
        <v>153</v>
      </c>
      <c r="G293">
        <v>12</v>
      </c>
      <c r="H293">
        <v>18</v>
      </c>
      <c r="I293" s="1" t="s">
        <v>131</v>
      </c>
      <c r="J293" s="1" t="s">
        <v>138</v>
      </c>
      <c r="K293">
        <v>10</v>
      </c>
      <c r="L293">
        <v>21</v>
      </c>
      <c r="M293" s="1" t="s">
        <v>122</v>
      </c>
      <c r="N293" s="1" t="s">
        <v>123</v>
      </c>
      <c r="O293" s="1" t="s">
        <v>470</v>
      </c>
      <c r="P293" s="1" t="s">
        <v>471</v>
      </c>
      <c r="Q293">
        <f t="shared" si="8"/>
        <v>137</v>
      </c>
      <c r="R293">
        <f>IFERROR(VLOOKUP(Q293,'Populations Data'!$B$2:$E$90,2,FALSE),"")</f>
        <v>2022</v>
      </c>
      <c r="S293">
        <f>IFERROR(VLOOKUP(Q293,'Populations Data'!$B$2:$E$90,3,FALSE),"")</f>
        <v>234885</v>
      </c>
      <c r="T293" t="str">
        <f t="shared" si="9"/>
        <v>Interior</v>
      </c>
      <c r="U293">
        <f>_xlfn.XLOOKUP(B293,Sheet3!$M$5:$M$9,Sheet3!$P$5:$P$9,"",0,1)</f>
        <v>183.63499488472948</v>
      </c>
    </row>
    <row r="294" spans="1:21" hidden="1" x14ac:dyDescent="0.2">
      <c r="A294" s="1" t="s">
        <v>126</v>
      </c>
      <c r="B294" s="1" t="s">
        <v>116</v>
      </c>
      <c r="C294" s="1" t="s">
        <v>151</v>
      </c>
      <c r="D294" s="1" t="s">
        <v>156</v>
      </c>
      <c r="E294" s="1" t="s">
        <v>922</v>
      </c>
      <c r="F294" s="1" t="s">
        <v>153</v>
      </c>
      <c r="G294">
        <v>19</v>
      </c>
      <c r="H294">
        <v>90</v>
      </c>
      <c r="I294" s="1" t="s">
        <v>131</v>
      </c>
      <c r="J294" s="1" t="s">
        <v>121</v>
      </c>
      <c r="K294">
        <v>5</v>
      </c>
      <c r="L294">
        <v>100</v>
      </c>
      <c r="M294" s="1" t="s">
        <v>122</v>
      </c>
      <c r="N294" s="1" t="s">
        <v>123</v>
      </c>
      <c r="O294" s="1" t="s">
        <v>923</v>
      </c>
      <c r="P294" s="1" t="s">
        <v>924</v>
      </c>
      <c r="Q294">
        <f t="shared" si="8"/>
        <v>137</v>
      </c>
      <c r="R294">
        <f>IFERROR(VLOOKUP(Q294,'Populations Data'!$B$2:$E$90,2,FALSE),"")</f>
        <v>2022</v>
      </c>
      <c r="S294">
        <f>IFERROR(VLOOKUP(Q294,'Populations Data'!$B$2:$E$90,3,FALSE),"")</f>
        <v>234885</v>
      </c>
      <c r="T294" t="str">
        <f t="shared" si="9"/>
        <v>Interior</v>
      </c>
      <c r="U294">
        <f>_xlfn.XLOOKUP(B294,Sheet3!$M$5:$M$9,Sheet3!$P$5:$P$9,"",0,1)</f>
        <v>183.63499488472948</v>
      </c>
    </row>
    <row r="295" spans="1:21" hidden="1" x14ac:dyDescent="0.2">
      <c r="A295" s="1" t="s">
        <v>126</v>
      </c>
      <c r="B295" s="1" t="s">
        <v>116</v>
      </c>
      <c r="C295" s="1" t="s">
        <v>151</v>
      </c>
      <c r="D295" s="1" t="s">
        <v>128</v>
      </c>
      <c r="E295" s="1" t="s">
        <v>925</v>
      </c>
      <c r="F295" s="1" t="s">
        <v>153</v>
      </c>
      <c r="G295">
        <v>19</v>
      </c>
      <c r="H295">
        <v>90</v>
      </c>
      <c r="I295" s="1" t="s">
        <v>131</v>
      </c>
      <c r="J295" s="1" t="s">
        <v>121</v>
      </c>
      <c r="K295">
        <v>2</v>
      </c>
      <c r="L295">
        <v>100</v>
      </c>
      <c r="M295" s="1" t="s">
        <v>122</v>
      </c>
      <c r="N295" s="1" t="s">
        <v>123</v>
      </c>
      <c r="O295" s="1" t="s">
        <v>926</v>
      </c>
      <c r="P295" s="1" t="s">
        <v>927</v>
      </c>
      <c r="Q295">
        <f t="shared" si="8"/>
        <v>137</v>
      </c>
      <c r="R295">
        <f>IFERROR(VLOOKUP(Q295,'Populations Data'!$B$2:$E$90,2,FALSE),"")</f>
        <v>2022</v>
      </c>
      <c r="S295">
        <f>IFERROR(VLOOKUP(Q295,'Populations Data'!$B$2:$E$90,3,FALSE),"")</f>
        <v>234885</v>
      </c>
      <c r="T295" t="str">
        <f t="shared" si="9"/>
        <v>Interior</v>
      </c>
      <c r="U295">
        <f>_xlfn.XLOOKUP(B295,Sheet3!$M$5:$M$9,Sheet3!$P$5:$P$9,"",0,1)</f>
        <v>183.63499488472948</v>
      </c>
    </row>
    <row r="296" spans="1:21" hidden="1" x14ac:dyDescent="0.2">
      <c r="A296" s="1" t="s">
        <v>126</v>
      </c>
      <c r="B296" s="1" t="s">
        <v>116</v>
      </c>
      <c r="C296" s="1" t="s">
        <v>151</v>
      </c>
      <c r="D296" s="1" t="s">
        <v>178</v>
      </c>
      <c r="E296" s="1" t="s">
        <v>928</v>
      </c>
      <c r="F296" s="1" t="s">
        <v>153</v>
      </c>
      <c r="G296">
        <v>19</v>
      </c>
      <c r="H296">
        <v>90</v>
      </c>
      <c r="I296" s="1" t="s">
        <v>131</v>
      </c>
      <c r="J296" s="1" t="s">
        <v>138</v>
      </c>
      <c r="K296">
        <v>8</v>
      </c>
      <c r="L296">
        <v>66</v>
      </c>
      <c r="M296" s="1" t="s">
        <v>122</v>
      </c>
      <c r="N296" s="1" t="s">
        <v>123</v>
      </c>
      <c r="O296" s="1" t="s">
        <v>162</v>
      </c>
      <c r="P296" s="1" t="s">
        <v>163</v>
      </c>
      <c r="Q296">
        <f t="shared" si="8"/>
        <v>137</v>
      </c>
      <c r="R296">
        <f>IFERROR(VLOOKUP(Q296,'Populations Data'!$B$2:$E$90,2,FALSE),"")</f>
        <v>2022</v>
      </c>
      <c r="S296">
        <f>IFERROR(VLOOKUP(Q296,'Populations Data'!$B$2:$E$90,3,FALSE),"")</f>
        <v>234885</v>
      </c>
      <c r="T296" t="str">
        <f t="shared" si="9"/>
        <v>Interior</v>
      </c>
      <c r="U296">
        <f>_xlfn.XLOOKUP(B296,Sheet3!$M$5:$M$9,Sheet3!$P$5:$P$9,"",0,1)</f>
        <v>183.63499488472948</v>
      </c>
    </row>
    <row r="297" spans="1:21" hidden="1" x14ac:dyDescent="0.2">
      <c r="A297" s="1" t="s">
        <v>126</v>
      </c>
      <c r="B297" s="1" t="s">
        <v>116</v>
      </c>
      <c r="C297" s="1" t="s">
        <v>151</v>
      </c>
      <c r="D297" s="1" t="s">
        <v>135</v>
      </c>
      <c r="E297" s="1" t="s">
        <v>161</v>
      </c>
      <c r="F297" s="1" t="s">
        <v>153</v>
      </c>
      <c r="G297">
        <v>19</v>
      </c>
      <c r="H297">
        <v>90</v>
      </c>
      <c r="I297" s="1" t="s">
        <v>131</v>
      </c>
      <c r="J297" s="1" t="s">
        <v>138</v>
      </c>
      <c r="K297">
        <v>14</v>
      </c>
      <c r="L297">
        <v>65</v>
      </c>
      <c r="M297" s="1" t="s">
        <v>122</v>
      </c>
      <c r="N297" s="1" t="s">
        <v>123</v>
      </c>
      <c r="O297" s="1" t="s">
        <v>162</v>
      </c>
      <c r="P297" s="1" t="s">
        <v>163</v>
      </c>
      <c r="Q297">
        <f t="shared" si="8"/>
        <v>137</v>
      </c>
      <c r="R297">
        <f>IFERROR(VLOOKUP(Q297,'Populations Data'!$B$2:$E$90,2,FALSE),"")</f>
        <v>2022</v>
      </c>
      <c r="S297">
        <f>IFERROR(VLOOKUP(Q297,'Populations Data'!$B$2:$E$90,3,FALSE),"")</f>
        <v>234885</v>
      </c>
      <c r="T297" t="str">
        <f t="shared" si="9"/>
        <v>Interior</v>
      </c>
      <c r="U297">
        <f>_xlfn.XLOOKUP(B297,Sheet3!$M$5:$M$9,Sheet3!$P$5:$P$9,"",0,1)</f>
        <v>183.63499488472948</v>
      </c>
    </row>
    <row r="298" spans="1:21" hidden="1" x14ac:dyDescent="0.2">
      <c r="A298" s="1" t="s">
        <v>126</v>
      </c>
      <c r="B298" s="1" t="s">
        <v>116</v>
      </c>
      <c r="C298" s="1" t="s">
        <v>929</v>
      </c>
      <c r="D298" s="1" t="s">
        <v>142</v>
      </c>
      <c r="E298" s="1" t="s">
        <v>930</v>
      </c>
      <c r="F298" s="1" t="s">
        <v>931</v>
      </c>
      <c r="G298">
        <v>19</v>
      </c>
      <c r="H298">
        <v>64</v>
      </c>
      <c r="I298" s="1" t="s">
        <v>131</v>
      </c>
      <c r="J298" s="1" t="s">
        <v>481</v>
      </c>
      <c r="K298">
        <v>5</v>
      </c>
      <c r="L298">
        <v>80</v>
      </c>
      <c r="M298" s="1" t="s">
        <v>122</v>
      </c>
      <c r="N298" s="1" t="s">
        <v>123</v>
      </c>
      <c r="O298" s="1" t="s">
        <v>932</v>
      </c>
      <c r="P298" s="1" t="s">
        <v>933</v>
      </c>
      <c r="Q298">
        <f t="shared" si="8"/>
        <v>147</v>
      </c>
      <c r="R298">
        <f>IFERROR(VLOOKUP(Q298,'Populations Data'!$B$2:$E$90,2,FALSE),"")</f>
        <v>2022</v>
      </c>
      <c r="S298">
        <f>IFERROR(VLOOKUP(Q298,'Populations Data'!$B$2:$E$90,3,FALSE),"")</f>
        <v>4018</v>
      </c>
      <c r="T298" t="str">
        <f t="shared" si="9"/>
        <v>Interior</v>
      </c>
      <c r="U298">
        <f>_xlfn.XLOOKUP(B298,Sheet3!$M$5:$M$9,Sheet3!$P$5:$P$9,"",0,1)</f>
        <v>183.63499488472948</v>
      </c>
    </row>
    <row r="299" spans="1:21" hidden="1" x14ac:dyDescent="0.2">
      <c r="A299" s="1" t="s">
        <v>126</v>
      </c>
      <c r="B299" s="1" t="s">
        <v>184</v>
      </c>
      <c r="C299" s="1" t="s">
        <v>328</v>
      </c>
      <c r="D299" s="1" t="s">
        <v>128</v>
      </c>
      <c r="E299" s="1" t="s">
        <v>934</v>
      </c>
      <c r="F299" s="1" t="s">
        <v>188</v>
      </c>
      <c r="G299">
        <v>19</v>
      </c>
      <c r="H299">
        <v>90</v>
      </c>
      <c r="I299" s="1" t="s">
        <v>686</v>
      </c>
      <c r="J299" s="1" t="s">
        <v>138</v>
      </c>
      <c r="K299">
        <v>1</v>
      </c>
      <c r="L299">
        <v>0</v>
      </c>
      <c r="M299" s="1" t="s">
        <v>122</v>
      </c>
      <c r="N299" s="1" t="s">
        <v>123</v>
      </c>
      <c r="O299" s="1" t="s">
        <v>935</v>
      </c>
      <c r="P299" s="1" t="s">
        <v>936</v>
      </c>
      <c r="Q299">
        <f t="shared" si="8"/>
        <v>323</v>
      </c>
      <c r="R299">
        <f>IFERROR(VLOOKUP(Q299,'Populations Data'!$B$2:$E$90,2,FALSE),"")</f>
        <v>2022</v>
      </c>
      <c r="S299">
        <f>IFERROR(VLOOKUP(Q299,'Populations Data'!$B$2:$E$90,3,FALSE),"")</f>
        <v>115837</v>
      </c>
      <c r="T299" t="str">
        <f t="shared" si="9"/>
        <v>Vancouver Coastal</v>
      </c>
      <c r="U299">
        <f>_xlfn.XLOOKUP(B299,Sheet3!$M$5:$M$9,Sheet3!$P$5:$P$9,"",0,1)</f>
        <v>321.7507500861164</v>
      </c>
    </row>
    <row r="300" spans="1:21" hidden="1" x14ac:dyDescent="0.2">
      <c r="A300" s="1" t="s">
        <v>126</v>
      </c>
      <c r="B300" s="1" t="s">
        <v>164</v>
      </c>
      <c r="C300" s="1" t="s">
        <v>398</v>
      </c>
      <c r="D300" s="1" t="s">
        <v>147</v>
      </c>
      <c r="E300" s="1" t="s">
        <v>937</v>
      </c>
      <c r="F300" s="1" t="s">
        <v>400</v>
      </c>
      <c r="G300">
        <v>19</v>
      </c>
      <c r="H300">
        <v>99</v>
      </c>
      <c r="I300" s="1" t="s">
        <v>131</v>
      </c>
      <c r="J300" s="1" t="s">
        <v>138</v>
      </c>
      <c r="K300">
        <v>14</v>
      </c>
      <c r="L300">
        <v>100</v>
      </c>
      <c r="M300" s="1" t="s">
        <v>122</v>
      </c>
      <c r="N300" s="1" t="s">
        <v>123</v>
      </c>
      <c r="O300" s="1" t="s">
        <v>938</v>
      </c>
      <c r="P300" s="1" t="s">
        <v>939</v>
      </c>
      <c r="Q300">
        <f t="shared" si="8"/>
        <v>212</v>
      </c>
      <c r="R300">
        <f>IFERROR(VLOOKUP(Q300,'Populations Data'!$B$2:$E$90,2,FALSE),"")</f>
        <v>2022</v>
      </c>
      <c r="S300">
        <f>IFERROR(VLOOKUP(Q300,'Populations Data'!$B$2:$E$90,3,FALSE),"")</f>
        <v>109231</v>
      </c>
      <c r="T300" t="str">
        <f t="shared" si="9"/>
        <v>Fraser</v>
      </c>
      <c r="U300">
        <f>_xlfn.XLOOKUP(B300,Sheet3!$M$5:$M$9,Sheet3!$P$5:$P$9,"",0,1)</f>
        <v>171.29879318961125</v>
      </c>
    </row>
    <row r="301" spans="1:21" hidden="1" x14ac:dyDescent="0.2">
      <c r="A301" s="1" t="s">
        <v>126</v>
      </c>
      <c r="B301" s="1" t="s">
        <v>164</v>
      </c>
      <c r="C301" s="1" t="s">
        <v>398</v>
      </c>
      <c r="D301" s="1" t="s">
        <v>156</v>
      </c>
      <c r="E301" s="1" t="s">
        <v>940</v>
      </c>
      <c r="F301" s="1" t="s">
        <v>400</v>
      </c>
      <c r="G301">
        <v>19</v>
      </c>
      <c r="H301">
        <v>99</v>
      </c>
      <c r="I301" s="1" t="s">
        <v>131</v>
      </c>
      <c r="J301" s="1" t="s">
        <v>138</v>
      </c>
      <c r="K301">
        <v>11</v>
      </c>
      <c r="L301">
        <v>82</v>
      </c>
      <c r="M301" s="1" t="s">
        <v>122</v>
      </c>
      <c r="N301" s="1" t="s">
        <v>123</v>
      </c>
      <c r="O301" s="1" t="s">
        <v>941</v>
      </c>
      <c r="P301" s="1" t="s">
        <v>942</v>
      </c>
      <c r="Q301">
        <f t="shared" si="8"/>
        <v>212</v>
      </c>
      <c r="R301">
        <f>IFERROR(VLOOKUP(Q301,'Populations Data'!$B$2:$E$90,2,FALSE),"")</f>
        <v>2022</v>
      </c>
      <c r="S301">
        <f>IFERROR(VLOOKUP(Q301,'Populations Data'!$B$2:$E$90,3,FALSE),"")</f>
        <v>109231</v>
      </c>
      <c r="T301" t="str">
        <f t="shared" si="9"/>
        <v>Fraser</v>
      </c>
      <c r="U301">
        <f>_xlfn.XLOOKUP(B301,Sheet3!$M$5:$M$9,Sheet3!$P$5:$P$9,"",0,1)</f>
        <v>171.29879318961125</v>
      </c>
    </row>
    <row r="302" spans="1:21" hidden="1" x14ac:dyDescent="0.2">
      <c r="A302" s="1" t="s">
        <v>126</v>
      </c>
      <c r="B302" s="1" t="s">
        <v>164</v>
      </c>
      <c r="C302" s="1" t="s">
        <v>398</v>
      </c>
      <c r="D302" s="1" t="s">
        <v>386</v>
      </c>
      <c r="E302" s="1" t="s">
        <v>943</v>
      </c>
      <c r="F302" s="1" t="s">
        <v>400</v>
      </c>
      <c r="G302">
        <v>19</v>
      </c>
      <c r="H302">
        <v>99</v>
      </c>
      <c r="I302" s="1" t="s">
        <v>263</v>
      </c>
      <c r="J302" s="1" t="s">
        <v>138</v>
      </c>
      <c r="K302">
        <v>8</v>
      </c>
      <c r="L302">
        <v>50</v>
      </c>
      <c r="M302" s="1" t="s">
        <v>122</v>
      </c>
      <c r="N302" s="1" t="s">
        <v>123</v>
      </c>
      <c r="O302" s="1" t="s">
        <v>944</v>
      </c>
      <c r="P302" s="1" t="s">
        <v>945</v>
      </c>
      <c r="Q302">
        <f t="shared" si="8"/>
        <v>212</v>
      </c>
      <c r="R302">
        <f>IFERROR(VLOOKUP(Q302,'Populations Data'!$B$2:$E$90,2,FALSE),"")</f>
        <v>2022</v>
      </c>
      <c r="S302">
        <f>IFERROR(VLOOKUP(Q302,'Populations Data'!$B$2:$E$90,3,FALSE),"")</f>
        <v>109231</v>
      </c>
      <c r="T302" t="str">
        <f t="shared" si="9"/>
        <v>Fraser</v>
      </c>
      <c r="U302">
        <f>_xlfn.XLOOKUP(B302,Sheet3!$M$5:$M$9,Sheet3!$P$5:$P$9,"",0,1)</f>
        <v>171.29879318961125</v>
      </c>
    </row>
    <row r="303" spans="1:21" hidden="1" x14ac:dyDescent="0.2">
      <c r="A303" s="1" t="s">
        <v>126</v>
      </c>
      <c r="B303" s="1" t="s">
        <v>164</v>
      </c>
      <c r="C303" s="1" t="s">
        <v>165</v>
      </c>
      <c r="D303" s="1" t="s">
        <v>147</v>
      </c>
      <c r="E303" s="1" t="s">
        <v>946</v>
      </c>
      <c r="F303" s="1" t="s">
        <v>168</v>
      </c>
      <c r="G303">
        <v>19</v>
      </c>
      <c r="H303">
        <v>99</v>
      </c>
      <c r="I303" s="1" t="s">
        <v>131</v>
      </c>
      <c r="J303" s="1" t="s">
        <v>138</v>
      </c>
      <c r="K303">
        <v>30</v>
      </c>
      <c r="L303">
        <v>100</v>
      </c>
      <c r="M303" s="1" t="s">
        <v>122</v>
      </c>
      <c r="N303" s="1" t="s">
        <v>123</v>
      </c>
      <c r="O303" s="1" t="s">
        <v>947</v>
      </c>
      <c r="P303" s="1" t="s">
        <v>948</v>
      </c>
      <c r="Q303">
        <f t="shared" si="8"/>
        <v>213</v>
      </c>
      <c r="R303">
        <f>IFERROR(VLOOKUP(Q303,'Populations Data'!$B$2:$E$90,2,FALSE),"")</f>
        <v>2022</v>
      </c>
      <c r="S303">
        <f>IFERROR(VLOOKUP(Q303,'Populations Data'!$B$2:$E$90,3,FALSE),"")</f>
        <v>168993</v>
      </c>
      <c r="T303" t="str">
        <f t="shared" si="9"/>
        <v>Fraser</v>
      </c>
      <c r="U303">
        <f>_xlfn.XLOOKUP(B303,Sheet3!$M$5:$M$9,Sheet3!$P$5:$P$9,"",0,1)</f>
        <v>171.29879318961125</v>
      </c>
    </row>
    <row r="304" spans="1:21" hidden="1" x14ac:dyDescent="0.2">
      <c r="A304" s="1" t="s">
        <v>126</v>
      </c>
      <c r="B304" s="1" t="s">
        <v>164</v>
      </c>
      <c r="C304" s="1" t="s">
        <v>165</v>
      </c>
      <c r="D304" s="1" t="s">
        <v>147</v>
      </c>
      <c r="E304" s="1" t="s">
        <v>949</v>
      </c>
      <c r="F304" s="1" t="s">
        <v>168</v>
      </c>
      <c r="G304">
        <v>19</v>
      </c>
      <c r="H304">
        <v>99</v>
      </c>
      <c r="I304" s="1" t="s">
        <v>131</v>
      </c>
      <c r="J304" s="1" t="s">
        <v>138</v>
      </c>
      <c r="K304">
        <v>15</v>
      </c>
      <c r="L304">
        <v>100</v>
      </c>
      <c r="M304" s="1" t="s">
        <v>122</v>
      </c>
      <c r="N304" s="1" t="s">
        <v>123</v>
      </c>
      <c r="O304" s="1" t="s">
        <v>950</v>
      </c>
      <c r="P304" s="1" t="s">
        <v>951</v>
      </c>
      <c r="Q304">
        <f t="shared" si="8"/>
        <v>213</v>
      </c>
      <c r="R304">
        <f>IFERROR(VLOOKUP(Q304,'Populations Data'!$B$2:$E$90,2,FALSE),"")</f>
        <v>2022</v>
      </c>
      <c r="S304">
        <f>IFERROR(VLOOKUP(Q304,'Populations Data'!$B$2:$E$90,3,FALSE),"")</f>
        <v>168993</v>
      </c>
      <c r="T304" t="str">
        <f t="shared" si="9"/>
        <v>Fraser</v>
      </c>
      <c r="U304">
        <f>_xlfn.XLOOKUP(B304,Sheet3!$M$5:$M$9,Sheet3!$P$5:$P$9,"",0,1)</f>
        <v>171.29879318961125</v>
      </c>
    </row>
    <row r="305" spans="1:21" hidden="1" x14ac:dyDescent="0.2">
      <c r="A305" s="1" t="s">
        <v>126</v>
      </c>
      <c r="B305" s="1" t="s">
        <v>164</v>
      </c>
      <c r="C305" s="1" t="s">
        <v>165</v>
      </c>
      <c r="D305" s="1" t="s">
        <v>386</v>
      </c>
      <c r="E305" s="1" t="s">
        <v>952</v>
      </c>
      <c r="F305" s="1" t="s">
        <v>168</v>
      </c>
      <c r="G305">
        <v>19</v>
      </c>
      <c r="H305">
        <v>99</v>
      </c>
      <c r="I305" s="1" t="s">
        <v>263</v>
      </c>
      <c r="J305" s="1" t="s">
        <v>138</v>
      </c>
      <c r="K305">
        <v>34</v>
      </c>
      <c r="L305">
        <v>88</v>
      </c>
      <c r="M305" s="1" t="s">
        <v>122</v>
      </c>
      <c r="N305" s="1" t="s">
        <v>123</v>
      </c>
      <c r="O305" s="1" t="s">
        <v>953</v>
      </c>
      <c r="P305" s="1" t="s">
        <v>954</v>
      </c>
      <c r="Q305">
        <f t="shared" si="8"/>
        <v>213</v>
      </c>
      <c r="R305">
        <f>IFERROR(VLOOKUP(Q305,'Populations Data'!$B$2:$E$90,2,FALSE),"")</f>
        <v>2022</v>
      </c>
      <c r="S305">
        <f>IFERROR(VLOOKUP(Q305,'Populations Data'!$B$2:$E$90,3,FALSE),"")</f>
        <v>168993</v>
      </c>
      <c r="T305" t="str">
        <f t="shared" si="9"/>
        <v>Fraser</v>
      </c>
      <c r="U305">
        <f>_xlfn.XLOOKUP(B305,Sheet3!$M$5:$M$9,Sheet3!$P$5:$P$9,"",0,1)</f>
        <v>171.29879318961125</v>
      </c>
    </row>
    <row r="306" spans="1:21" hidden="1" x14ac:dyDescent="0.2">
      <c r="A306" s="1" t="s">
        <v>126</v>
      </c>
      <c r="B306" s="1" t="s">
        <v>164</v>
      </c>
      <c r="C306" s="1" t="s">
        <v>165</v>
      </c>
      <c r="D306" s="1" t="s">
        <v>178</v>
      </c>
      <c r="E306" s="1" t="s">
        <v>955</v>
      </c>
      <c r="F306" s="1" t="s">
        <v>168</v>
      </c>
      <c r="G306">
        <v>19</v>
      </c>
      <c r="H306">
        <v>99</v>
      </c>
      <c r="I306" s="1" t="s">
        <v>372</v>
      </c>
      <c r="J306" s="1" t="s">
        <v>138</v>
      </c>
      <c r="K306">
        <v>6</v>
      </c>
      <c r="L306">
        <v>33</v>
      </c>
      <c r="M306" s="1" t="s">
        <v>122</v>
      </c>
      <c r="N306" s="1" t="s">
        <v>123</v>
      </c>
      <c r="O306" s="1" t="s">
        <v>953</v>
      </c>
      <c r="P306" s="1" t="s">
        <v>954</v>
      </c>
      <c r="Q306">
        <f t="shared" si="8"/>
        <v>213</v>
      </c>
      <c r="R306">
        <f>IFERROR(VLOOKUP(Q306,'Populations Data'!$B$2:$E$90,2,FALSE),"")</f>
        <v>2022</v>
      </c>
      <c r="S306">
        <f>IFERROR(VLOOKUP(Q306,'Populations Data'!$B$2:$E$90,3,FALSE),"")</f>
        <v>168993</v>
      </c>
      <c r="T306" t="str">
        <f t="shared" si="9"/>
        <v>Fraser</v>
      </c>
      <c r="U306">
        <f>_xlfn.XLOOKUP(B306,Sheet3!$M$5:$M$9,Sheet3!$P$5:$P$9,"",0,1)</f>
        <v>171.29879318961125</v>
      </c>
    </row>
    <row r="307" spans="1:21" hidden="1" x14ac:dyDescent="0.2">
      <c r="A307" s="1" t="s">
        <v>126</v>
      </c>
      <c r="B307" s="1" t="s">
        <v>164</v>
      </c>
      <c r="C307" s="1" t="s">
        <v>705</v>
      </c>
      <c r="D307" s="1" t="s">
        <v>147</v>
      </c>
      <c r="E307" s="1" t="s">
        <v>706</v>
      </c>
      <c r="F307" s="1" t="s">
        <v>707</v>
      </c>
      <c r="G307">
        <v>19</v>
      </c>
      <c r="H307">
        <v>99</v>
      </c>
      <c r="I307" s="1" t="s">
        <v>131</v>
      </c>
      <c r="J307" s="1" t="s">
        <v>138</v>
      </c>
      <c r="K307">
        <v>19</v>
      </c>
      <c r="L307">
        <v>95</v>
      </c>
      <c r="M307" s="1" t="s">
        <v>122</v>
      </c>
      <c r="N307" s="1" t="s">
        <v>123</v>
      </c>
      <c r="O307" s="1" t="s">
        <v>708</v>
      </c>
      <c r="P307" s="1" t="s">
        <v>709</v>
      </c>
      <c r="Q307">
        <f t="shared" si="8"/>
        <v>214</v>
      </c>
      <c r="R307">
        <f>IFERROR(VLOOKUP(Q307,'Populations Data'!$B$2:$E$90,2,FALSE),"")</f>
        <v>2022</v>
      </c>
      <c r="S307">
        <f>IFERROR(VLOOKUP(Q307,'Populations Data'!$B$2:$E$90,3,FALSE),"")</f>
        <v>49264</v>
      </c>
      <c r="T307" t="str">
        <f t="shared" si="9"/>
        <v>Fraser</v>
      </c>
      <c r="U307">
        <f>_xlfn.XLOOKUP(B307,Sheet3!$M$5:$M$9,Sheet3!$P$5:$P$9,"",0,1)</f>
        <v>171.29879318961125</v>
      </c>
    </row>
    <row r="308" spans="1:21" hidden="1" x14ac:dyDescent="0.2">
      <c r="A308" s="1" t="s">
        <v>126</v>
      </c>
      <c r="B308" s="1" t="s">
        <v>116</v>
      </c>
      <c r="C308" s="1" t="s">
        <v>171</v>
      </c>
      <c r="D308" s="1" t="s">
        <v>791</v>
      </c>
      <c r="E308" s="1" t="s">
        <v>956</v>
      </c>
      <c r="F308" s="1" t="s">
        <v>173</v>
      </c>
      <c r="G308">
        <v>12</v>
      </c>
      <c r="H308">
        <v>18</v>
      </c>
      <c r="I308" s="1" t="s">
        <v>131</v>
      </c>
      <c r="J308" s="1" t="s">
        <v>138</v>
      </c>
      <c r="K308">
        <v>10</v>
      </c>
      <c r="L308">
        <v>30</v>
      </c>
      <c r="M308" s="1" t="s">
        <v>122</v>
      </c>
      <c r="N308" s="1" t="s">
        <v>123</v>
      </c>
      <c r="O308" s="1" t="s">
        <v>957</v>
      </c>
      <c r="P308" s="1" t="s">
        <v>958</v>
      </c>
      <c r="Q308">
        <f t="shared" si="8"/>
        <v>143</v>
      </c>
      <c r="R308">
        <f>IFERROR(VLOOKUP(Q308,'Populations Data'!$B$2:$E$90,2,FALSE),"")</f>
        <v>2022</v>
      </c>
      <c r="S308">
        <f>IFERROR(VLOOKUP(Q308,'Populations Data'!$B$2:$E$90,3,FALSE),"")</f>
        <v>130096</v>
      </c>
      <c r="T308" t="str">
        <f t="shared" si="9"/>
        <v>Interior</v>
      </c>
      <c r="U308">
        <f>_xlfn.XLOOKUP(B308,Sheet3!$M$5:$M$9,Sheet3!$P$5:$P$9,"",0,1)</f>
        <v>183.63499488472948</v>
      </c>
    </row>
    <row r="309" spans="1:21" hidden="1" x14ac:dyDescent="0.2">
      <c r="A309" s="1" t="s">
        <v>126</v>
      </c>
      <c r="B309" s="1" t="s">
        <v>116</v>
      </c>
      <c r="C309" s="1" t="s">
        <v>177</v>
      </c>
      <c r="D309" s="1" t="s">
        <v>142</v>
      </c>
      <c r="E309" s="1" t="s">
        <v>959</v>
      </c>
      <c r="F309" s="1" t="s">
        <v>447</v>
      </c>
      <c r="G309">
        <v>19</v>
      </c>
      <c r="H309">
        <v>64</v>
      </c>
      <c r="I309" s="1" t="s">
        <v>131</v>
      </c>
      <c r="J309" s="1" t="s">
        <v>121</v>
      </c>
      <c r="K309">
        <v>5</v>
      </c>
      <c r="L309">
        <v>71</v>
      </c>
      <c r="M309" s="1" t="s">
        <v>122</v>
      </c>
      <c r="N309" s="1" t="s">
        <v>123</v>
      </c>
      <c r="O309" s="1" t="s">
        <v>448</v>
      </c>
      <c r="P309" s="1" t="s">
        <v>449</v>
      </c>
      <c r="Q309">
        <f t="shared" si="8"/>
        <v>146</v>
      </c>
      <c r="R309">
        <f>IFERROR(VLOOKUP(Q309,'Populations Data'!$B$2:$E$90,2,FALSE),"")</f>
        <v>2022</v>
      </c>
      <c r="S309">
        <f>IFERROR(VLOOKUP(Q309,'Populations Data'!$B$2:$E$90,3,FALSE),"")</f>
        <v>26352</v>
      </c>
      <c r="T309" t="str">
        <f t="shared" si="9"/>
        <v>Interior</v>
      </c>
      <c r="U309">
        <f>_xlfn.XLOOKUP(B309,Sheet3!$M$5:$M$9,Sheet3!$P$5:$P$9,"",0,1)</f>
        <v>183.63499488472948</v>
      </c>
    </row>
    <row r="310" spans="1:21" hidden="1" x14ac:dyDescent="0.2">
      <c r="A310" s="1" t="s">
        <v>115</v>
      </c>
      <c r="B310" s="1" t="s">
        <v>164</v>
      </c>
      <c r="C310" s="1" t="s">
        <v>254</v>
      </c>
      <c r="D310" s="1" t="s">
        <v>118</v>
      </c>
      <c r="E310" s="1" t="s">
        <v>960</v>
      </c>
      <c r="F310" s="1" t="s">
        <v>256</v>
      </c>
      <c r="G310">
        <v>19</v>
      </c>
      <c r="H310">
        <v>64</v>
      </c>
      <c r="I310" s="1" t="s">
        <v>121</v>
      </c>
      <c r="J310" s="1" t="s">
        <v>121</v>
      </c>
      <c r="K310">
        <v>55</v>
      </c>
      <c r="L310">
        <v>100</v>
      </c>
      <c r="M310" s="1" t="s">
        <v>122</v>
      </c>
      <c r="N310" s="1" t="s">
        <v>123</v>
      </c>
      <c r="O310" s="1" t="s">
        <v>961</v>
      </c>
      <c r="P310" s="1" t="s">
        <v>962</v>
      </c>
      <c r="Q310">
        <f t="shared" si="8"/>
        <v>221</v>
      </c>
      <c r="R310">
        <f>IFERROR(VLOOKUP(Q310,'Populations Data'!$B$2:$E$90,2,FALSE),"")</f>
        <v>2022</v>
      </c>
      <c r="S310">
        <f>IFERROR(VLOOKUP(Q310,'Populations Data'!$B$2:$E$90,3,FALSE),"")</f>
        <v>84787</v>
      </c>
      <c r="T310" t="str">
        <f t="shared" si="9"/>
        <v>Fraser</v>
      </c>
      <c r="U310">
        <f>_xlfn.XLOOKUP(B310,Sheet3!$M$5:$M$9,Sheet3!$P$5:$P$9,"",0,1)</f>
        <v>171.29879318961125</v>
      </c>
    </row>
    <row r="311" spans="1:21" hidden="1" x14ac:dyDescent="0.2">
      <c r="A311" s="1" t="s">
        <v>115</v>
      </c>
      <c r="B311" s="1" t="s">
        <v>164</v>
      </c>
      <c r="C311" s="1" t="s">
        <v>266</v>
      </c>
      <c r="D311" s="1" t="s">
        <v>118</v>
      </c>
      <c r="E311" s="1" t="s">
        <v>963</v>
      </c>
      <c r="F311" s="1" t="s">
        <v>268</v>
      </c>
      <c r="G311">
        <v>19</v>
      </c>
      <c r="H311">
        <v>64</v>
      </c>
      <c r="I311" s="1" t="s">
        <v>121</v>
      </c>
      <c r="J311" s="1" t="s">
        <v>121</v>
      </c>
      <c r="K311">
        <v>25</v>
      </c>
      <c r="L311">
        <v>100</v>
      </c>
      <c r="M311" s="1" t="s">
        <v>122</v>
      </c>
      <c r="N311" s="1" t="s">
        <v>123</v>
      </c>
      <c r="O311" s="1" t="s">
        <v>964</v>
      </c>
      <c r="P311" s="1" t="s">
        <v>965</v>
      </c>
      <c r="Q311">
        <f t="shared" si="8"/>
        <v>222</v>
      </c>
      <c r="R311">
        <f>IFERROR(VLOOKUP(Q311,'Populations Data'!$B$2:$E$90,2,FALSE),"")</f>
        <v>2022</v>
      </c>
      <c r="S311">
        <f>IFERROR(VLOOKUP(Q311,'Populations Data'!$B$2:$E$90,3,FALSE),"")</f>
        <v>265941</v>
      </c>
      <c r="T311" t="str">
        <f t="shared" si="9"/>
        <v>Fraser</v>
      </c>
      <c r="U311">
        <f>_xlfn.XLOOKUP(B311,Sheet3!$M$5:$M$9,Sheet3!$P$5:$P$9,"",0,1)</f>
        <v>171.29879318961125</v>
      </c>
    </row>
    <row r="312" spans="1:21" hidden="1" x14ac:dyDescent="0.2">
      <c r="A312" s="1" t="s">
        <v>115</v>
      </c>
      <c r="B312" s="1" t="s">
        <v>164</v>
      </c>
      <c r="C312" s="1" t="s">
        <v>219</v>
      </c>
      <c r="D312" s="1" t="s">
        <v>118</v>
      </c>
      <c r="E312" s="1" t="s">
        <v>491</v>
      </c>
      <c r="F312" s="1" t="s">
        <v>221</v>
      </c>
      <c r="G312">
        <v>19</v>
      </c>
      <c r="H312">
        <v>99</v>
      </c>
      <c r="I312" s="1" t="s">
        <v>121</v>
      </c>
      <c r="J312" s="1" t="s">
        <v>121</v>
      </c>
      <c r="K312">
        <v>51</v>
      </c>
      <c r="L312">
        <v>100</v>
      </c>
      <c r="M312" s="1" t="s">
        <v>122</v>
      </c>
      <c r="N312" s="1" t="s">
        <v>123</v>
      </c>
      <c r="O312" s="1" t="s">
        <v>492</v>
      </c>
      <c r="P312" s="1" t="s">
        <v>493</v>
      </c>
      <c r="Q312">
        <f t="shared" si="8"/>
        <v>233</v>
      </c>
      <c r="R312">
        <f>IFERROR(VLOOKUP(Q312,'Populations Data'!$B$2:$E$90,2,FALSE),"")</f>
        <v>2022</v>
      </c>
      <c r="S312">
        <f>IFERROR(VLOOKUP(Q312,'Populations Data'!$B$2:$E$90,3,FALSE),"")</f>
        <v>538362</v>
      </c>
      <c r="T312" t="str">
        <f t="shared" si="9"/>
        <v>Fraser</v>
      </c>
      <c r="U312">
        <f>_xlfn.XLOOKUP(B312,Sheet3!$M$5:$M$9,Sheet3!$P$5:$P$9,"",0,1)</f>
        <v>171.29879318961125</v>
      </c>
    </row>
    <row r="313" spans="1:21" hidden="1" x14ac:dyDescent="0.2">
      <c r="A313" s="1" t="s">
        <v>115</v>
      </c>
      <c r="B313" s="1" t="s">
        <v>184</v>
      </c>
      <c r="C313" s="1" t="s">
        <v>185</v>
      </c>
      <c r="D313" s="1" t="s">
        <v>118</v>
      </c>
      <c r="E313" s="1" t="s">
        <v>966</v>
      </c>
      <c r="F313" s="1" t="s">
        <v>188</v>
      </c>
      <c r="G313">
        <v>19</v>
      </c>
      <c r="H313">
        <v>99</v>
      </c>
      <c r="I313" s="1" t="s">
        <v>121</v>
      </c>
      <c r="J313" s="1" t="s">
        <v>138</v>
      </c>
      <c r="K313">
        <v>75</v>
      </c>
      <c r="L313">
        <v>100</v>
      </c>
      <c r="M313" s="1" t="s">
        <v>122</v>
      </c>
      <c r="N313" s="1" t="s">
        <v>123</v>
      </c>
      <c r="O313" s="1" t="s">
        <v>967</v>
      </c>
      <c r="P313" s="1" t="s">
        <v>968</v>
      </c>
      <c r="Q313">
        <f t="shared" si="8"/>
        <v>321</v>
      </c>
      <c r="R313">
        <f>IFERROR(VLOOKUP(Q313,'Populations Data'!$B$2:$E$90,2,FALSE),"")</f>
        <v>2022</v>
      </c>
      <c r="S313">
        <f>IFERROR(VLOOKUP(Q313,'Populations Data'!$B$2:$E$90,3,FALSE),"")</f>
        <v>133972</v>
      </c>
      <c r="T313" t="str">
        <f t="shared" si="9"/>
        <v>Vancouver Coastal</v>
      </c>
      <c r="U313">
        <f>_xlfn.XLOOKUP(B313,Sheet3!$M$5:$M$9,Sheet3!$P$5:$P$9,"",0,1)</f>
        <v>321.7507500861164</v>
      </c>
    </row>
    <row r="314" spans="1:21" hidden="1" x14ac:dyDescent="0.2">
      <c r="A314" s="1" t="s">
        <v>115</v>
      </c>
      <c r="B314" s="1" t="s">
        <v>191</v>
      </c>
      <c r="C314" s="1" t="s">
        <v>192</v>
      </c>
      <c r="D314" s="1" t="s">
        <v>490</v>
      </c>
      <c r="E314" s="1" t="s">
        <v>969</v>
      </c>
      <c r="F314" s="1" t="s">
        <v>194</v>
      </c>
      <c r="G314">
        <v>0</v>
      </c>
      <c r="H314">
        <v>16</v>
      </c>
      <c r="I314" s="1" t="s">
        <v>121</v>
      </c>
      <c r="J314" s="1" t="s">
        <v>121</v>
      </c>
      <c r="K314">
        <v>14</v>
      </c>
      <c r="L314">
        <v>16</v>
      </c>
      <c r="M314" s="1" t="s">
        <v>122</v>
      </c>
      <c r="N314" s="1" t="s">
        <v>123</v>
      </c>
      <c r="O314" s="1" t="s">
        <v>970</v>
      </c>
      <c r="P314" s="1" t="s">
        <v>971</v>
      </c>
      <c r="Q314">
        <f t="shared" si="8"/>
        <v>411</v>
      </c>
      <c r="R314">
        <f>IFERROR(VLOOKUP(Q314,'Populations Data'!$B$2:$E$90,2,FALSE),"")</f>
        <v>2022</v>
      </c>
      <c r="S314">
        <f>IFERROR(VLOOKUP(Q314,'Populations Data'!$B$2:$E$90,3,FALSE),"")</f>
        <v>250926</v>
      </c>
      <c r="T314" t="str">
        <f t="shared" si="9"/>
        <v>Vancouver Island</v>
      </c>
      <c r="U314">
        <f>_xlfn.XLOOKUP(B314,Sheet3!$M$5:$M$9,Sheet3!$P$5:$P$9,"",0,1)</f>
        <v>209.99723807980351</v>
      </c>
    </row>
    <row r="315" spans="1:21" hidden="1" x14ac:dyDescent="0.2">
      <c r="A315" s="1" t="s">
        <v>115</v>
      </c>
      <c r="B315" s="1" t="s">
        <v>191</v>
      </c>
      <c r="C315" s="1" t="s">
        <v>361</v>
      </c>
      <c r="D315" s="1" t="s">
        <v>118</v>
      </c>
      <c r="E315" s="1" t="s">
        <v>972</v>
      </c>
      <c r="F315" s="1" t="s">
        <v>364</v>
      </c>
      <c r="G315">
        <v>17</v>
      </c>
      <c r="H315">
        <v>99</v>
      </c>
      <c r="I315" s="1" t="s">
        <v>121</v>
      </c>
      <c r="J315" s="1" t="s">
        <v>121</v>
      </c>
      <c r="K315">
        <v>24</v>
      </c>
      <c r="L315">
        <v>99</v>
      </c>
      <c r="M315" s="1" t="s">
        <v>122</v>
      </c>
      <c r="N315" s="1" t="s">
        <v>123</v>
      </c>
      <c r="O315" s="1" t="s">
        <v>973</v>
      </c>
      <c r="P315" s="1" t="s">
        <v>974</v>
      </c>
      <c r="Q315">
        <f t="shared" si="8"/>
        <v>424</v>
      </c>
      <c r="R315">
        <f>IFERROR(VLOOKUP(Q315,'Populations Data'!$B$2:$E$90,2,FALSE),"")</f>
        <v>2022</v>
      </c>
      <c r="S315">
        <f>IFERROR(VLOOKUP(Q315,'Populations Data'!$B$2:$E$90,3,FALSE),"")</f>
        <v>125312</v>
      </c>
      <c r="T315" t="str">
        <f t="shared" si="9"/>
        <v>Vancouver Island</v>
      </c>
      <c r="U315">
        <f>_xlfn.XLOOKUP(B315,Sheet3!$M$5:$M$9,Sheet3!$P$5:$P$9,"",0,1)</f>
        <v>209.99723807980351</v>
      </c>
    </row>
    <row r="316" spans="1:21" hidden="1" x14ac:dyDescent="0.2">
      <c r="A316" s="1" t="s">
        <v>115</v>
      </c>
      <c r="B316" s="1" t="s">
        <v>202</v>
      </c>
      <c r="C316" s="1" t="s">
        <v>377</v>
      </c>
      <c r="D316" s="1" t="s">
        <v>490</v>
      </c>
      <c r="E316" s="1" t="s">
        <v>975</v>
      </c>
      <c r="F316" s="1" t="s">
        <v>379</v>
      </c>
      <c r="G316">
        <v>12</v>
      </c>
      <c r="H316">
        <v>18</v>
      </c>
      <c r="I316" s="1" t="s">
        <v>121</v>
      </c>
      <c r="J316" s="1" t="s">
        <v>121</v>
      </c>
      <c r="K316">
        <v>6</v>
      </c>
      <c r="L316">
        <v>58</v>
      </c>
      <c r="M316" s="1" t="s">
        <v>122</v>
      </c>
      <c r="N316" s="1" t="s">
        <v>123</v>
      </c>
      <c r="O316" s="1" t="s">
        <v>976</v>
      </c>
      <c r="P316" s="1" t="s">
        <v>977</v>
      </c>
      <c r="Q316">
        <f t="shared" si="8"/>
        <v>524</v>
      </c>
      <c r="R316">
        <f>IFERROR(VLOOKUP(Q316,'Populations Data'!$B$2:$E$90,2,FALSE),"")</f>
        <v>2022</v>
      </c>
      <c r="S316">
        <f>IFERROR(VLOOKUP(Q316,'Populations Data'!$B$2:$E$90,3,FALSE),"")</f>
        <v>106275</v>
      </c>
      <c r="T316" t="str">
        <f t="shared" si="9"/>
        <v>Northern</v>
      </c>
      <c r="U316">
        <f>_xlfn.XLOOKUP(B316,Sheet3!$M$5:$M$9,Sheet3!$P$5:$P$9,"",0,1)</f>
        <v>147.86298030491744</v>
      </c>
    </row>
    <row r="317" spans="1:21" hidden="1" x14ac:dyDescent="0.2">
      <c r="A317" s="1" t="s">
        <v>126</v>
      </c>
      <c r="B317" s="1" t="s">
        <v>164</v>
      </c>
      <c r="C317" s="1" t="s">
        <v>502</v>
      </c>
      <c r="D317" s="1" t="s">
        <v>362</v>
      </c>
      <c r="E317" s="1" t="s">
        <v>503</v>
      </c>
      <c r="F317" s="1" t="s">
        <v>504</v>
      </c>
      <c r="G317">
        <v>18</v>
      </c>
      <c r="H317">
        <v>24</v>
      </c>
      <c r="I317" s="1" t="s">
        <v>222</v>
      </c>
      <c r="J317" s="1" t="s">
        <v>138</v>
      </c>
      <c r="K317">
        <v>4</v>
      </c>
      <c r="L317">
        <v>25</v>
      </c>
      <c r="M317" s="1" t="s">
        <v>122</v>
      </c>
      <c r="N317" s="1" t="s">
        <v>123</v>
      </c>
      <c r="O317" s="1" t="s">
        <v>505</v>
      </c>
      <c r="P317" s="1" t="s">
        <v>506</v>
      </c>
      <c r="Q317">
        <f t="shared" si="8"/>
        <v>223</v>
      </c>
      <c r="R317">
        <f>IFERROR(VLOOKUP(Q317,'Populations Data'!$B$2:$E$90,2,FALSE),"")</f>
        <v>2022</v>
      </c>
      <c r="S317">
        <f>IFERROR(VLOOKUP(Q317,'Populations Data'!$B$2:$E$90,3,FALSE),"")</f>
        <v>118087</v>
      </c>
      <c r="T317" t="str">
        <f t="shared" si="9"/>
        <v>Fraser</v>
      </c>
      <c r="U317">
        <f>_xlfn.XLOOKUP(B317,Sheet3!$M$5:$M$9,Sheet3!$P$5:$P$9,"",0,1)</f>
        <v>171.29879318961125</v>
      </c>
    </row>
    <row r="318" spans="1:21" hidden="1" x14ac:dyDescent="0.2">
      <c r="A318" s="1" t="s">
        <v>126</v>
      </c>
      <c r="B318" s="1" t="s">
        <v>164</v>
      </c>
      <c r="C318" s="1" t="s">
        <v>214</v>
      </c>
      <c r="D318" s="1" t="s">
        <v>147</v>
      </c>
      <c r="E318" s="1" t="s">
        <v>978</v>
      </c>
      <c r="F318" s="1" t="s">
        <v>216</v>
      </c>
      <c r="G318">
        <v>19</v>
      </c>
      <c r="H318">
        <v>99</v>
      </c>
      <c r="I318" s="1" t="s">
        <v>131</v>
      </c>
      <c r="J318" s="1" t="s">
        <v>138</v>
      </c>
      <c r="K318">
        <v>10</v>
      </c>
      <c r="L318">
        <v>100</v>
      </c>
      <c r="M318" s="1" t="s">
        <v>122</v>
      </c>
      <c r="N318" s="1" t="s">
        <v>123</v>
      </c>
      <c r="O318" s="1" t="s">
        <v>979</v>
      </c>
      <c r="P318" s="1" t="s">
        <v>980</v>
      </c>
      <c r="Q318">
        <f t="shared" si="8"/>
        <v>224</v>
      </c>
      <c r="R318">
        <f>IFERROR(VLOOKUP(Q318,'Populations Data'!$B$2:$E$90,2,FALSE),"")</f>
        <v>2022</v>
      </c>
      <c r="S318">
        <f>IFERROR(VLOOKUP(Q318,'Populations Data'!$B$2:$E$90,3,FALSE),"")</f>
        <v>263080</v>
      </c>
      <c r="T318" t="str">
        <f t="shared" si="9"/>
        <v>Fraser</v>
      </c>
      <c r="U318">
        <f>_xlfn.XLOOKUP(B318,Sheet3!$M$5:$M$9,Sheet3!$P$5:$P$9,"",0,1)</f>
        <v>171.29879318961125</v>
      </c>
    </row>
    <row r="319" spans="1:21" hidden="1" x14ac:dyDescent="0.2">
      <c r="A319" s="1" t="s">
        <v>126</v>
      </c>
      <c r="B319" s="1" t="s">
        <v>164</v>
      </c>
      <c r="C319" s="1" t="s">
        <v>214</v>
      </c>
      <c r="D319" s="1" t="s">
        <v>147</v>
      </c>
      <c r="E319" s="1" t="s">
        <v>981</v>
      </c>
      <c r="F319" s="1" t="s">
        <v>216</v>
      </c>
      <c r="G319">
        <v>19</v>
      </c>
      <c r="H319">
        <v>99</v>
      </c>
      <c r="I319" s="1" t="s">
        <v>131</v>
      </c>
      <c r="J319" s="1" t="s">
        <v>138</v>
      </c>
      <c r="K319">
        <v>0</v>
      </c>
      <c r="L319">
        <v>0</v>
      </c>
      <c r="M319" s="1" t="s">
        <v>122</v>
      </c>
      <c r="N319" s="1" t="s">
        <v>123</v>
      </c>
      <c r="O319" s="1" t="s">
        <v>982</v>
      </c>
      <c r="P319" s="1" t="s">
        <v>983</v>
      </c>
      <c r="Q319">
        <f t="shared" si="8"/>
        <v>224</v>
      </c>
      <c r="R319">
        <f>IFERROR(VLOOKUP(Q319,'Populations Data'!$B$2:$E$90,2,FALSE),"")</f>
        <v>2022</v>
      </c>
      <c r="S319">
        <f>IFERROR(VLOOKUP(Q319,'Populations Data'!$B$2:$E$90,3,FALSE),"")</f>
        <v>263080</v>
      </c>
      <c r="T319" t="str">
        <f t="shared" si="9"/>
        <v>Fraser</v>
      </c>
      <c r="U319">
        <f>_xlfn.XLOOKUP(B319,Sheet3!$M$5:$M$9,Sheet3!$P$5:$P$9,"",0,1)</f>
        <v>171.29879318961125</v>
      </c>
    </row>
    <row r="320" spans="1:21" hidden="1" x14ac:dyDescent="0.2">
      <c r="A320" s="1" t="s">
        <v>126</v>
      </c>
      <c r="B320" s="1" t="s">
        <v>164</v>
      </c>
      <c r="C320" s="1" t="s">
        <v>214</v>
      </c>
      <c r="D320" s="1" t="s">
        <v>166</v>
      </c>
      <c r="E320" s="1" t="s">
        <v>984</v>
      </c>
      <c r="F320" s="1" t="s">
        <v>216</v>
      </c>
      <c r="G320">
        <v>19</v>
      </c>
      <c r="H320">
        <v>99</v>
      </c>
      <c r="I320" s="1" t="s">
        <v>131</v>
      </c>
      <c r="J320" s="1" t="s">
        <v>138</v>
      </c>
      <c r="K320">
        <v>8</v>
      </c>
      <c r="L320">
        <v>100</v>
      </c>
      <c r="M320" s="1" t="s">
        <v>122</v>
      </c>
      <c r="N320" s="1" t="s">
        <v>123</v>
      </c>
      <c r="O320" s="1" t="s">
        <v>985</v>
      </c>
      <c r="P320" s="1" t="s">
        <v>986</v>
      </c>
      <c r="Q320">
        <f t="shared" si="8"/>
        <v>224</v>
      </c>
      <c r="R320">
        <f>IFERROR(VLOOKUP(Q320,'Populations Data'!$B$2:$E$90,2,FALSE),"")</f>
        <v>2022</v>
      </c>
      <c r="S320">
        <f>IFERROR(VLOOKUP(Q320,'Populations Data'!$B$2:$E$90,3,FALSE),"")</f>
        <v>263080</v>
      </c>
      <c r="T320" t="str">
        <f t="shared" si="9"/>
        <v>Fraser</v>
      </c>
      <c r="U320">
        <f>_xlfn.XLOOKUP(B320,Sheet3!$M$5:$M$9,Sheet3!$P$5:$P$9,"",0,1)</f>
        <v>171.29879318961125</v>
      </c>
    </row>
    <row r="321" spans="1:21" hidden="1" x14ac:dyDescent="0.2">
      <c r="A321" s="1" t="s">
        <v>126</v>
      </c>
      <c r="B321" s="1" t="s">
        <v>164</v>
      </c>
      <c r="C321" s="1" t="s">
        <v>214</v>
      </c>
      <c r="D321" s="1" t="s">
        <v>178</v>
      </c>
      <c r="E321" s="1" t="s">
        <v>987</v>
      </c>
      <c r="F321" s="1" t="s">
        <v>216</v>
      </c>
      <c r="G321">
        <v>19</v>
      </c>
      <c r="H321">
        <v>99</v>
      </c>
      <c r="I321" s="1" t="s">
        <v>222</v>
      </c>
      <c r="J321" s="1" t="s">
        <v>138</v>
      </c>
      <c r="K321">
        <v>15</v>
      </c>
      <c r="L321">
        <v>67</v>
      </c>
      <c r="M321" s="1" t="s">
        <v>122</v>
      </c>
      <c r="N321" s="1" t="s">
        <v>123</v>
      </c>
      <c r="O321" s="1" t="s">
        <v>988</v>
      </c>
      <c r="P321" s="1" t="s">
        <v>989</v>
      </c>
      <c r="Q321">
        <f t="shared" si="8"/>
        <v>224</v>
      </c>
      <c r="R321">
        <f>IFERROR(VLOOKUP(Q321,'Populations Data'!$B$2:$E$90,2,FALSE),"")</f>
        <v>2022</v>
      </c>
      <c r="S321">
        <f>IFERROR(VLOOKUP(Q321,'Populations Data'!$B$2:$E$90,3,FALSE),"")</f>
        <v>263080</v>
      </c>
      <c r="T321" t="str">
        <f t="shared" si="9"/>
        <v>Fraser</v>
      </c>
      <c r="U321">
        <f>_xlfn.XLOOKUP(B321,Sheet3!$M$5:$M$9,Sheet3!$P$5:$P$9,"",0,1)</f>
        <v>171.29879318961125</v>
      </c>
    </row>
    <row r="322" spans="1:21" hidden="1" x14ac:dyDescent="0.2">
      <c r="A322" s="1" t="s">
        <v>126</v>
      </c>
      <c r="B322" s="1" t="s">
        <v>164</v>
      </c>
      <c r="C322" s="1" t="s">
        <v>219</v>
      </c>
      <c r="D322" s="1" t="s">
        <v>147</v>
      </c>
      <c r="E322" s="1" t="s">
        <v>990</v>
      </c>
      <c r="F322" s="1" t="s">
        <v>221</v>
      </c>
      <c r="G322">
        <v>19</v>
      </c>
      <c r="H322">
        <v>99</v>
      </c>
      <c r="I322" s="1" t="s">
        <v>131</v>
      </c>
      <c r="J322" s="1" t="s">
        <v>138</v>
      </c>
      <c r="K322">
        <v>10</v>
      </c>
      <c r="L322">
        <v>100</v>
      </c>
      <c r="M322" s="1" t="s">
        <v>122</v>
      </c>
      <c r="N322" s="1" t="s">
        <v>123</v>
      </c>
      <c r="O322" s="1" t="s">
        <v>223</v>
      </c>
      <c r="P322" s="1" t="s">
        <v>224</v>
      </c>
      <c r="Q322">
        <f t="shared" si="8"/>
        <v>233</v>
      </c>
      <c r="R322">
        <f>IFERROR(VLOOKUP(Q322,'Populations Data'!$B$2:$E$90,2,FALSE),"")</f>
        <v>2022</v>
      </c>
      <c r="S322">
        <f>IFERROR(VLOOKUP(Q322,'Populations Data'!$B$2:$E$90,3,FALSE),"")</f>
        <v>538362</v>
      </c>
      <c r="T322" t="str">
        <f t="shared" si="9"/>
        <v>Fraser</v>
      </c>
      <c r="U322">
        <f>_xlfn.XLOOKUP(B322,Sheet3!$M$5:$M$9,Sheet3!$P$5:$P$9,"",0,1)</f>
        <v>171.29879318961125</v>
      </c>
    </row>
    <row r="323" spans="1:21" hidden="1" x14ac:dyDescent="0.2">
      <c r="A323" s="1" t="s">
        <v>126</v>
      </c>
      <c r="B323" s="1" t="s">
        <v>164</v>
      </c>
      <c r="C323" s="1" t="s">
        <v>219</v>
      </c>
      <c r="D323" s="1" t="s">
        <v>166</v>
      </c>
      <c r="E323" s="1" t="s">
        <v>991</v>
      </c>
      <c r="F323" s="1" t="s">
        <v>221</v>
      </c>
      <c r="G323">
        <v>19</v>
      </c>
      <c r="H323">
        <v>99</v>
      </c>
      <c r="I323" s="1" t="s">
        <v>131</v>
      </c>
      <c r="J323" s="1" t="s">
        <v>138</v>
      </c>
      <c r="K323">
        <v>4</v>
      </c>
      <c r="L323">
        <v>75</v>
      </c>
      <c r="M323" s="1" t="s">
        <v>122</v>
      </c>
      <c r="N323" s="1" t="s">
        <v>123</v>
      </c>
      <c r="O323" s="1" t="s">
        <v>992</v>
      </c>
      <c r="P323" s="1" t="s">
        <v>993</v>
      </c>
      <c r="Q323">
        <f t="shared" ref="Q323:Q386" si="10">_xlfn.NUMBERVALUE(LEFT(C323,FIND(" ",C323)))</f>
        <v>233</v>
      </c>
      <c r="R323">
        <f>IFERROR(VLOOKUP(Q323,'Populations Data'!$B$2:$E$90,2,FALSE),"")</f>
        <v>2022</v>
      </c>
      <c r="S323">
        <f>IFERROR(VLOOKUP(Q323,'Populations Data'!$B$2:$E$90,3,FALSE),"")</f>
        <v>538362</v>
      </c>
      <c r="T323" t="str">
        <f t="shared" ref="T323:T386" si="11">RIGHT(B323,LEN(B323)-FIND(" ",B323))</f>
        <v>Fraser</v>
      </c>
      <c r="U323">
        <f>_xlfn.XLOOKUP(B323,Sheet3!$M$5:$M$9,Sheet3!$P$5:$P$9,"",0,1)</f>
        <v>171.29879318961125</v>
      </c>
    </row>
    <row r="324" spans="1:21" hidden="1" x14ac:dyDescent="0.2">
      <c r="A324" s="1" t="s">
        <v>126</v>
      </c>
      <c r="B324" s="1" t="s">
        <v>184</v>
      </c>
      <c r="C324" s="1" t="s">
        <v>246</v>
      </c>
      <c r="D324" s="1" t="s">
        <v>225</v>
      </c>
      <c r="E324" s="1" t="s">
        <v>994</v>
      </c>
      <c r="F324" s="1" t="s">
        <v>188</v>
      </c>
      <c r="G324">
        <v>19</v>
      </c>
      <c r="H324">
        <v>64</v>
      </c>
      <c r="I324" s="1" t="s">
        <v>131</v>
      </c>
      <c r="J324" s="1" t="s">
        <v>240</v>
      </c>
      <c r="K324">
        <v>125</v>
      </c>
      <c r="L324">
        <v>100</v>
      </c>
      <c r="M324" s="1" t="s">
        <v>122</v>
      </c>
      <c r="N324" s="1" t="s">
        <v>123</v>
      </c>
      <c r="O324" s="1" t="s">
        <v>995</v>
      </c>
      <c r="P324" s="1" t="s">
        <v>996</v>
      </c>
      <c r="Q324">
        <f t="shared" si="10"/>
        <v>322</v>
      </c>
      <c r="R324">
        <f>IFERROR(VLOOKUP(Q324,'Populations Data'!$B$2:$E$90,2,FALSE),"")</f>
        <v>2022</v>
      </c>
      <c r="S324">
        <f>IFERROR(VLOOKUP(Q324,'Populations Data'!$B$2:$E$90,3,FALSE),"")</f>
        <v>67754</v>
      </c>
      <c r="T324" t="str">
        <f t="shared" si="11"/>
        <v>Vancouver Coastal</v>
      </c>
      <c r="U324">
        <f>_xlfn.XLOOKUP(B324,Sheet3!$M$5:$M$9,Sheet3!$P$5:$P$9,"",0,1)</f>
        <v>321.7507500861164</v>
      </c>
    </row>
    <row r="325" spans="1:21" hidden="1" x14ac:dyDescent="0.2">
      <c r="A325" s="1" t="s">
        <v>126</v>
      </c>
      <c r="B325" s="1" t="s">
        <v>184</v>
      </c>
      <c r="C325" s="1" t="s">
        <v>246</v>
      </c>
      <c r="D325" s="1" t="s">
        <v>160</v>
      </c>
      <c r="E325" s="1" t="s">
        <v>997</v>
      </c>
      <c r="F325" s="1" t="s">
        <v>188</v>
      </c>
      <c r="G325">
        <v>19</v>
      </c>
      <c r="H325">
        <v>64</v>
      </c>
      <c r="I325" s="1" t="s">
        <v>131</v>
      </c>
      <c r="J325" s="1" t="s">
        <v>121</v>
      </c>
      <c r="K325">
        <v>39</v>
      </c>
      <c r="L325">
        <v>100</v>
      </c>
      <c r="M325" s="1" t="s">
        <v>122</v>
      </c>
      <c r="N325" s="1" t="s">
        <v>123</v>
      </c>
      <c r="O325" s="1" t="s">
        <v>998</v>
      </c>
      <c r="P325" s="1" t="s">
        <v>999</v>
      </c>
      <c r="Q325">
        <f t="shared" si="10"/>
        <v>322</v>
      </c>
      <c r="R325">
        <f>IFERROR(VLOOKUP(Q325,'Populations Data'!$B$2:$E$90,2,FALSE),"")</f>
        <v>2022</v>
      </c>
      <c r="S325">
        <f>IFERROR(VLOOKUP(Q325,'Populations Data'!$B$2:$E$90,3,FALSE),"")</f>
        <v>67754</v>
      </c>
      <c r="T325" t="str">
        <f t="shared" si="11"/>
        <v>Vancouver Coastal</v>
      </c>
      <c r="U325">
        <f>_xlfn.XLOOKUP(B325,Sheet3!$M$5:$M$9,Sheet3!$P$5:$P$9,"",0,1)</f>
        <v>321.7507500861164</v>
      </c>
    </row>
    <row r="326" spans="1:21" hidden="1" x14ac:dyDescent="0.2">
      <c r="A326" s="1" t="s">
        <v>126</v>
      </c>
      <c r="B326" s="1" t="s">
        <v>164</v>
      </c>
      <c r="C326" s="1" t="s">
        <v>254</v>
      </c>
      <c r="D326" s="1" t="s">
        <v>147</v>
      </c>
      <c r="E326" s="1" t="s">
        <v>1000</v>
      </c>
      <c r="F326" s="1" t="s">
        <v>256</v>
      </c>
      <c r="G326">
        <v>19</v>
      </c>
      <c r="H326">
        <v>99</v>
      </c>
      <c r="I326" s="1" t="s">
        <v>131</v>
      </c>
      <c r="J326" s="1" t="s">
        <v>138</v>
      </c>
      <c r="K326">
        <v>20</v>
      </c>
      <c r="L326">
        <v>100</v>
      </c>
      <c r="M326" s="1" t="s">
        <v>122</v>
      </c>
      <c r="N326" s="1" t="s">
        <v>123</v>
      </c>
      <c r="O326" s="1" t="s">
        <v>708</v>
      </c>
      <c r="P326" s="1" t="s">
        <v>709</v>
      </c>
      <c r="Q326">
        <f t="shared" si="10"/>
        <v>221</v>
      </c>
      <c r="R326">
        <f>IFERROR(VLOOKUP(Q326,'Populations Data'!$B$2:$E$90,2,FALSE),"")</f>
        <v>2022</v>
      </c>
      <c r="S326">
        <f>IFERROR(VLOOKUP(Q326,'Populations Data'!$B$2:$E$90,3,FALSE),"")</f>
        <v>84787</v>
      </c>
      <c r="T326" t="str">
        <f t="shared" si="11"/>
        <v>Fraser</v>
      </c>
      <c r="U326">
        <f>_xlfn.XLOOKUP(B326,Sheet3!$M$5:$M$9,Sheet3!$P$5:$P$9,"",0,1)</f>
        <v>171.29879318961125</v>
      </c>
    </row>
    <row r="327" spans="1:21" hidden="1" x14ac:dyDescent="0.2">
      <c r="A327" s="1" t="s">
        <v>126</v>
      </c>
      <c r="B327" s="1" t="s">
        <v>164</v>
      </c>
      <c r="C327" s="1" t="s">
        <v>266</v>
      </c>
      <c r="D327" s="1" t="s">
        <v>156</v>
      </c>
      <c r="E327" s="1" t="s">
        <v>560</v>
      </c>
      <c r="F327" s="1" t="s">
        <v>268</v>
      </c>
      <c r="G327">
        <v>19</v>
      </c>
      <c r="H327">
        <v>99</v>
      </c>
      <c r="I327" s="1" t="s">
        <v>131</v>
      </c>
      <c r="J327" s="1" t="s">
        <v>138</v>
      </c>
      <c r="K327">
        <v>7</v>
      </c>
      <c r="L327">
        <v>90</v>
      </c>
      <c r="M327" s="1" t="s">
        <v>122</v>
      </c>
      <c r="N327" s="1" t="s">
        <v>123</v>
      </c>
      <c r="O327" s="1" t="s">
        <v>561</v>
      </c>
      <c r="P327" s="1" t="s">
        <v>562</v>
      </c>
      <c r="Q327">
        <f t="shared" si="10"/>
        <v>222</v>
      </c>
      <c r="R327">
        <f>IFERROR(VLOOKUP(Q327,'Populations Data'!$B$2:$E$90,2,FALSE),"")</f>
        <v>2022</v>
      </c>
      <c r="S327">
        <f>IFERROR(VLOOKUP(Q327,'Populations Data'!$B$2:$E$90,3,FALSE),"")</f>
        <v>265941</v>
      </c>
      <c r="T327" t="str">
        <f t="shared" si="11"/>
        <v>Fraser</v>
      </c>
      <c r="U327">
        <f>_xlfn.XLOOKUP(B327,Sheet3!$M$5:$M$9,Sheet3!$P$5:$P$9,"",0,1)</f>
        <v>171.29879318961125</v>
      </c>
    </row>
    <row r="328" spans="1:21" hidden="1" x14ac:dyDescent="0.2">
      <c r="A328" s="1" t="s">
        <v>126</v>
      </c>
      <c r="B328" s="1" t="s">
        <v>184</v>
      </c>
      <c r="C328" s="1" t="s">
        <v>424</v>
      </c>
      <c r="D328" s="1" t="s">
        <v>166</v>
      </c>
      <c r="E328" s="1" t="s">
        <v>1001</v>
      </c>
      <c r="F328" s="1" t="s">
        <v>188</v>
      </c>
      <c r="G328">
        <v>19</v>
      </c>
      <c r="H328">
        <v>64</v>
      </c>
      <c r="I328" s="1" t="s">
        <v>131</v>
      </c>
      <c r="J328" s="1" t="s">
        <v>240</v>
      </c>
      <c r="K328">
        <v>5</v>
      </c>
      <c r="L328">
        <v>100</v>
      </c>
      <c r="M328" s="1" t="s">
        <v>122</v>
      </c>
      <c r="N328" s="1" t="s">
        <v>123</v>
      </c>
      <c r="O328" s="1" t="s">
        <v>1002</v>
      </c>
      <c r="P328" s="1" t="s">
        <v>1003</v>
      </c>
      <c r="Q328">
        <f t="shared" si="10"/>
        <v>325</v>
      </c>
      <c r="R328">
        <f>IFERROR(VLOOKUP(Q328,'Populations Data'!$B$2:$E$90,2,FALSE),"")</f>
        <v>2022</v>
      </c>
      <c r="S328">
        <f>IFERROR(VLOOKUP(Q328,'Populations Data'!$B$2:$E$90,3,FALSE),"")</f>
        <v>106033</v>
      </c>
      <c r="T328" t="str">
        <f t="shared" si="11"/>
        <v>Vancouver Coastal</v>
      </c>
      <c r="U328">
        <f>_xlfn.XLOOKUP(B328,Sheet3!$M$5:$M$9,Sheet3!$P$5:$P$9,"",0,1)</f>
        <v>321.7507500861164</v>
      </c>
    </row>
    <row r="329" spans="1:21" hidden="1" x14ac:dyDescent="0.2">
      <c r="A329" s="1" t="s">
        <v>126</v>
      </c>
      <c r="B329" s="1" t="s">
        <v>184</v>
      </c>
      <c r="C329" s="1" t="s">
        <v>424</v>
      </c>
      <c r="D329" s="1" t="s">
        <v>166</v>
      </c>
      <c r="E329" s="1" t="s">
        <v>1004</v>
      </c>
      <c r="F329" s="1" t="s">
        <v>188</v>
      </c>
      <c r="G329">
        <v>19</v>
      </c>
      <c r="H329">
        <v>64</v>
      </c>
      <c r="I329" s="1" t="s">
        <v>131</v>
      </c>
      <c r="J329" s="1" t="s">
        <v>138</v>
      </c>
      <c r="K329">
        <v>10</v>
      </c>
      <c r="L329">
        <v>100</v>
      </c>
      <c r="M329" s="1" t="s">
        <v>122</v>
      </c>
      <c r="N329" s="1" t="s">
        <v>123</v>
      </c>
      <c r="O329" s="1" t="s">
        <v>1005</v>
      </c>
      <c r="P329" s="1" t="s">
        <v>1006</v>
      </c>
      <c r="Q329">
        <f t="shared" si="10"/>
        <v>325</v>
      </c>
      <c r="R329">
        <f>IFERROR(VLOOKUP(Q329,'Populations Data'!$B$2:$E$90,2,FALSE),"")</f>
        <v>2022</v>
      </c>
      <c r="S329">
        <f>IFERROR(VLOOKUP(Q329,'Populations Data'!$B$2:$E$90,3,FALSE),"")</f>
        <v>106033</v>
      </c>
      <c r="T329" t="str">
        <f t="shared" si="11"/>
        <v>Vancouver Coastal</v>
      </c>
      <c r="U329">
        <f>_xlfn.XLOOKUP(B329,Sheet3!$M$5:$M$9,Sheet3!$P$5:$P$9,"",0,1)</f>
        <v>321.7507500861164</v>
      </c>
    </row>
    <row r="330" spans="1:21" hidden="1" x14ac:dyDescent="0.2">
      <c r="A330" s="1" t="s">
        <v>126</v>
      </c>
      <c r="B330" s="1" t="s">
        <v>184</v>
      </c>
      <c r="C330" s="1" t="s">
        <v>424</v>
      </c>
      <c r="D330" s="1" t="s">
        <v>147</v>
      </c>
      <c r="E330" s="1" t="s">
        <v>1007</v>
      </c>
      <c r="F330" s="1" t="s">
        <v>188</v>
      </c>
      <c r="G330">
        <v>65</v>
      </c>
      <c r="H330">
        <v>99</v>
      </c>
      <c r="I330" s="1" t="s">
        <v>131</v>
      </c>
      <c r="J330" s="1" t="s">
        <v>138</v>
      </c>
      <c r="K330">
        <v>6</v>
      </c>
      <c r="L330">
        <v>100</v>
      </c>
      <c r="M330" s="1" t="s">
        <v>122</v>
      </c>
      <c r="N330" s="1" t="s">
        <v>123</v>
      </c>
      <c r="O330" s="1" t="s">
        <v>1008</v>
      </c>
      <c r="P330" s="1" t="s">
        <v>1009</v>
      </c>
      <c r="Q330">
        <f t="shared" si="10"/>
        <v>325</v>
      </c>
      <c r="R330">
        <f>IFERROR(VLOOKUP(Q330,'Populations Data'!$B$2:$E$90,2,FALSE),"")</f>
        <v>2022</v>
      </c>
      <c r="S330">
        <f>IFERROR(VLOOKUP(Q330,'Populations Data'!$B$2:$E$90,3,FALSE),"")</f>
        <v>106033</v>
      </c>
      <c r="T330" t="str">
        <f t="shared" si="11"/>
        <v>Vancouver Coastal</v>
      </c>
      <c r="U330">
        <f>_xlfn.XLOOKUP(B330,Sheet3!$M$5:$M$9,Sheet3!$P$5:$P$9,"",0,1)</f>
        <v>321.7507500861164</v>
      </c>
    </row>
    <row r="331" spans="1:21" hidden="1" x14ac:dyDescent="0.2">
      <c r="A331" s="1" t="s">
        <v>126</v>
      </c>
      <c r="B331" s="1" t="s">
        <v>184</v>
      </c>
      <c r="C331" s="1" t="s">
        <v>424</v>
      </c>
      <c r="D331" s="1" t="s">
        <v>275</v>
      </c>
      <c r="E331" s="1" t="s">
        <v>1010</v>
      </c>
      <c r="F331" s="1" t="s">
        <v>188</v>
      </c>
      <c r="G331">
        <v>19</v>
      </c>
      <c r="H331">
        <v>64</v>
      </c>
      <c r="I331" s="1" t="s">
        <v>131</v>
      </c>
      <c r="J331" s="1" t="s">
        <v>138</v>
      </c>
      <c r="K331">
        <v>18</v>
      </c>
      <c r="L331">
        <v>100</v>
      </c>
      <c r="M331" s="1" t="s">
        <v>122</v>
      </c>
      <c r="N331" s="1" t="s">
        <v>123</v>
      </c>
      <c r="O331" s="1" t="s">
        <v>1008</v>
      </c>
      <c r="P331" s="1" t="s">
        <v>1009</v>
      </c>
      <c r="Q331">
        <f t="shared" si="10"/>
        <v>325</v>
      </c>
      <c r="R331">
        <f>IFERROR(VLOOKUP(Q331,'Populations Data'!$B$2:$E$90,2,FALSE),"")</f>
        <v>2022</v>
      </c>
      <c r="S331">
        <f>IFERROR(VLOOKUP(Q331,'Populations Data'!$B$2:$E$90,3,FALSE),"")</f>
        <v>106033</v>
      </c>
      <c r="T331" t="str">
        <f t="shared" si="11"/>
        <v>Vancouver Coastal</v>
      </c>
      <c r="U331">
        <f>_xlfn.XLOOKUP(B331,Sheet3!$M$5:$M$9,Sheet3!$P$5:$P$9,"",0,1)</f>
        <v>321.7507500861164</v>
      </c>
    </row>
    <row r="332" spans="1:21" hidden="1" x14ac:dyDescent="0.2">
      <c r="A332" s="1" t="s">
        <v>126</v>
      </c>
      <c r="B332" s="1" t="s">
        <v>184</v>
      </c>
      <c r="C332" s="1" t="s">
        <v>279</v>
      </c>
      <c r="D332" s="1" t="s">
        <v>553</v>
      </c>
      <c r="E332" s="1" t="s">
        <v>1011</v>
      </c>
      <c r="F332" s="1" t="s">
        <v>188</v>
      </c>
      <c r="G332">
        <v>19</v>
      </c>
      <c r="H332">
        <v>64</v>
      </c>
      <c r="I332" s="1" t="s">
        <v>263</v>
      </c>
      <c r="J332" s="1" t="s">
        <v>121</v>
      </c>
      <c r="K332">
        <v>9</v>
      </c>
      <c r="L332">
        <v>100</v>
      </c>
      <c r="M332" s="1" t="s">
        <v>122</v>
      </c>
      <c r="N332" s="1" t="s">
        <v>123</v>
      </c>
      <c r="O332" s="1" t="s">
        <v>1012</v>
      </c>
      <c r="P332" s="1" t="s">
        <v>1013</v>
      </c>
      <c r="Q332">
        <f t="shared" si="10"/>
        <v>326</v>
      </c>
      <c r="R332">
        <f>IFERROR(VLOOKUP(Q332,'Populations Data'!$B$2:$E$90,2,FALSE),"")</f>
        <v>2022</v>
      </c>
      <c r="S332">
        <f>IFERROR(VLOOKUP(Q332,'Populations Data'!$B$2:$E$90,3,FALSE),"")</f>
        <v>150390</v>
      </c>
      <c r="T332" t="str">
        <f t="shared" si="11"/>
        <v>Vancouver Coastal</v>
      </c>
      <c r="U332">
        <f>_xlfn.XLOOKUP(B332,Sheet3!$M$5:$M$9,Sheet3!$P$5:$P$9,"",0,1)</f>
        <v>321.7507500861164</v>
      </c>
    </row>
    <row r="333" spans="1:21" hidden="1" x14ac:dyDescent="0.2">
      <c r="A333" s="1" t="s">
        <v>126</v>
      </c>
      <c r="B333" s="1" t="s">
        <v>184</v>
      </c>
      <c r="C333" s="1" t="s">
        <v>286</v>
      </c>
      <c r="D333" s="1" t="s">
        <v>166</v>
      </c>
      <c r="E333" s="1" t="s">
        <v>1014</v>
      </c>
      <c r="F333" s="1" t="s">
        <v>288</v>
      </c>
      <c r="G333">
        <v>19</v>
      </c>
      <c r="H333">
        <v>99</v>
      </c>
      <c r="I333" s="1" t="s">
        <v>263</v>
      </c>
      <c r="J333" s="1" t="s">
        <v>121</v>
      </c>
      <c r="K333">
        <v>5</v>
      </c>
      <c r="M333" s="1" t="s">
        <v>122</v>
      </c>
      <c r="N333" s="1" t="s">
        <v>123</v>
      </c>
      <c r="O333" s="1" t="s">
        <v>1015</v>
      </c>
      <c r="P333" s="1" t="s">
        <v>1016</v>
      </c>
      <c r="Q333">
        <f t="shared" si="10"/>
        <v>331</v>
      </c>
      <c r="R333">
        <f>IFERROR(VLOOKUP(Q333,'Populations Data'!$B$2:$E$90,2,FALSE),"")</f>
        <v>2022</v>
      </c>
      <c r="S333">
        <f>IFERROR(VLOOKUP(Q333,'Populations Data'!$B$2:$E$90,3,FALSE),"")</f>
        <v>157110</v>
      </c>
      <c r="T333" t="str">
        <f t="shared" si="11"/>
        <v>Vancouver Coastal</v>
      </c>
      <c r="U333">
        <f>_xlfn.XLOOKUP(B333,Sheet3!$M$5:$M$9,Sheet3!$P$5:$P$9,"",0,1)</f>
        <v>321.7507500861164</v>
      </c>
    </row>
    <row r="334" spans="1:21" hidden="1" x14ac:dyDescent="0.2">
      <c r="A334" s="1" t="s">
        <v>126</v>
      </c>
      <c r="B334" s="1" t="s">
        <v>184</v>
      </c>
      <c r="C334" s="1" t="s">
        <v>286</v>
      </c>
      <c r="D334" s="1" t="s">
        <v>147</v>
      </c>
      <c r="E334" s="1" t="s">
        <v>1017</v>
      </c>
      <c r="F334" s="1" t="s">
        <v>1018</v>
      </c>
      <c r="G334">
        <v>19</v>
      </c>
      <c r="H334">
        <v>99</v>
      </c>
      <c r="I334" s="1" t="s">
        <v>131</v>
      </c>
      <c r="J334" s="1" t="s">
        <v>121</v>
      </c>
      <c r="K334">
        <v>10</v>
      </c>
      <c r="M334" s="1" t="s">
        <v>122</v>
      </c>
      <c r="N334" s="1" t="s">
        <v>123</v>
      </c>
      <c r="O334" s="1" t="s">
        <v>1019</v>
      </c>
      <c r="P334" s="1" t="s">
        <v>1020</v>
      </c>
      <c r="Q334">
        <f t="shared" si="10"/>
        <v>331</v>
      </c>
      <c r="R334">
        <f>IFERROR(VLOOKUP(Q334,'Populations Data'!$B$2:$E$90,2,FALSE),"")</f>
        <v>2022</v>
      </c>
      <c r="S334">
        <f>IFERROR(VLOOKUP(Q334,'Populations Data'!$B$2:$E$90,3,FALSE),"")</f>
        <v>157110</v>
      </c>
      <c r="T334" t="str">
        <f t="shared" si="11"/>
        <v>Vancouver Coastal</v>
      </c>
      <c r="U334">
        <f>_xlfn.XLOOKUP(B334,Sheet3!$M$5:$M$9,Sheet3!$P$5:$P$9,"",0,1)</f>
        <v>321.7507500861164</v>
      </c>
    </row>
    <row r="335" spans="1:21" hidden="1" x14ac:dyDescent="0.2">
      <c r="A335" s="1" t="s">
        <v>126</v>
      </c>
      <c r="B335" s="1" t="s">
        <v>184</v>
      </c>
      <c r="C335" s="1" t="s">
        <v>588</v>
      </c>
      <c r="D335" s="1" t="s">
        <v>178</v>
      </c>
      <c r="E335" s="1" t="s">
        <v>1021</v>
      </c>
      <c r="F335" s="1" t="s">
        <v>1022</v>
      </c>
      <c r="G335">
        <v>19</v>
      </c>
      <c r="H335">
        <v>64</v>
      </c>
      <c r="I335" s="1" t="s">
        <v>131</v>
      </c>
      <c r="J335" s="1" t="s">
        <v>121</v>
      </c>
      <c r="K335">
        <v>4</v>
      </c>
      <c r="M335" s="1" t="s">
        <v>122</v>
      </c>
      <c r="N335" s="1" t="s">
        <v>123</v>
      </c>
      <c r="O335" s="1" t="s">
        <v>121</v>
      </c>
      <c r="P335" s="1" t="s">
        <v>121</v>
      </c>
      <c r="Q335">
        <f t="shared" si="10"/>
        <v>333</v>
      </c>
      <c r="R335">
        <f>IFERROR(VLOOKUP(Q335,'Populations Data'!$B$2:$E$90,2,FALSE),"")</f>
        <v>2022</v>
      </c>
      <c r="S335">
        <f>IFERROR(VLOOKUP(Q335,'Populations Data'!$B$2:$E$90,3,FALSE),"")</f>
        <v>32823</v>
      </c>
      <c r="T335" t="str">
        <f t="shared" si="11"/>
        <v>Vancouver Coastal</v>
      </c>
      <c r="U335">
        <f>_xlfn.XLOOKUP(B335,Sheet3!$M$5:$M$9,Sheet3!$P$5:$P$9,"",0,1)</f>
        <v>321.7507500861164</v>
      </c>
    </row>
    <row r="336" spans="1:21" hidden="1" x14ac:dyDescent="0.2">
      <c r="A336" s="1" t="s">
        <v>126</v>
      </c>
      <c r="B336" s="1" t="s">
        <v>191</v>
      </c>
      <c r="C336" s="1" t="s">
        <v>192</v>
      </c>
      <c r="D336" s="1" t="s">
        <v>178</v>
      </c>
      <c r="E336" s="1" t="s">
        <v>1023</v>
      </c>
      <c r="F336" s="1" t="s">
        <v>194</v>
      </c>
      <c r="G336">
        <v>19</v>
      </c>
      <c r="H336">
        <v>99</v>
      </c>
      <c r="I336" s="1" t="s">
        <v>131</v>
      </c>
      <c r="J336" s="1" t="s">
        <v>121</v>
      </c>
      <c r="K336">
        <v>22</v>
      </c>
      <c r="L336">
        <v>83</v>
      </c>
      <c r="M336" s="1" t="s">
        <v>122</v>
      </c>
      <c r="N336" s="1" t="s">
        <v>123</v>
      </c>
      <c r="O336" s="1" t="s">
        <v>1024</v>
      </c>
      <c r="P336" s="1" t="s">
        <v>1025</v>
      </c>
      <c r="Q336">
        <f t="shared" si="10"/>
        <v>411</v>
      </c>
      <c r="R336">
        <f>IFERROR(VLOOKUP(Q336,'Populations Data'!$B$2:$E$90,2,FALSE),"")</f>
        <v>2022</v>
      </c>
      <c r="S336">
        <f>IFERROR(VLOOKUP(Q336,'Populations Data'!$B$2:$E$90,3,FALSE),"")</f>
        <v>250926</v>
      </c>
      <c r="T336" t="str">
        <f t="shared" si="11"/>
        <v>Vancouver Island</v>
      </c>
      <c r="U336">
        <f>_xlfn.XLOOKUP(B336,Sheet3!$M$5:$M$9,Sheet3!$P$5:$P$9,"",0,1)</f>
        <v>209.99723807980351</v>
      </c>
    </row>
    <row r="337" spans="1:21" hidden="1" x14ac:dyDescent="0.2">
      <c r="A337" s="1" t="s">
        <v>126</v>
      </c>
      <c r="B337" s="1" t="s">
        <v>191</v>
      </c>
      <c r="C337" s="1" t="s">
        <v>192</v>
      </c>
      <c r="D337" s="1" t="s">
        <v>312</v>
      </c>
      <c r="E337" s="1" t="s">
        <v>1026</v>
      </c>
      <c r="F337" s="1" t="s">
        <v>194</v>
      </c>
      <c r="G337">
        <v>19</v>
      </c>
      <c r="H337">
        <v>99</v>
      </c>
      <c r="I337" s="1" t="s">
        <v>131</v>
      </c>
      <c r="J337" s="1" t="s">
        <v>121</v>
      </c>
      <c r="K337">
        <v>0</v>
      </c>
      <c r="L337">
        <v>58</v>
      </c>
      <c r="M337" s="1" t="s">
        <v>122</v>
      </c>
      <c r="N337" s="1" t="s">
        <v>123</v>
      </c>
      <c r="O337" s="1" t="s">
        <v>1027</v>
      </c>
      <c r="P337" s="1" t="s">
        <v>1028</v>
      </c>
      <c r="Q337">
        <f t="shared" si="10"/>
        <v>411</v>
      </c>
      <c r="R337">
        <f>IFERROR(VLOOKUP(Q337,'Populations Data'!$B$2:$E$90,2,FALSE),"")</f>
        <v>2022</v>
      </c>
      <c r="S337">
        <f>IFERROR(VLOOKUP(Q337,'Populations Data'!$B$2:$E$90,3,FALSE),"")</f>
        <v>250926</v>
      </c>
      <c r="T337" t="str">
        <f t="shared" si="11"/>
        <v>Vancouver Island</v>
      </c>
      <c r="U337">
        <f>_xlfn.XLOOKUP(B337,Sheet3!$M$5:$M$9,Sheet3!$P$5:$P$9,"",0,1)</f>
        <v>209.99723807980351</v>
      </c>
    </row>
    <row r="338" spans="1:21" hidden="1" x14ac:dyDescent="0.2">
      <c r="A338" s="1" t="s">
        <v>126</v>
      </c>
      <c r="B338" s="1" t="s">
        <v>184</v>
      </c>
      <c r="C338" s="1" t="s">
        <v>246</v>
      </c>
      <c r="D338" s="1" t="s">
        <v>312</v>
      </c>
      <c r="E338" s="1" t="s">
        <v>1029</v>
      </c>
      <c r="F338" s="1" t="s">
        <v>188</v>
      </c>
      <c r="G338">
        <v>19</v>
      </c>
      <c r="H338">
        <v>64</v>
      </c>
      <c r="I338" s="1" t="s">
        <v>131</v>
      </c>
      <c r="J338" s="1" t="s">
        <v>573</v>
      </c>
      <c r="K338">
        <v>52</v>
      </c>
      <c r="L338">
        <v>100</v>
      </c>
      <c r="M338" s="1" t="s">
        <v>122</v>
      </c>
      <c r="N338" s="1" t="s">
        <v>123</v>
      </c>
      <c r="O338" s="1" t="s">
        <v>326</v>
      </c>
      <c r="P338" s="1" t="s">
        <v>327</v>
      </c>
      <c r="Q338">
        <f t="shared" si="10"/>
        <v>322</v>
      </c>
      <c r="R338">
        <f>IFERROR(VLOOKUP(Q338,'Populations Data'!$B$2:$E$90,2,FALSE),"")</f>
        <v>2022</v>
      </c>
      <c r="S338">
        <f>IFERROR(VLOOKUP(Q338,'Populations Data'!$B$2:$E$90,3,FALSE),"")</f>
        <v>67754</v>
      </c>
      <c r="T338" t="str">
        <f t="shared" si="11"/>
        <v>Vancouver Coastal</v>
      </c>
      <c r="U338">
        <f>_xlfn.XLOOKUP(B338,Sheet3!$M$5:$M$9,Sheet3!$P$5:$P$9,"",0,1)</f>
        <v>321.7507500861164</v>
      </c>
    </row>
    <row r="339" spans="1:21" hidden="1" x14ac:dyDescent="0.2">
      <c r="A339" s="1" t="s">
        <v>126</v>
      </c>
      <c r="B339" s="1" t="s">
        <v>184</v>
      </c>
      <c r="C339" s="1" t="s">
        <v>246</v>
      </c>
      <c r="D339" s="1" t="s">
        <v>275</v>
      </c>
      <c r="E339" s="1" t="s">
        <v>1030</v>
      </c>
      <c r="F339" s="1" t="s">
        <v>188</v>
      </c>
      <c r="G339">
        <v>19</v>
      </c>
      <c r="H339">
        <v>64</v>
      </c>
      <c r="I339" s="1" t="s">
        <v>131</v>
      </c>
      <c r="J339" s="1" t="s">
        <v>138</v>
      </c>
      <c r="K339">
        <v>15</v>
      </c>
      <c r="L339">
        <v>100</v>
      </c>
      <c r="M339" s="1" t="s">
        <v>122</v>
      </c>
      <c r="N339" s="1" t="s">
        <v>123</v>
      </c>
      <c r="O339" s="1" t="s">
        <v>1031</v>
      </c>
      <c r="P339" s="1" t="s">
        <v>1032</v>
      </c>
      <c r="Q339">
        <f t="shared" si="10"/>
        <v>322</v>
      </c>
      <c r="R339">
        <f>IFERROR(VLOOKUP(Q339,'Populations Data'!$B$2:$E$90,2,FALSE),"")</f>
        <v>2022</v>
      </c>
      <c r="S339">
        <f>IFERROR(VLOOKUP(Q339,'Populations Data'!$B$2:$E$90,3,FALSE),"")</f>
        <v>67754</v>
      </c>
      <c r="T339" t="str">
        <f t="shared" si="11"/>
        <v>Vancouver Coastal</v>
      </c>
      <c r="U339">
        <f>_xlfn.XLOOKUP(B339,Sheet3!$M$5:$M$9,Sheet3!$P$5:$P$9,"",0,1)</f>
        <v>321.7507500861164</v>
      </c>
    </row>
    <row r="340" spans="1:21" hidden="1" x14ac:dyDescent="0.2">
      <c r="A340" s="1" t="s">
        <v>126</v>
      </c>
      <c r="B340" s="1" t="s">
        <v>184</v>
      </c>
      <c r="C340" s="1" t="s">
        <v>328</v>
      </c>
      <c r="D340" s="1" t="s">
        <v>335</v>
      </c>
      <c r="E340" s="1" t="s">
        <v>1033</v>
      </c>
      <c r="F340" s="1" t="s">
        <v>188</v>
      </c>
      <c r="G340">
        <v>13</v>
      </c>
      <c r="H340">
        <v>18</v>
      </c>
      <c r="I340" s="1" t="s">
        <v>131</v>
      </c>
      <c r="J340" s="1" t="s">
        <v>121</v>
      </c>
      <c r="K340">
        <v>8</v>
      </c>
      <c r="L340">
        <v>40</v>
      </c>
      <c r="M340" s="1" t="s">
        <v>122</v>
      </c>
      <c r="N340" s="1" t="s">
        <v>123</v>
      </c>
      <c r="O340" s="1" t="s">
        <v>1034</v>
      </c>
      <c r="P340" s="1" t="s">
        <v>1035</v>
      </c>
      <c r="Q340">
        <f t="shared" si="10"/>
        <v>323</v>
      </c>
      <c r="R340">
        <f>IFERROR(VLOOKUP(Q340,'Populations Data'!$B$2:$E$90,2,FALSE),"")</f>
        <v>2022</v>
      </c>
      <c r="S340">
        <f>IFERROR(VLOOKUP(Q340,'Populations Data'!$B$2:$E$90,3,FALSE),"")</f>
        <v>115837</v>
      </c>
      <c r="T340" t="str">
        <f t="shared" si="11"/>
        <v>Vancouver Coastal</v>
      </c>
      <c r="U340">
        <f>_xlfn.XLOOKUP(B340,Sheet3!$M$5:$M$9,Sheet3!$P$5:$P$9,"",0,1)</f>
        <v>321.7507500861164</v>
      </c>
    </row>
    <row r="341" spans="1:21" hidden="1" x14ac:dyDescent="0.2">
      <c r="A341" s="1" t="s">
        <v>126</v>
      </c>
      <c r="B341" s="1" t="s">
        <v>191</v>
      </c>
      <c r="C341" s="1" t="s">
        <v>192</v>
      </c>
      <c r="D341" s="1" t="s">
        <v>791</v>
      </c>
      <c r="E341" s="1" t="s">
        <v>1036</v>
      </c>
      <c r="F341" s="1" t="s">
        <v>337</v>
      </c>
      <c r="G341">
        <v>16</v>
      </c>
      <c r="H341">
        <v>24</v>
      </c>
      <c r="I341" s="1" t="s">
        <v>372</v>
      </c>
      <c r="J341" s="1" t="s">
        <v>573</v>
      </c>
      <c r="K341">
        <v>1</v>
      </c>
      <c r="L341">
        <v>0</v>
      </c>
      <c r="M341" s="1" t="s">
        <v>122</v>
      </c>
      <c r="N341" s="1" t="s">
        <v>123</v>
      </c>
      <c r="O341" s="1" t="s">
        <v>121</v>
      </c>
      <c r="P341" s="1" t="s">
        <v>121</v>
      </c>
      <c r="Q341">
        <f t="shared" si="10"/>
        <v>411</v>
      </c>
      <c r="R341">
        <f>IFERROR(VLOOKUP(Q341,'Populations Data'!$B$2:$E$90,2,FALSE),"")</f>
        <v>2022</v>
      </c>
      <c r="S341">
        <f>IFERROR(VLOOKUP(Q341,'Populations Data'!$B$2:$E$90,3,FALSE),"")</f>
        <v>250926</v>
      </c>
      <c r="T341" t="str">
        <f t="shared" si="11"/>
        <v>Vancouver Island</v>
      </c>
      <c r="U341">
        <f>_xlfn.XLOOKUP(B341,Sheet3!$M$5:$M$9,Sheet3!$P$5:$P$9,"",0,1)</f>
        <v>209.99723807980351</v>
      </c>
    </row>
    <row r="342" spans="1:21" hidden="1" x14ac:dyDescent="0.2">
      <c r="A342" s="1" t="s">
        <v>126</v>
      </c>
      <c r="B342" s="1" t="s">
        <v>191</v>
      </c>
      <c r="C342" s="1" t="s">
        <v>192</v>
      </c>
      <c r="D342" s="1" t="s">
        <v>147</v>
      </c>
      <c r="E342" s="1" t="s">
        <v>1037</v>
      </c>
      <c r="F342" s="1" t="s">
        <v>194</v>
      </c>
      <c r="G342">
        <v>19</v>
      </c>
      <c r="H342">
        <v>99</v>
      </c>
      <c r="I342" s="1" t="s">
        <v>131</v>
      </c>
      <c r="J342" s="1" t="s">
        <v>121</v>
      </c>
      <c r="K342">
        <v>30</v>
      </c>
      <c r="L342">
        <v>100</v>
      </c>
      <c r="M342" s="1" t="s">
        <v>122</v>
      </c>
      <c r="N342" s="1" t="s">
        <v>123</v>
      </c>
      <c r="O342" s="1" t="s">
        <v>1038</v>
      </c>
      <c r="P342" s="1" t="s">
        <v>1039</v>
      </c>
      <c r="Q342">
        <f t="shared" si="10"/>
        <v>411</v>
      </c>
      <c r="R342">
        <f>IFERROR(VLOOKUP(Q342,'Populations Data'!$B$2:$E$90,2,FALSE),"")</f>
        <v>2022</v>
      </c>
      <c r="S342">
        <f>IFERROR(VLOOKUP(Q342,'Populations Data'!$B$2:$E$90,3,FALSE),"")</f>
        <v>250926</v>
      </c>
      <c r="T342" t="str">
        <f t="shared" si="11"/>
        <v>Vancouver Island</v>
      </c>
      <c r="U342">
        <f>_xlfn.XLOOKUP(B342,Sheet3!$M$5:$M$9,Sheet3!$P$5:$P$9,"",0,1)</f>
        <v>209.99723807980351</v>
      </c>
    </row>
    <row r="343" spans="1:21" hidden="1" x14ac:dyDescent="0.2">
      <c r="A343" s="1" t="s">
        <v>126</v>
      </c>
      <c r="B343" s="1" t="s">
        <v>191</v>
      </c>
      <c r="C343" s="1" t="s">
        <v>192</v>
      </c>
      <c r="D343" s="1" t="s">
        <v>225</v>
      </c>
      <c r="E343" s="1" t="s">
        <v>353</v>
      </c>
      <c r="F343" s="1" t="s">
        <v>194</v>
      </c>
      <c r="G343">
        <v>19</v>
      </c>
      <c r="H343">
        <v>99</v>
      </c>
      <c r="I343" s="1" t="s">
        <v>131</v>
      </c>
      <c r="J343" s="1" t="s">
        <v>121</v>
      </c>
      <c r="K343">
        <v>22</v>
      </c>
      <c r="L343">
        <v>90</v>
      </c>
      <c r="M343" s="1" t="s">
        <v>122</v>
      </c>
      <c r="N343" s="1" t="s">
        <v>123</v>
      </c>
      <c r="O343" s="1" t="s">
        <v>354</v>
      </c>
      <c r="P343" s="1" t="s">
        <v>355</v>
      </c>
      <c r="Q343">
        <f t="shared" si="10"/>
        <v>411</v>
      </c>
      <c r="R343">
        <f>IFERROR(VLOOKUP(Q343,'Populations Data'!$B$2:$E$90,2,FALSE),"")</f>
        <v>2022</v>
      </c>
      <c r="S343">
        <f>IFERROR(VLOOKUP(Q343,'Populations Data'!$B$2:$E$90,3,FALSE),"")</f>
        <v>250926</v>
      </c>
      <c r="T343" t="str">
        <f t="shared" si="11"/>
        <v>Vancouver Island</v>
      </c>
      <c r="U343">
        <f>_xlfn.XLOOKUP(B343,Sheet3!$M$5:$M$9,Sheet3!$P$5:$P$9,"",0,1)</f>
        <v>209.99723807980351</v>
      </c>
    </row>
    <row r="344" spans="1:21" hidden="1" x14ac:dyDescent="0.2">
      <c r="A344" s="1" t="s">
        <v>126</v>
      </c>
      <c r="B344" s="1" t="s">
        <v>191</v>
      </c>
      <c r="C344" s="1" t="s">
        <v>1040</v>
      </c>
      <c r="D344" s="1" t="s">
        <v>791</v>
      </c>
      <c r="E344" s="1" t="s">
        <v>1041</v>
      </c>
      <c r="F344" s="1" t="s">
        <v>337</v>
      </c>
      <c r="G344">
        <v>16</v>
      </c>
      <c r="H344">
        <v>24</v>
      </c>
      <c r="I344" s="1" t="s">
        <v>372</v>
      </c>
      <c r="J344" s="1" t="s">
        <v>573</v>
      </c>
      <c r="K344">
        <v>1</v>
      </c>
      <c r="L344">
        <v>0</v>
      </c>
      <c r="M344" s="1" t="s">
        <v>122</v>
      </c>
      <c r="N344" s="1" t="s">
        <v>123</v>
      </c>
      <c r="O344" s="1" t="s">
        <v>121</v>
      </c>
      <c r="P344" s="1" t="s">
        <v>121</v>
      </c>
      <c r="Q344">
        <f t="shared" si="10"/>
        <v>412</v>
      </c>
      <c r="R344">
        <f>IFERROR(VLOOKUP(Q344,'Populations Data'!$B$2:$E$90,2,FALSE),"")</f>
        <v>2022</v>
      </c>
      <c r="S344">
        <f>IFERROR(VLOOKUP(Q344,'Populations Data'!$B$2:$E$90,3,FALSE),"")</f>
        <v>99675</v>
      </c>
      <c r="T344" t="str">
        <f t="shared" si="11"/>
        <v>Vancouver Island</v>
      </c>
      <c r="U344">
        <f>_xlfn.XLOOKUP(B344,Sheet3!$M$5:$M$9,Sheet3!$P$5:$P$9,"",0,1)</f>
        <v>209.99723807980351</v>
      </c>
    </row>
    <row r="345" spans="1:21" hidden="1" x14ac:dyDescent="0.2">
      <c r="A345" s="1" t="s">
        <v>126</v>
      </c>
      <c r="B345" s="1" t="s">
        <v>191</v>
      </c>
      <c r="C345" s="1" t="s">
        <v>1040</v>
      </c>
      <c r="D345" s="1" t="s">
        <v>791</v>
      </c>
      <c r="E345" s="1" t="s">
        <v>1042</v>
      </c>
      <c r="F345" s="1" t="s">
        <v>337</v>
      </c>
      <c r="G345">
        <v>16</v>
      </c>
      <c r="H345">
        <v>24</v>
      </c>
      <c r="I345" s="1" t="s">
        <v>372</v>
      </c>
      <c r="J345" s="1" t="s">
        <v>573</v>
      </c>
      <c r="K345">
        <v>1</v>
      </c>
      <c r="L345">
        <v>0</v>
      </c>
      <c r="M345" s="1" t="s">
        <v>122</v>
      </c>
      <c r="N345" s="1" t="s">
        <v>123</v>
      </c>
      <c r="O345" s="1" t="s">
        <v>121</v>
      </c>
      <c r="P345" s="1" t="s">
        <v>121</v>
      </c>
      <c r="Q345">
        <f t="shared" si="10"/>
        <v>412</v>
      </c>
      <c r="R345">
        <f>IFERROR(VLOOKUP(Q345,'Populations Data'!$B$2:$E$90,2,FALSE),"")</f>
        <v>2022</v>
      </c>
      <c r="S345">
        <f>IFERROR(VLOOKUP(Q345,'Populations Data'!$B$2:$E$90,3,FALSE),"")</f>
        <v>99675</v>
      </c>
      <c r="T345" t="str">
        <f t="shared" si="11"/>
        <v>Vancouver Island</v>
      </c>
      <c r="U345">
        <f>_xlfn.XLOOKUP(B345,Sheet3!$M$5:$M$9,Sheet3!$P$5:$P$9,"",0,1)</f>
        <v>209.99723807980351</v>
      </c>
    </row>
    <row r="346" spans="1:21" hidden="1" x14ac:dyDescent="0.2">
      <c r="A346" s="1" t="s">
        <v>126</v>
      </c>
      <c r="B346" s="1" t="s">
        <v>191</v>
      </c>
      <c r="C346" s="1" t="s">
        <v>356</v>
      </c>
      <c r="D346" s="1" t="s">
        <v>147</v>
      </c>
      <c r="E346" s="1" t="s">
        <v>1043</v>
      </c>
      <c r="F346" s="1" t="s">
        <v>358</v>
      </c>
      <c r="G346">
        <v>19</v>
      </c>
      <c r="H346">
        <v>99</v>
      </c>
      <c r="I346" s="1" t="s">
        <v>131</v>
      </c>
      <c r="J346" s="1" t="s">
        <v>138</v>
      </c>
      <c r="K346">
        <v>8</v>
      </c>
      <c r="L346">
        <v>71</v>
      </c>
      <c r="M346" s="1" t="s">
        <v>122</v>
      </c>
      <c r="N346" s="1" t="s">
        <v>123</v>
      </c>
      <c r="O346" s="1" t="s">
        <v>1044</v>
      </c>
      <c r="P346" s="1" t="s">
        <v>1045</v>
      </c>
      <c r="Q346">
        <f t="shared" si="10"/>
        <v>421</v>
      </c>
      <c r="R346">
        <f>IFERROR(VLOOKUP(Q346,'Populations Data'!$B$2:$E$90,2,FALSE),"")</f>
        <v>2022</v>
      </c>
      <c r="S346">
        <f>IFERROR(VLOOKUP(Q346,'Populations Data'!$B$2:$E$90,3,FALSE),"")</f>
        <v>64912</v>
      </c>
      <c r="T346" t="str">
        <f t="shared" si="11"/>
        <v>Vancouver Island</v>
      </c>
      <c r="U346">
        <f>_xlfn.XLOOKUP(B346,Sheet3!$M$5:$M$9,Sheet3!$P$5:$P$9,"",0,1)</f>
        <v>209.99723807980351</v>
      </c>
    </row>
    <row r="347" spans="1:21" hidden="1" x14ac:dyDescent="0.2">
      <c r="A347" s="1" t="s">
        <v>126</v>
      </c>
      <c r="B347" s="1" t="s">
        <v>191</v>
      </c>
      <c r="C347" s="1" t="s">
        <v>361</v>
      </c>
      <c r="D347" s="1" t="s">
        <v>524</v>
      </c>
      <c r="E347" s="1" t="s">
        <v>1046</v>
      </c>
      <c r="F347" s="1" t="s">
        <v>364</v>
      </c>
      <c r="G347">
        <v>17</v>
      </c>
      <c r="H347">
        <v>99</v>
      </c>
      <c r="I347" s="1" t="s">
        <v>131</v>
      </c>
      <c r="J347" s="1" t="s">
        <v>121</v>
      </c>
      <c r="K347">
        <v>8</v>
      </c>
      <c r="L347">
        <v>100</v>
      </c>
      <c r="M347" s="1" t="s">
        <v>122</v>
      </c>
      <c r="N347" s="1" t="s">
        <v>123</v>
      </c>
      <c r="O347" s="1" t="s">
        <v>1047</v>
      </c>
      <c r="P347" s="1" t="s">
        <v>1048</v>
      </c>
      <c r="Q347">
        <f t="shared" si="10"/>
        <v>424</v>
      </c>
      <c r="R347">
        <f>IFERROR(VLOOKUP(Q347,'Populations Data'!$B$2:$E$90,2,FALSE),"")</f>
        <v>2022</v>
      </c>
      <c r="S347">
        <f>IFERROR(VLOOKUP(Q347,'Populations Data'!$B$2:$E$90,3,FALSE),"")</f>
        <v>125312</v>
      </c>
      <c r="T347" t="str">
        <f t="shared" si="11"/>
        <v>Vancouver Island</v>
      </c>
      <c r="U347">
        <f>_xlfn.XLOOKUP(B347,Sheet3!$M$5:$M$9,Sheet3!$P$5:$P$9,"",0,1)</f>
        <v>209.99723807980351</v>
      </c>
    </row>
    <row r="348" spans="1:21" hidden="1" x14ac:dyDescent="0.2">
      <c r="A348" s="1" t="s">
        <v>126</v>
      </c>
      <c r="B348" s="1" t="s">
        <v>191</v>
      </c>
      <c r="C348" s="1" t="s">
        <v>361</v>
      </c>
      <c r="D348" s="1" t="s">
        <v>147</v>
      </c>
      <c r="E348" s="1" t="s">
        <v>1049</v>
      </c>
      <c r="F348" s="1" t="s">
        <v>364</v>
      </c>
      <c r="G348">
        <v>19</v>
      </c>
      <c r="H348">
        <v>99</v>
      </c>
      <c r="I348" s="1" t="s">
        <v>131</v>
      </c>
      <c r="J348" s="1" t="s">
        <v>121</v>
      </c>
      <c r="K348">
        <v>10</v>
      </c>
      <c r="L348">
        <v>100</v>
      </c>
      <c r="M348" s="1" t="s">
        <v>122</v>
      </c>
      <c r="N348" s="1" t="s">
        <v>123</v>
      </c>
      <c r="O348" s="1" t="s">
        <v>1050</v>
      </c>
      <c r="P348" s="1" t="s">
        <v>1051</v>
      </c>
      <c r="Q348">
        <f t="shared" si="10"/>
        <v>424</v>
      </c>
      <c r="R348">
        <f>IFERROR(VLOOKUP(Q348,'Populations Data'!$B$2:$E$90,2,FALSE),"")</f>
        <v>2022</v>
      </c>
      <c r="S348">
        <f>IFERROR(VLOOKUP(Q348,'Populations Data'!$B$2:$E$90,3,FALSE),"")</f>
        <v>125312</v>
      </c>
      <c r="T348" t="str">
        <f t="shared" si="11"/>
        <v>Vancouver Island</v>
      </c>
      <c r="U348">
        <f>_xlfn.XLOOKUP(B348,Sheet3!$M$5:$M$9,Sheet3!$P$5:$P$9,"",0,1)</f>
        <v>209.99723807980351</v>
      </c>
    </row>
    <row r="349" spans="1:21" hidden="1" x14ac:dyDescent="0.2">
      <c r="A349" s="1" t="s">
        <v>126</v>
      </c>
      <c r="B349" s="1" t="s">
        <v>191</v>
      </c>
      <c r="C349" s="1" t="s">
        <v>361</v>
      </c>
      <c r="D349" s="1" t="s">
        <v>166</v>
      </c>
      <c r="E349" s="1" t="s">
        <v>1052</v>
      </c>
      <c r="F349" s="1" t="s">
        <v>364</v>
      </c>
      <c r="G349">
        <v>19</v>
      </c>
      <c r="H349">
        <v>99</v>
      </c>
      <c r="I349" s="1" t="s">
        <v>131</v>
      </c>
      <c r="J349" s="1" t="s">
        <v>121</v>
      </c>
      <c r="K349">
        <v>5</v>
      </c>
      <c r="L349">
        <v>92</v>
      </c>
      <c r="M349" s="1" t="s">
        <v>122</v>
      </c>
      <c r="N349" s="1" t="s">
        <v>123</v>
      </c>
      <c r="O349" s="1" t="s">
        <v>1050</v>
      </c>
      <c r="P349" s="1" t="s">
        <v>1051</v>
      </c>
      <c r="Q349">
        <f t="shared" si="10"/>
        <v>424</v>
      </c>
      <c r="R349">
        <f>IFERROR(VLOOKUP(Q349,'Populations Data'!$B$2:$E$90,2,FALSE),"")</f>
        <v>2022</v>
      </c>
      <c r="S349">
        <f>IFERROR(VLOOKUP(Q349,'Populations Data'!$B$2:$E$90,3,FALSE),"")</f>
        <v>125312</v>
      </c>
      <c r="T349" t="str">
        <f t="shared" si="11"/>
        <v>Vancouver Island</v>
      </c>
      <c r="U349">
        <f>_xlfn.XLOOKUP(B349,Sheet3!$M$5:$M$9,Sheet3!$P$5:$P$9,"",0,1)</f>
        <v>209.99723807980351</v>
      </c>
    </row>
    <row r="350" spans="1:21" hidden="1" x14ac:dyDescent="0.2">
      <c r="A350" s="1" t="s">
        <v>126</v>
      </c>
      <c r="B350" s="1" t="s">
        <v>191</v>
      </c>
      <c r="C350" s="1" t="s">
        <v>361</v>
      </c>
      <c r="D350" s="1" t="s">
        <v>166</v>
      </c>
      <c r="E350" s="1" t="s">
        <v>1053</v>
      </c>
      <c r="F350" s="1" t="s">
        <v>364</v>
      </c>
      <c r="G350">
        <v>19</v>
      </c>
      <c r="H350">
        <v>64</v>
      </c>
      <c r="I350" s="1" t="s">
        <v>131</v>
      </c>
      <c r="J350" s="1" t="s">
        <v>121</v>
      </c>
      <c r="K350">
        <v>5</v>
      </c>
      <c r="L350">
        <v>100</v>
      </c>
      <c r="M350" s="1" t="s">
        <v>122</v>
      </c>
      <c r="N350" s="1" t="s">
        <v>123</v>
      </c>
      <c r="O350" s="1" t="s">
        <v>1054</v>
      </c>
      <c r="P350" s="1" t="s">
        <v>1055</v>
      </c>
      <c r="Q350">
        <f t="shared" si="10"/>
        <v>424</v>
      </c>
      <c r="R350">
        <f>IFERROR(VLOOKUP(Q350,'Populations Data'!$B$2:$E$90,2,FALSE),"")</f>
        <v>2022</v>
      </c>
      <c r="S350">
        <f>IFERROR(VLOOKUP(Q350,'Populations Data'!$B$2:$E$90,3,FALSE),"")</f>
        <v>125312</v>
      </c>
      <c r="T350" t="str">
        <f t="shared" si="11"/>
        <v>Vancouver Island</v>
      </c>
      <c r="U350">
        <f>_xlfn.XLOOKUP(B350,Sheet3!$M$5:$M$9,Sheet3!$P$5:$P$9,"",0,1)</f>
        <v>209.99723807980351</v>
      </c>
    </row>
    <row r="351" spans="1:21" hidden="1" x14ac:dyDescent="0.2">
      <c r="A351" s="1" t="s">
        <v>126</v>
      </c>
      <c r="B351" s="1" t="s">
        <v>191</v>
      </c>
      <c r="C351" s="1" t="s">
        <v>620</v>
      </c>
      <c r="D351" s="1" t="s">
        <v>135</v>
      </c>
      <c r="E351" s="1" t="s">
        <v>621</v>
      </c>
      <c r="F351" s="1" t="s">
        <v>622</v>
      </c>
      <c r="G351">
        <v>19</v>
      </c>
      <c r="H351">
        <v>99</v>
      </c>
      <c r="I351" s="1" t="s">
        <v>222</v>
      </c>
      <c r="J351" s="1" t="s">
        <v>121</v>
      </c>
      <c r="K351">
        <v>2</v>
      </c>
      <c r="L351">
        <v>100</v>
      </c>
      <c r="M351" s="1" t="s">
        <v>122</v>
      </c>
      <c r="N351" s="1" t="s">
        <v>123</v>
      </c>
      <c r="O351" s="1" t="s">
        <v>623</v>
      </c>
      <c r="P351" s="1" t="s">
        <v>624</v>
      </c>
      <c r="Q351">
        <f t="shared" si="10"/>
        <v>431</v>
      </c>
      <c r="R351">
        <f>IFERROR(VLOOKUP(Q351,'Populations Data'!$B$2:$E$90,2,FALSE),"")</f>
        <v>2022</v>
      </c>
      <c r="S351">
        <f>IFERROR(VLOOKUP(Q351,'Populations Data'!$B$2:$E$90,3,FALSE),"")</f>
        <v>76192</v>
      </c>
      <c r="T351" t="str">
        <f t="shared" si="11"/>
        <v>Vancouver Island</v>
      </c>
      <c r="U351">
        <f>_xlfn.XLOOKUP(B351,Sheet3!$M$5:$M$9,Sheet3!$P$5:$P$9,"",0,1)</f>
        <v>209.99723807980351</v>
      </c>
    </row>
    <row r="352" spans="1:21" hidden="1" x14ac:dyDescent="0.2">
      <c r="A352" s="1" t="s">
        <v>126</v>
      </c>
      <c r="B352" s="1" t="s">
        <v>191</v>
      </c>
      <c r="C352" s="1" t="s">
        <v>367</v>
      </c>
      <c r="D352" s="1" t="s">
        <v>524</v>
      </c>
      <c r="E352" s="1" t="s">
        <v>1056</v>
      </c>
      <c r="F352" s="1" t="s">
        <v>370</v>
      </c>
      <c r="G352">
        <v>19</v>
      </c>
      <c r="H352">
        <v>99</v>
      </c>
      <c r="I352" s="1" t="s">
        <v>131</v>
      </c>
      <c r="J352" s="1" t="s">
        <v>121</v>
      </c>
      <c r="K352">
        <v>12</v>
      </c>
      <c r="L352">
        <v>100</v>
      </c>
      <c r="M352" s="1" t="s">
        <v>122</v>
      </c>
      <c r="N352" s="1" t="s">
        <v>123</v>
      </c>
      <c r="O352" s="1" t="s">
        <v>1057</v>
      </c>
      <c r="P352" s="1" t="s">
        <v>1058</v>
      </c>
      <c r="Q352">
        <f t="shared" si="10"/>
        <v>432</v>
      </c>
      <c r="R352">
        <f>IFERROR(VLOOKUP(Q352,'Populations Data'!$B$2:$E$90,2,FALSE),"")</f>
        <v>2022</v>
      </c>
      <c r="S352">
        <f>IFERROR(VLOOKUP(Q352,'Populations Data'!$B$2:$E$90,3,FALSE),"")</f>
        <v>48654</v>
      </c>
      <c r="T352" t="str">
        <f t="shared" si="11"/>
        <v>Vancouver Island</v>
      </c>
      <c r="U352">
        <f>_xlfn.XLOOKUP(B352,Sheet3!$M$5:$M$9,Sheet3!$P$5:$P$9,"",0,1)</f>
        <v>209.99723807980351</v>
      </c>
    </row>
    <row r="353" spans="1:21" hidden="1" x14ac:dyDescent="0.2">
      <c r="A353" s="1" t="s">
        <v>126</v>
      </c>
      <c r="B353" s="1" t="s">
        <v>191</v>
      </c>
      <c r="C353" s="1" t="s">
        <v>367</v>
      </c>
      <c r="D353" s="1" t="s">
        <v>791</v>
      </c>
      <c r="E353" s="1" t="s">
        <v>1059</v>
      </c>
      <c r="F353" s="1" t="s">
        <v>370</v>
      </c>
      <c r="G353">
        <v>12</v>
      </c>
      <c r="H353">
        <v>19</v>
      </c>
      <c r="I353" s="1" t="s">
        <v>131</v>
      </c>
      <c r="J353" s="1" t="s">
        <v>121</v>
      </c>
      <c r="K353">
        <v>3</v>
      </c>
      <c r="L353">
        <v>14</v>
      </c>
      <c r="M353" s="1" t="s">
        <v>122</v>
      </c>
      <c r="N353" s="1" t="s">
        <v>123</v>
      </c>
      <c r="O353" s="1" t="s">
        <v>1060</v>
      </c>
      <c r="P353" s="1" t="s">
        <v>1061</v>
      </c>
      <c r="Q353">
        <f t="shared" si="10"/>
        <v>432</v>
      </c>
      <c r="R353">
        <f>IFERROR(VLOOKUP(Q353,'Populations Data'!$B$2:$E$90,2,FALSE),"")</f>
        <v>2022</v>
      </c>
      <c r="S353">
        <f>IFERROR(VLOOKUP(Q353,'Populations Data'!$B$2:$E$90,3,FALSE),"")</f>
        <v>48654</v>
      </c>
      <c r="T353" t="str">
        <f t="shared" si="11"/>
        <v>Vancouver Island</v>
      </c>
      <c r="U353">
        <f>_xlfn.XLOOKUP(B353,Sheet3!$M$5:$M$9,Sheet3!$P$5:$P$9,"",0,1)</f>
        <v>209.99723807980351</v>
      </c>
    </row>
    <row r="354" spans="1:21" hidden="1" x14ac:dyDescent="0.2">
      <c r="A354" s="1" t="s">
        <v>126</v>
      </c>
      <c r="B354" s="1" t="s">
        <v>191</v>
      </c>
      <c r="C354" s="1" t="s">
        <v>367</v>
      </c>
      <c r="D354" s="1" t="s">
        <v>468</v>
      </c>
      <c r="E354" s="1" t="s">
        <v>1059</v>
      </c>
      <c r="F354" s="1" t="s">
        <v>370</v>
      </c>
      <c r="G354">
        <v>12</v>
      </c>
      <c r="H354">
        <v>19</v>
      </c>
      <c r="I354" s="1" t="s">
        <v>131</v>
      </c>
      <c r="J354" s="1" t="s">
        <v>121</v>
      </c>
      <c r="K354">
        <v>2</v>
      </c>
      <c r="L354">
        <v>14</v>
      </c>
      <c r="M354" s="1" t="s">
        <v>122</v>
      </c>
      <c r="N354" s="1" t="s">
        <v>123</v>
      </c>
      <c r="O354" s="1" t="s">
        <v>1060</v>
      </c>
      <c r="P354" s="1" t="s">
        <v>1061</v>
      </c>
      <c r="Q354">
        <f t="shared" si="10"/>
        <v>432</v>
      </c>
      <c r="R354">
        <f>IFERROR(VLOOKUP(Q354,'Populations Data'!$B$2:$E$90,2,FALSE),"")</f>
        <v>2022</v>
      </c>
      <c r="S354">
        <f>IFERROR(VLOOKUP(Q354,'Populations Data'!$B$2:$E$90,3,FALSE),"")</f>
        <v>48654</v>
      </c>
      <c r="T354" t="str">
        <f t="shared" si="11"/>
        <v>Vancouver Island</v>
      </c>
      <c r="U354">
        <f>_xlfn.XLOOKUP(B354,Sheet3!$M$5:$M$9,Sheet3!$P$5:$P$9,"",0,1)</f>
        <v>209.99723807980351</v>
      </c>
    </row>
    <row r="355" spans="1:21" hidden="1" x14ac:dyDescent="0.2">
      <c r="A355" s="1" t="s">
        <v>126</v>
      </c>
      <c r="B355" s="1" t="s">
        <v>202</v>
      </c>
      <c r="C355" s="1" t="s">
        <v>436</v>
      </c>
      <c r="D355" s="1" t="s">
        <v>135</v>
      </c>
      <c r="E355" s="1" t="s">
        <v>1062</v>
      </c>
      <c r="F355" s="1" t="s">
        <v>439</v>
      </c>
      <c r="G355">
        <v>19</v>
      </c>
      <c r="H355">
        <v>99</v>
      </c>
      <c r="I355" s="1" t="s">
        <v>131</v>
      </c>
      <c r="J355" s="1" t="s">
        <v>121</v>
      </c>
      <c r="K355">
        <v>2</v>
      </c>
      <c r="M355" s="1" t="s">
        <v>122</v>
      </c>
      <c r="N355" s="1" t="s">
        <v>123</v>
      </c>
      <c r="O355" s="1" t="s">
        <v>1063</v>
      </c>
      <c r="P355" s="1" t="s">
        <v>1064</v>
      </c>
      <c r="Q355">
        <f t="shared" si="10"/>
        <v>517</v>
      </c>
      <c r="R355">
        <f>IFERROR(VLOOKUP(Q355,'Populations Data'!$B$2:$E$90,2,FALSE),"")</f>
        <v>2022</v>
      </c>
      <c r="S355">
        <f>IFERROR(VLOOKUP(Q355,'Populations Data'!$B$2:$E$90,3,FALSE),"")</f>
        <v>22621</v>
      </c>
      <c r="T355" t="str">
        <f t="shared" si="11"/>
        <v>Northern</v>
      </c>
      <c r="U355">
        <f>_xlfn.XLOOKUP(B355,Sheet3!$M$5:$M$9,Sheet3!$P$5:$P$9,"",0,1)</f>
        <v>147.86298030491744</v>
      </c>
    </row>
    <row r="356" spans="1:21" hidden="1" x14ac:dyDescent="0.2">
      <c r="A356" s="1" t="s">
        <v>126</v>
      </c>
      <c r="B356" s="1" t="s">
        <v>202</v>
      </c>
      <c r="C356" s="1" t="s">
        <v>377</v>
      </c>
      <c r="D356" s="1" t="s">
        <v>178</v>
      </c>
      <c r="E356" s="1" t="s">
        <v>378</v>
      </c>
      <c r="F356" s="1" t="s">
        <v>379</v>
      </c>
      <c r="G356">
        <v>19</v>
      </c>
      <c r="H356">
        <v>64</v>
      </c>
      <c r="I356" s="1" t="s">
        <v>372</v>
      </c>
      <c r="J356" s="1" t="s">
        <v>121</v>
      </c>
      <c r="K356">
        <v>10</v>
      </c>
      <c r="M356" s="1" t="s">
        <v>122</v>
      </c>
      <c r="N356" s="1" t="s">
        <v>123</v>
      </c>
      <c r="O356" s="1" t="s">
        <v>380</v>
      </c>
      <c r="P356" s="1" t="s">
        <v>381</v>
      </c>
      <c r="Q356">
        <f t="shared" si="10"/>
        <v>524</v>
      </c>
      <c r="R356">
        <f>IFERROR(VLOOKUP(Q356,'Populations Data'!$B$2:$E$90,2,FALSE),"")</f>
        <v>2022</v>
      </c>
      <c r="S356">
        <f>IFERROR(VLOOKUP(Q356,'Populations Data'!$B$2:$E$90,3,FALSE),"")</f>
        <v>106275</v>
      </c>
      <c r="T356" t="str">
        <f t="shared" si="11"/>
        <v>Northern</v>
      </c>
      <c r="U356">
        <f>_xlfn.XLOOKUP(B356,Sheet3!$M$5:$M$9,Sheet3!$P$5:$P$9,"",0,1)</f>
        <v>147.86298030491744</v>
      </c>
    </row>
    <row r="357" spans="1:21" hidden="1" x14ac:dyDescent="0.2">
      <c r="A357" s="1" t="s">
        <v>126</v>
      </c>
      <c r="B357" s="1" t="s">
        <v>202</v>
      </c>
      <c r="C357" s="1" t="s">
        <v>1065</v>
      </c>
      <c r="D357" s="1" t="s">
        <v>135</v>
      </c>
      <c r="E357" s="1" t="s">
        <v>1066</v>
      </c>
      <c r="F357" s="1" t="s">
        <v>1067</v>
      </c>
      <c r="G357">
        <v>19</v>
      </c>
      <c r="H357">
        <v>99</v>
      </c>
      <c r="I357" s="1" t="s">
        <v>131</v>
      </c>
      <c r="J357" s="1" t="s">
        <v>121</v>
      </c>
      <c r="K357">
        <v>2</v>
      </c>
      <c r="M357" s="1" t="s">
        <v>122</v>
      </c>
      <c r="N357" s="1" t="s">
        <v>123</v>
      </c>
      <c r="O357" s="1" t="s">
        <v>1068</v>
      </c>
      <c r="P357" s="1" t="s">
        <v>1069</v>
      </c>
      <c r="Q357">
        <f t="shared" si="10"/>
        <v>533</v>
      </c>
      <c r="R357">
        <f>IFERROR(VLOOKUP(Q357,'Populations Data'!$B$2:$E$90,2,FALSE),"")</f>
        <v>2022</v>
      </c>
      <c r="S357">
        <f>IFERROR(VLOOKUP(Q357,'Populations Data'!$B$2:$E$90,3,FALSE),"")</f>
        <v>5077</v>
      </c>
      <c r="T357" t="str">
        <f t="shared" si="11"/>
        <v>Northern</v>
      </c>
      <c r="U357">
        <f>_xlfn.XLOOKUP(B357,Sheet3!$M$5:$M$9,Sheet3!$P$5:$P$9,"",0,1)</f>
        <v>147.86298030491744</v>
      </c>
    </row>
    <row r="358" spans="1:21" hidden="1" x14ac:dyDescent="0.2">
      <c r="A358" s="1" t="s">
        <v>126</v>
      </c>
      <c r="B358" s="1" t="s">
        <v>116</v>
      </c>
      <c r="C358" s="1" t="s">
        <v>406</v>
      </c>
      <c r="D358" s="1" t="s">
        <v>878</v>
      </c>
      <c r="E358" s="1" t="s">
        <v>394</v>
      </c>
      <c r="F358" s="1" t="s">
        <v>394</v>
      </c>
      <c r="G358">
        <v>19</v>
      </c>
      <c r="H358">
        <v>99</v>
      </c>
      <c r="I358" s="1" t="s">
        <v>131</v>
      </c>
      <c r="J358" s="1" t="s">
        <v>121</v>
      </c>
      <c r="K358">
        <v>1030</v>
      </c>
      <c r="M358" s="1" t="s">
        <v>122</v>
      </c>
      <c r="N358" s="1" t="s">
        <v>123</v>
      </c>
      <c r="O358" s="1" t="s">
        <v>121</v>
      </c>
      <c r="P358" s="1" t="s">
        <v>121</v>
      </c>
      <c r="Q358">
        <f t="shared" si="10"/>
        <v>999</v>
      </c>
      <c r="R358" t="str">
        <f>IFERROR(VLOOKUP(Q358,'Populations Data'!$B$2:$E$90,2,FALSE),"")</f>
        <v/>
      </c>
      <c r="S358" t="str">
        <f>IFERROR(VLOOKUP(Q358,'Populations Data'!$B$2:$E$90,3,FALSE),"")</f>
        <v/>
      </c>
      <c r="T358" t="str">
        <f t="shared" si="11"/>
        <v>Interior</v>
      </c>
      <c r="U358">
        <f>_xlfn.XLOOKUP(B358,Sheet3!$M$5:$M$9,Sheet3!$P$5:$P$9,"",0,1)</f>
        <v>183.63499488472948</v>
      </c>
    </row>
    <row r="359" spans="1:21" hidden="1" x14ac:dyDescent="0.2">
      <c r="A359" s="1" t="s">
        <v>126</v>
      </c>
      <c r="B359" s="1" t="s">
        <v>191</v>
      </c>
      <c r="C359" s="1" t="s">
        <v>406</v>
      </c>
      <c r="D359" s="1" t="s">
        <v>878</v>
      </c>
      <c r="E359" s="1" t="s">
        <v>394</v>
      </c>
      <c r="F359" s="1" t="s">
        <v>394</v>
      </c>
      <c r="G359">
        <v>19</v>
      </c>
      <c r="H359">
        <v>99</v>
      </c>
      <c r="I359" s="1" t="s">
        <v>131</v>
      </c>
      <c r="J359" s="1" t="s">
        <v>121</v>
      </c>
      <c r="K359">
        <v>1890</v>
      </c>
      <c r="M359" s="1" t="s">
        <v>122</v>
      </c>
      <c r="N359" s="1" t="s">
        <v>123</v>
      </c>
      <c r="O359" s="1" t="s">
        <v>121</v>
      </c>
      <c r="P359" s="1" t="s">
        <v>121</v>
      </c>
      <c r="Q359">
        <f t="shared" si="10"/>
        <v>999</v>
      </c>
      <c r="R359" t="str">
        <f>IFERROR(VLOOKUP(Q359,'Populations Data'!$B$2:$E$90,2,FALSE),"")</f>
        <v/>
      </c>
      <c r="S359" t="str">
        <f>IFERROR(VLOOKUP(Q359,'Populations Data'!$B$2:$E$90,3,FALSE),"")</f>
        <v/>
      </c>
      <c r="T359" t="str">
        <f t="shared" si="11"/>
        <v>Vancouver Island</v>
      </c>
      <c r="U359">
        <f>_xlfn.XLOOKUP(B359,Sheet3!$M$5:$M$9,Sheet3!$P$5:$P$9,"",0,1)</f>
        <v>209.99723807980351</v>
      </c>
    </row>
    <row r="360" spans="1:21" hidden="1" x14ac:dyDescent="0.2">
      <c r="A360" s="1" t="s">
        <v>391</v>
      </c>
      <c r="B360" s="1" t="s">
        <v>116</v>
      </c>
      <c r="C360" s="1" t="s">
        <v>450</v>
      </c>
      <c r="D360" s="1" t="s">
        <v>393</v>
      </c>
      <c r="E360" s="1" t="s">
        <v>394</v>
      </c>
      <c r="F360" s="1" t="s">
        <v>452</v>
      </c>
      <c r="I360" s="1" t="s">
        <v>121</v>
      </c>
      <c r="J360" s="1" t="s">
        <v>121</v>
      </c>
      <c r="K360">
        <v>3</v>
      </c>
      <c r="M360" s="1" t="s">
        <v>122</v>
      </c>
      <c r="N360" s="1" t="s">
        <v>123</v>
      </c>
      <c r="O360" s="1" t="s">
        <v>121</v>
      </c>
      <c r="P360" s="1" t="s">
        <v>121</v>
      </c>
      <c r="Q360">
        <f t="shared" si="10"/>
        <v>122</v>
      </c>
      <c r="R360">
        <f>IFERROR(VLOOKUP(Q360,'Populations Data'!$B$2:$E$90,2,FALSE),"")</f>
        <v>2022</v>
      </c>
      <c r="S360">
        <f>IFERROR(VLOOKUP(Q360,'Populations Data'!$B$2:$E$90,3,FALSE),"")</f>
        <v>28244</v>
      </c>
      <c r="T360" t="str">
        <f t="shared" si="11"/>
        <v>Interior</v>
      </c>
      <c r="U360">
        <f>_xlfn.XLOOKUP(B360,Sheet3!$M$5:$M$9,Sheet3!$P$5:$P$9,"",0,1)</f>
        <v>183.63499488472948</v>
      </c>
    </row>
    <row r="361" spans="1:21" hidden="1" x14ac:dyDescent="0.2">
      <c r="A361" s="1" t="s">
        <v>391</v>
      </c>
      <c r="B361" s="1" t="s">
        <v>164</v>
      </c>
      <c r="C361" s="1" t="s">
        <v>401</v>
      </c>
      <c r="D361" s="1" t="s">
        <v>393</v>
      </c>
      <c r="E361" s="1" t="s">
        <v>394</v>
      </c>
      <c r="F361" s="1" t="s">
        <v>402</v>
      </c>
      <c r="I361" s="1" t="s">
        <v>121</v>
      </c>
      <c r="J361" s="1" t="s">
        <v>121</v>
      </c>
      <c r="K361">
        <v>3</v>
      </c>
      <c r="M361" s="1" t="s">
        <v>122</v>
      </c>
      <c r="N361" s="1" t="s">
        <v>123</v>
      </c>
      <c r="O361" s="1" t="s">
        <v>121</v>
      </c>
      <c r="P361" s="1" t="s">
        <v>121</v>
      </c>
      <c r="Q361">
        <f t="shared" si="10"/>
        <v>215</v>
      </c>
      <c r="R361">
        <f>IFERROR(VLOOKUP(Q361,'Populations Data'!$B$2:$E$90,2,FALSE),"")</f>
        <v>2022</v>
      </c>
      <c r="S361">
        <f>IFERROR(VLOOKUP(Q361,'Populations Data'!$B$2:$E$90,3,FALSE),"")</f>
        <v>11001</v>
      </c>
      <c r="T361" t="str">
        <f t="shared" si="11"/>
        <v>Fraser</v>
      </c>
      <c r="U361">
        <f>_xlfn.XLOOKUP(B361,Sheet3!$M$5:$M$9,Sheet3!$P$5:$P$9,"",0,1)</f>
        <v>171.29879318961125</v>
      </c>
    </row>
    <row r="362" spans="1:21" hidden="1" x14ac:dyDescent="0.2">
      <c r="A362" s="1" t="s">
        <v>391</v>
      </c>
      <c r="B362" s="1" t="s">
        <v>164</v>
      </c>
      <c r="C362" s="1" t="s">
        <v>254</v>
      </c>
      <c r="D362" s="1" t="s">
        <v>393</v>
      </c>
      <c r="E362" s="1" t="s">
        <v>394</v>
      </c>
      <c r="F362" s="1" t="s">
        <v>256</v>
      </c>
      <c r="I362" s="1" t="s">
        <v>121</v>
      </c>
      <c r="J362" s="1" t="s">
        <v>121</v>
      </c>
      <c r="K362">
        <v>6</v>
      </c>
      <c r="M362" s="1" t="s">
        <v>122</v>
      </c>
      <c r="N362" s="1" t="s">
        <v>123</v>
      </c>
      <c r="O362" s="1" t="s">
        <v>121</v>
      </c>
      <c r="P362" s="1" t="s">
        <v>121</v>
      </c>
      <c r="Q362">
        <f t="shared" si="10"/>
        <v>221</v>
      </c>
      <c r="R362">
        <f>IFERROR(VLOOKUP(Q362,'Populations Data'!$B$2:$E$90,2,FALSE),"")</f>
        <v>2022</v>
      </c>
      <c r="S362">
        <f>IFERROR(VLOOKUP(Q362,'Populations Data'!$B$2:$E$90,3,FALSE),"")</f>
        <v>84787</v>
      </c>
      <c r="T362" t="str">
        <f t="shared" si="11"/>
        <v>Fraser</v>
      </c>
      <c r="U362">
        <f>_xlfn.XLOOKUP(B362,Sheet3!$M$5:$M$9,Sheet3!$P$5:$P$9,"",0,1)</f>
        <v>171.29879318961125</v>
      </c>
    </row>
    <row r="363" spans="1:21" hidden="1" x14ac:dyDescent="0.2">
      <c r="A363" s="1" t="s">
        <v>391</v>
      </c>
      <c r="B363" s="1" t="s">
        <v>164</v>
      </c>
      <c r="C363" s="1" t="s">
        <v>214</v>
      </c>
      <c r="D363" s="1" t="s">
        <v>393</v>
      </c>
      <c r="E363" s="1" t="s">
        <v>394</v>
      </c>
      <c r="F363" s="1" t="s">
        <v>1070</v>
      </c>
      <c r="I363" s="1" t="s">
        <v>121</v>
      </c>
      <c r="J363" s="1" t="s">
        <v>121</v>
      </c>
      <c r="K363">
        <v>95</v>
      </c>
      <c r="M363" s="1" t="s">
        <v>122</v>
      </c>
      <c r="N363" s="1" t="s">
        <v>123</v>
      </c>
      <c r="O363" s="1" t="s">
        <v>121</v>
      </c>
      <c r="P363" s="1" t="s">
        <v>121</v>
      </c>
      <c r="Q363">
        <f t="shared" si="10"/>
        <v>224</v>
      </c>
      <c r="R363">
        <f>IFERROR(VLOOKUP(Q363,'Populations Data'!$B$2:$E$90,2,FALSE),"")</f>
        <v>2022</v>
      </c>
      <c r="S363">
        <f>IFERROR(VLOOKUP(Q363,'Populations Data'!$B$2:$E$90,3,FALSE),"")</f>
        <v>263080</v>
      </c>
      <c r="T363" t="str">
        <f t="shared" si="11"/>
        <v>Fraser</v>
      </c>
      <c r="U363">
        <f>_xlfn.XLOOKUP(B363,Sheet3!$M$5:$M$9,Sheet3!$P$5:$P$9,"",0,1)</f>
        <v>171.29879318961125</v>
      </c>
    </row>
    <row r="364" spans="1:21" hidden="1" x14ac:dyDescent="0.2">
      <c r="A364" s="1" t="s">
        <v>391</v>
      </c>
      <c r="B364" s="1" t="s">
        <v>164</v>
      </c>
      <c r="C364" s="1" t="s">
        <v>219</v>
      </c>
      <c r="D364" s="1" t="s">
        <v>409</v>
      </c>
      <c r="E364" s="1" t="s">
        <v>394</v>
      </c>
      <c r="F364" s="1" t="s">
        <v>221</v>
      </c>
      <c r="I364" s="1" t="s">
        <v>121</v>
      </c>
      <c r="J364" s="1" t="s">
        <v>121</v>
      </c>
      <c r="K364">
        <v>9</v>
      </c>
      <c r="M364" s="1" t="s">
        <v>122</v>
      </c>
      <c r="N364" s="1" t="s">
        <v>123</v>
      </c>
      <c r="O364" s="1" t="s">
        <v>121</v>
      </c>
      <c r="P364" s="1" t="s">
        <v>121</v>
      </c>
      <c r="Q364">
        <f t="shared" si="10"/>
        <v>233</v>
      </c>
      <c r="R364">
        <f>IFERROR(VLOOKUP(Q364,'Populations Data'!$B$2:$E$90,2,FALSE),"")</f>
        <v>2022</v>
      </c>
      <c r="S364">
        <f>IFERROR(VLOOKUP(Q364,'Populations Data'!$B$2:$E$90,3,FALSE),"")</f>
        <v>538362</v>
      </c>
      <c r="T364" t="str">
        <f t="shared" si="11"/>
        <v>Fraser</v>
      </c>
      <c r="U364">
        <f>_xlfn.XLOOKUP(B364,Sheet3!$M$5:$M$9,Sheet3!$P$5:$P$9,"",0,1)</f>
        <v>171.29879318961125</v>
      </c>
    </row>
    <row r="365" spans="1:21" hidden="1" x14ac:dyDescent="0.2">
      <c r="A365" s="1" t="s">
        <v>391</v>
      </c>
      <c r="B365" s="1" t="s">
        <v>164</v>
      </c>
      <c r="C365" s="1" t="s">
        <v>219</v>
      </c>
      <c r="D365" s="1" t="s">
        <v>393</v>
      </c>
      <c r="E365" s="1" t="s">
        <v>394</v>
      </c>
      <c r="F365" s="1" t="s">
        <v>221</v>
      </c>
      <c r="I365" s="1" t="s">
        <v>121</v>
      </c>
      <c r="J365" s="1" t="s">
        <v>121</v>
      </c>
      <c r="K365">
        <v>4</v>
      </c>
      <c r="M365" s="1" t="s">
        <v>122</v>
      </c>
      <c r="N365" s="1" t="s">
        <v>123</v>
      </c>
      <c r="O365" s="1" t="s">
        <v>121</v>
      </c>
      <c r="P365" s="1" t="s">
        <v>121</v>
      </c>
      <c r="Q365">
        <f t="shared" si="10"/>
        <v>233</v>
      </c>
      <c r="R365">
        <f>IFERROR(VLOOKUP(Q365,'Populations Data'!$B$2:$E$90,2,FALSE),"")</f>
        <v>2022</v>
      </c>
      <c r="S365">
        <f>IFERROR(VLOOKUP(Q365,'Populations Data'!$B$2:$E$90,3,FALSE),"")</f>
        <v>538362</v>
      </c>
      <c r="T365" t="str">
        <f t="shared" si="11"/>
        <v>Fraser</v>
      </c>
      <c r="U365">
        <f>_xlfn.XLOOKUP(B365,Sheet3!$M$5:$M$9,Sheet3!$P$5:$P$9,"",0,1)</f>
        <v>171.29879318961125</v>
      </c>
    </row>
    <row r="366" spans="1:21" hidden="1" x14ac:dyDescent="0.2">
      <c r="A366" s="1" t="s">
        <v>391</v>
      </c>
      <c r="B366" s="1" t="s">
        <v>191</v>
      </c>
      <c r="C366" s="1" t="s">
        <v>497</v>
      </c>
      <c r="D366" s="1" t="s">
        <v>399</v>
      </c>
      <c r="E366" s="1" t="s">
        <v>394</v>
      </c>
      <c r="F366" s="1" t="s">
        <v>1071</v>
      </c>
      <c r="I366" s="1" t="s">
        <v>121</v>
      </c>
      <c r="J366" s="1" t="s">
        <v>121</v>
      </c>
      <c r="K366">
        <v>1</v>
      </c>
      <c r="M366" s="1" t="s">
        <v>122</v>
      </c>
      <c r="N366" s="1" t="s">
        <v>123</v>
      </c>
      <c r="O366" s="1" t="s">
        <v>121</v>
      </c>
      <c r="P366" s="1" t="s">
        <v>121</v>
      </c>
      <c r="Q366">
        <f t="shared" si="10"/>
        <v>434</v>
      </c>
      <c r="R366">
        <f>IFERROR(VLOOKUP(Q366,'Populations Data'!$B$2:$E$90,2,FALSE),"")</f>
        <v>2022</v>
      </c>
      <c r="S366">
        <f>IFERROR(VLOOKUP(Q366,'Populations Data'!$B$2:$E$90,3,FALSE),"")</f>
        <v>11998</v>
      </c>
      <c r="T366" t="str">
        <f t="shared" si="11"/>
        <v>Vancouver Island</v>
      </c>
      <c r="U366">
        <f>_xlfn.XLOOKUP(B366,Sheet3!$M$5:$M$9,Sheet3!$P$5:$P$9,"",0,1)</f>
        <v>209.99723807980351</v>
      </c>
    </row>
    <row r="367" spans="1:21" hidden="1" x14ac:dyDescent="0.2">
      <c r="A367" s="1" t="s">
        <v>391</v>
      </c>
      <c r="B367" s="1" t="s">
        <v>191</v>
      </c>
      <c r="C367" s="1" t="s">
        <v>192</v>
      </c>
      <c r="D367" s="1" t="s">
        <v>399</v>
      </c>
      <c r="E367" s="1" t="s">
        <v>394</v>
      </c>
      <c r="F367" s="1" t="s">
        <v>194</v>
      </c>
      <c r="I367" s="1" t="s">
        <v>121</v>
      </c>
      <c r="J367" s="1" t="s">
        <v>121</v>
      </c>
      <c r="K367">
        <v>5</v>
      </c>
      <c r="M367" s="1" t="s">
        <v>122</v>
      </c>
      <c r="N367" s="1" t="s">
        <v>123</v>
      </c>
      <c r="O367" s="1" t="s">
        <v>121</v>
      </c>
      <c r="P367" s="1" t="s">
        <v>121</v>
      </c>
      <c r="Q367">
        <f t="shared" si="10"/>
        <v>411</v>
      </c>
      <c r="R367">
        <f>IFERROR(VLOOKUP(Q367,'Populations Data'!$B$2:$E$90,2,FALSE),"")</f>
        <v>2022</v>
      </c>
      <c r="S367">
        <f>IFERROR(VLOOKUP(Q367,'Populations Data'!$B$2:$E$90,3,FALSE),"")</f>
        <v>250926</v>
      </c>
      <c r="T367" t="str">
        <f t="shared" si="11"/>
        <v>Vancouver Island</v>
      </c>
      <c r="U367">
        <f>_xlfn.XLOOKUP(B367,Sheet3!$M$5:$M$9,Sheet3!$P$5:$P$9,"",0,1)</f>
        <v>209.99723807980351</v>
      </c>
    </row>
    <row r="368" spans="1:21" hidden="1" x14ac:dyDescent="0.2">
      <c r="A368" s="1" t="s">
        <v>416</v>
      </c>
      <c r="B368" s="1" t="s">
        <v>116</v>
      </c>
      <c r="C368" s="1" t="s">
        <v>117</v>
      </c>
      <c r="D368" s="1" t="s">
        <v>437</v>
      </c>
      <c r="E368" s="1" t="s">
        <v>1072</v>
      </c>
      <c r="F368" s="1" t="s">
        <v>120</v>
      </c>
      <c r="G368">
        <v>19</v>
      </c>
      <c r="H368">
        <v>64</v>
      </c>
      <c r="I368" s="1" t="s">
        <v>121</v>
      </c>
      <c r="J368" s="1" t="s">
        <v>121</v>
      </c>
      <c r="K368">
        <v>8</v>
      </c>
      <c r="L368">
        <v>91</v>
      </c>
      <c r="M368" s="1" t="s">
        <v>122</v>
      </c>
      <c r="N368" s="1" t="s">
        <v>123</v>
      </c>
      <c r="O368" s="1" t="s">
        <v>1073</v>
      </c>
      <c r="P368" s="1" t="s">
        <v>1074</v>
      </c>
      <c r="Q368">
        <f t="shared" si="10"/>
        <v>112</v>
      </c>
      <c r="R368">
        <f>IFERROR(VLOOKUP(Q368,'Populations Data'!$B$2:$E$90,2,FALSE),"")</f>
        <v>2022</v>
      </c>
      <c r="S368">
        <f>IFERROR(VLOOKUP(Q368,'Populations Data'!$B$2:$E$90,3,FALSE),"")</f>
        <v>28736</v>
      </c>
      <c r="T368" t="str">
        <f t="shared" si="11"/>
        <v>Interior</v>
      </c>
      <c r="U368">
        <f>_xlfn.XLOOKUP(B368,Sheet3!$M$5:$M$9,Sheet3!$P$5:$P$9,"",0,1)</f>
        <v>183.63499488472948</v>
      </c>
    </row>
    <row r="369" spans="1:21" hidden="1" x14ac:dyDescent="0.2">
      <c r="A369" s="1" t="s">
        <v>416</v>
      </c>
      <c r="B369" s="1" t="s">
        <v>116</v>
      </c>
      <c r="C369" s="1" t="s">
        <v>890</v>
      </c>
      <c r="D369" s="1" t="s">
        <v>437</v>
      </c>
      <c r="E369" s="1" t="s">
        <v>1075</v>
      </c>
      <c r="F369" s="1" t="s">
        <v>892</v>
      </c>
      <c r="G369">
        <v>19</v>
      </c>
      <c r="H369">
        <v>64</v>
      </c>
      <c r="I369" s="1" t="s">
        <v>121</v>
      </c>
      <c r="J369" s="1" t="s">
        <v>121</v>
      </c>
      <c r="K369">
        <v>9</v>
      </c>
      <c r="L369">
        <v>76</v>
      </c>
      <c r="M369" s="1" t="s">
        <v>122</v>
      </c>
      <c r="N369" s="1" t="s">
        <v>123</v>
      </c>
      <c r="O369" s="1" t="s">
        <v>893</v>
      </c>
      <c r="P369" s="1" t="s">
        <v>894</v>
      </c>
      <c r="Q369">
        <f t="shared" si="10"/>
        <v>125</v>
      </c>
      <c r="R369">
        <f>IFERROR(VLOOKUP(Q369,'Populations Data'!$B$2:$E$90,2,FALSE),"")</f>
        <v>2022</v>
      </c>
      <c r="S369">
        <f>IFERROR(VLOOKUP(Q369,'Populations Data'!$B$2:$E$90,3,FALSE),"")</f>
        <v>20975</v>
      </c>
      <c r="T369" t="str">
        <f t="shared" si="11"/>
        <v>Interior</v>
      </c>
      <c r="U369">
        <f>_xlfn.XLOOKUP(B369,Sheet3!$M$5:$M$9,Sheet3!$P$5:$P$9,"",0,1)</f>
        <v>183.63499488472948</v>
      </c>
    </row>
    <row r="370" spans="1:21" hidden="1" x14ac:dyDescent="0.2">
      <c r="A370" s="1" t="s">
        <v>416</v>
      </c>
      <c r="B370" s="1" t="s">
        <v>116</v>
      </c>
      <c r="C370" s="1" t="s">
        <v>151</v>
      </c>
      <c r="D370" s="1" t="s">
        <v>442</v>
      </c>
      <c r="E370" s="1" t="s">
        <v>677</v>
      </c>
      <c r="F370" s="1" t="s">
        <v>153</v>
      </c>
      <c r="G370">
        <v>12</v>
      </c>
      <c r="H370">
        <v>18</v>
      </c>
      <c r="I370" s="1" t="s">
        <v>121</v>
      </c>
      <c r="J370" s="1" t="s">
        <v>121</v>
      </c>
      <c r="K370">
        <v>8</v>
      </c>
      <c r="L370">
        <v>71</v>
      </c>
      <c r="M370" s="1" t="s">
        <v>122</v>
      </c>
      <c r="N370" s="1" t="s">
        <v>123</v>
      </c>
      <c r="O370" s="1" t="s">
        <v>678</v>
      </c>
      <c r="P370" s="1" t="s">
        <v>679</v>
      </c>
      <c r="Q370">
        <f t="shared" si="10"/>
        <v>137</v>
      </c>
      <c r="R370">
        <f>IFERROR(VLOOKUP(Q370,'Populations Data'!$B$2:$E$90,2,FALSE),"")</f>
        <v>2022</v>
      </c>
      <c r="S370">
        <f>IFERROR(VLOOKUP(Q370,'Populations Data'!$B$2:$E$90,3,FALSE),"")</f>
        <v>234885</v>
      </c>
      <c r="T370" t="str">
        <f t="shared" si="11"/>
        <v>Interior</v>
      </c>
      <c r="U370">
        <f>_xlfn.XLOOKUP(B370,Sheet3!$M$5:$M$9,Sheet3!$P$5:$P$9,"",0,1)</f>
        <v>183.63499488472948</v>
      </c>
    </row>
    <row r="371" spans="1:21" hidden="1" x14ac:dyDescent="0.2">
      <c r="A371" s="1" t="s">
        <v>416</v>
      </c>
      <c r="B371" s="1" t="s">
        <v>164</v>
      </c>
      <c r="C371" s="1" t="s">
        <v>214</v>
      </c>
      <c r="D371" s="1" t="s">
        <v>437</v>
      </c>
      <c r="E371" s="1" t="s">
        <v>1076</v>
      </c>
      <c r="F371" s="1" t="s">
        <v>383</v>
      </c>
      <c r="G371">
        <v>19</v>
      </c>
      <c r="H371">
        <v>64</v>
      </c>
      <c r="I371" s="1" t="s">
        <v>121</v>
      </c>
      <c r="J371" s="1" t="s">
        <v>121</v>
      </c>
      <c r="K371">
        <v>20</v>
      </c>
      <c r="L371">
        <v>100</v>
      </c>
      <c r="M371" s="1" t="s">
        <v>122</v>
      </c>
      <c r="N371" s="1" t="s">
        <v>123</v>
      </c>
      <c r="O371" s="1" t="s">
        <v>1077</v>
      </c>
      <c r="P371" s="1" t="s">
        <v>1078</v>
      </c>
      <c r="Q371">
        <f t="shared" si="10"/>
        <v>224</v>
      </c>
      <c r="R371">
        <f>IFERROR(VLOOKUP(Q371,'Populations Data'!$B$2:$E$90,2,FALSE),"")</f>
        <v>2022</v>
      </c>
      <c r="S371">
        <f>IFERROR(VLOOKUP(Q371,'Populations Data'!$B$2:$E$90,3,FALSE),"")</f>
        <v>263080</v>
      </c>
      <c r="T371" t="str">
        <f t="shared" si="11"/>
        <v>Fraser</v>
      </c>
      <c r="U371">
        <f>_xlfn.XLOOKUP(B371,Sheet3!$M$5:$M$9,Sheet3!$P$5:$P$9,"",0,1)</f>
        <v>171.29879318961125</v>
      </c>
    </row>
    <row r="372" spans="1:21" hidden="1" x14ac:dyDescent="0.2">
      <c r="A372" s="1" t="s">
        <v>416</v>
      </c>
      <c r="B372" s="1" t="s">
        <v>164</v>
      </c>
      <c r="C372" s="1" t="s">
        <v>219</v>
      </c>
      <c r="D372" s="1" t="s">
        <v>417</v>
      </c>
      <c r="E372" s="1" t="s">
        <v>1079</v>
      </c>
      <c r="F372" s="1" t="s">
        <v>221</v>
      </c>
      <c r="G372">
        <v>19</v>
      </c>
      <c r="H372">
        <v>99</v>
      </c>
      <c r="I372" s="1" t="s">
        <v>121</v>
      </c>
      <c r="J372" s="1" t="s">
        <v>121</v>
      </c>
      <c r="K372">
        <v>6</v>
      </c>
      <c r="L372">
        <v>100</v>
      </c>
      <c r="M372" s="1" t="s">
        <v>122</v>
      </c>
      <c r="N372" s="1" t="s">
        <v>123</v>
      </c>
      <c r="O372" s="1" t="s">
        <v>535</v>
      </c>
      <c r="P372" s="1" t="s">
        <v>536</v>
      </c>
      <c r="Q372">
        <f t="shared" si="10"/>
        <v>233</v>
      </c>
      <c r="R372">
        <f>IFERROR(VLOOKUP(Q372,'Populations Data'!$B$2:$E$90,2,FALSE),"")</f>
        <v>2022</v>
      </c>
      <c r="S372">
        <f>IFERROR(VLOOKUP(Q372,'Populations Data'!$B$2:$E$90,3,FALSE),"")</f>
        <v>538362</v>
      </c>
      <c r="T372" t="str">
        <f t="shared" si="11"/>
        <v>Fraser</v>
      </c>
      <c r="U372">
        <f>_xlfn.XLOOKUP(B372,Sheet3!$M$5:$M$9,Sheet3!$P$5:$P$9,"",0,1)</f>
        <v>171.29879318961125</v>
      </c>
    </row>
    <row r="373" spans="1:21" hidden="1" x14ac:dyDescent="0.2">
      <c r="A373" s="1" t="s">
        <v>416</v>
      </c>
      <c r="B373" s="1" t="s">
        <v>184</v>
      </c>
      <c r="C373" s="1" t="s">
        <v>237</v>
      </c>
      <c r="D373" s="1" t="s">
        <v>437</v>
      </c>
      <c r="E373" s="1" t="s">
        <v>1080</v>
      </c>
      <c r="F373" s="1" t="s">
        <v>239</v>
      </c>
      <c r="G373">
        <v>19</v>
      </c>
      <c r="H373">
        <v>64</v>
      </c>
      <c r="I373" s="1" t="s">
        <v>121</v>
      </c>
      <c r="J373" s="1" t="s">
        <v>121</v>
      </c>
      <c r="K373">
        <v>6</v>
      </c>
      <c r="L373">
        <v>100</v>
      </c>
      <c r="M373" s="1" t="s">
        <v>122</v>
      </c>
      <c r="N373" s="1" t="s">
        <v>123</v>
      </c>
      <c r="O373" s="1" t="s">
        <v>1081</v>
      </c>
      <c r="P373" s="1" t="s">
        <v>1082</v>
      </c>
      <c r="Q373">
        <f t="shared" si="10"/>
        <v>311</v>
      </c>
      <c r="R373">
        <f>IFERROR(VLOOKUP(Q373,'Populations Data'!$B$2:$E$90,2,FALSE),"")</f>
        <v>2022</v>
      </c>
      <c r="S373">
        <f>IFERROR(VLOOKUP(Q373,'Populations Data'!$B$2:$E$90,3,FALSE),"")</f>
        <v>220656</v>
      </c>
      <c r="T373" t="str">
        <f t="shared" si="11"/>
        <v>Vancouver Coastal</v>
      </c>
      <c r="U373">
        <f>_xlfn.XLOOKUP(B373,Sheet3!$M$5:$M$9,Sheet3!$P$5:$P$9,"",0,1)</f>
        <v>321.7507500861164</v>
      </c>
    </row>
    <row r="374" spans="1:21" hidden="1" x14ac:dyDescent="0.2">
      <c r="A374" s="1" t="s">
        <v>416</v>
      </c>
      <c r="B374" s="1" t="s">
        <v>184</v>
      </c>
      <c r="C374" s="1" t="s">
        <v>185</v>
      </c>
      <c r="D374" s="1" t="s">
        <v>437</v>
      </c>
      <c r="E374" s="1" t="s">
        <v>966</v>
      </c>
      <c r="F374" s="1" t="s">
        <v>188</v>
      </c>
      <c r="G374">
        <v>19</v>
      </c>
      <c r="H374">
        <v>64</v>
      </c>
      <c r="I374" s="1" t="s">
        <v>121</v>
      </c>
      <c r="J374" s="1" t="s">
        <v>121</v>
      </c>
      <c r="K374">
        <v>20</v>
      </c>
      <c r="L374">
        <v>100</v>
      </c>
      <c r="M374" s="1" t="s">
        <v>122</v>
      </c>
      <c r="N374" s="1" t="s">
        <v>123</v>
      </c>
      <c r="O374" s="1" t="s">
        <v>967</v>
      </c>
      <c r="P374" s="1" t="s">
        <v>968</v>
      </c>
      <c r="Q374">
        <f t="shared" si="10"/>
        <v>321</v>
      </c>
      <c r="R374">
        <f>IFERROR(VLOOKUP(Q374,'Populations Data'!$B$2:$E$90,2,FALSE),"")</f>
        <v>2022</v>
      </c>
      <c r="S374">
        <f>IFERROR(VLOOKUP(Q374,'Populations Data'!$B$2:$E$90,3,FALSE),"")</f>
        <v>133972</v>
      </c>
      <c r="T374" t="str">
        <f t="shared" si="11"/>
        <v>Vancouver Coastal</v>
      </c>
      <c r="U374">
        <f>_xlfn.XLOOKUP(B374,Sheet3!$M$5:$M$9,Sheet3!$P$5:$P$9,"",0,1)</f>
        <v>321.7507500861164</v>
      </c>
    </row>
    <row r="375" spans="1:21" hidden="1" x14ac:dyDescent="0.2">
      <c r="A375" s="1" t="s">
        <v>416</v>
      </c>
      <c r="B375" s="1" t="s">
        <v>191</v>
      </c>
      <c r="C375" s="1" t="s">
        <v>1083</v>
      </c>
      <c r="D375" s="1" t="s">
        <v>429</v>
      </c>
      <c r="E375" s="1" t="s">
        <v>1084</v>
      </c>
      <c r="F375" s="1" t="s">
        <v>194</v>
      </c>
      <c r="G375">
        <v>19</v>
      </c>
      <c r="H375">
        <v>64</v>
      </c>
      <c r="I375" s="1" t="s">
        <v>121</v>
      </c>
      <c r="J375" s="1" t="s">
        <v>121</v>
      </c>
      <c r="K375">
        <v>40</v>
      </c>
      <c r="L375">
        <v>72</v>
      </c>
      <c r="M375" s="1" t="s">
        <v>122</v>
      </c>
      <c r="N375" s="1" t="s">
        <v>123</v>
      </c>
      <c r="O375" s="1" t="s">
        <v>1085</v>
      </c>
      <c r="P375" s="1" t="s">
        <v>1086</v>
      </c>
      <c r="Q375">
        <f t="shared" si="10"/>
        <v>413</v>
      </c>
      <c r="R375">
        <f>IFERROR(VLOOKUP(Q375,'Populations Data'!$B$2:$E$90,2,FALSE),"")</f>
        <v>2022</v>
      </c>
      <c r="S375">
        <f>IFERROR(VLOOKUP(Q375,'Populations Data'!$B$2:$E$90,3,FALSE),"")</f>
        <v>72028</v>
      </c>
      <c r="T375" t="str">
        <f t="shared" si="11"/>
        <v>Vancouver Island</v>
      </c>
      <c r="U375">
        <f>_xlfn.XLOOKUP(B375,Sheet3!$M$5:$M$9,Sheet3!$P$5:$P$9,"",0,1)</f>
        <v>209.99723807980351</v>
      </c>
    </row>
    <row r="376" spans="1:21" hidden="1" x14ac:dyDescent="0.2">
      <c r="A376" s="1" t="s">
        <v>416</v>
      </c>
      <c r="B376" s="1" t="s">
        <v>202</v>
      </c>
      <c r="C376" s="1" t="s">
        <v>884</v>
      </c>
      <c r="D376" s="1" t="s">
        <v>429</v>
      </c>
      <c r="E376" s="1" t="s">
        <v>1087</v>
      </c>
      <c r="F376" s="1" t="s">
        <v>885</v>
      </c>
      <c r="G376">
        <v>19</v>
      </c>
      <c r="H376">
        <v>64</v>
      </c>
      <c r="I376" s="1" t="s">
        <v>121</v>
      </c>
      <c r="J376" s="1" t="s">
        <v>121</v>
      </c>
      <c r="K376">
        <v>4</v>
      </c>
      <c r="M376" s="1" t="s">
        <v>122</v>
      </c>
      <c r="N376" s="1" t="s">
        <v>123</v>
      </c>
      <c r="O376" s="1" t="s">
        <v>1088</v>
      </c>
      <c r="P376" s="1" t="s">
        <v>1089</v>
      </c>
      <c r="Q376">
        <f t="shared" si="10"/>
        <v>531</v>
      </c>
      <c r="R376">
        <f>IFERROR(VLOOKUP(Q376,'Populations Data'!$B$2:$E$90,2,FALSE),"")</f>
        <v>2022</v>
      </c>
      <c r="S376">
        <f>IFERROR(VLOOKUP(Q376,'Populations Data'!$B$2:$E$90,3,FALSE),"")</f>
        <v>28887</v>
      </c>
      <c r="T376" t="str">
        <f t="shared" si="11"/>
        <v>Northern</v>
      </c>
      <c r="U376">
        <f>_xlfn.XLOOKUP(B376,Sheet3!$M$5:$M$9,Sheet3!$P$5:$P$9,"",0,1)</f>
        <v>147.86298030491744</v>
      </c>
    </row>
    <row r="377" spans="1:21" hidden="1" x14ac:dyDescent="0.2">
      <c r="A377" s="1" t="s">
        <v>416</v>
      </c>
      <c r="B377" s="1" t="s">
        <v>164</v>
      </c>
      <c r="C377" s="1" t="s">
        <v>214</v>
      </c>
      <c r="D377" s="1" t="s">
        <v>1090</v>
      </c>
      <c r="E377" s="1" t="s">
        <v>1091</v>
      </c>
      <c r="F377" s="1" t="s">
        <v>383</v>
      </c>
      <c r="G377">
        <v>19</v>
      </c>
      <c r="H377">
        <v>99</v>
      </c>
      <c r="I377" s="1" t="s">
        <v>121</v>
      </c>
      <c r="J377" s="1" t="s">
        <v>121</v>
      </c>
      <c r="K377">
        <v>190</v>
      </c>
      <c r="L377">
        <v>92</v>
      </c>
      <c r="M377" s="1" t="s">
        <v>122</v>
      </c>
      <c r="N377" s="1" t="s">
        <v>123</v>
      </c>
      <c r="O377" s="1" t="s">
        <v>1092</v>
      </c>
      <c r="P377" s="1" t="s">
        <v>1093</v>
      </c>
      <c r="Q377">
        <f t="shared" si="10"/>
        <v>224</v>
      </c>
      <c r="R377">
        <f>IFERROR(VLOOKUP(Q377,'Populations Data'!$B$2:$E$90,2,FALSE),"")</f>
        <v>2022</v>
      </c>
      <c r="S377">
        <f>IFERROR(VLOOKUP(Q377,'Populations Data'!$B$2:$E$90,3,FALSE),"")</f>
        <v>263080</v>
      </c>
      <c r="T377" t="str">
        <f t="shared" si="11"/>
        <v>Fraser</v>
      </c>
      <c r="U377">
        <f>_xlfn.XLOOKUP(B377,Sheet3!$M$5:$M$9,Sheet3!$P$5:$P$9,"",0,1)</f>
        <v>171.29879318961125</v>
      </c>
    </row>
    <row r="378" spans="1:21" hidden="1" x14ac:dyDescent="0.2">
      <c r="A378" s="1" t="s">
        <v>416</v>
      </c>
      <c r="B378" s="1" t="s">
        <v>184</v>
      </c>
      <c r="C378" s="1" t="s">
        <v>424</v>
      </c>
      <c r="D378" s="1" t="s">
        <v>660</v>
      </c>
      <c r="E378" s="1" t="s">
        <v>443</v>
      </c>
      <c r="F378" s="1" t="s">
        <v>188</v>
      </c>
      <c r="G378">
        <v>12</v>
      </c>
      <c r="H378">
        <v>19</v>
      </c>
      <c r="I378" s="1" t="s">
        <v>121</v>
      </c>
      <c r="J378" s="1" t="s">
        <v>121</v>
      </c>
      <c r="K378">
        <v>14</v>
      </c>
      <c r="L378">
        <v>36</v>
      </c>
      <c r="M378" s="1" t="s">
        <v>122</v>
      </c>
      <c r="N378" s="1" t="s">
        <v>123</v>
      </c>
      <c r="O378" s="1" t="s">
        <v>444</v>
      </c>
      <c r="P378" s="1" t="s">
        <v>445</v>
      </c>
      <c r="Q378">
        <f t="shared" si="10"/>
        <v>325</v>
      </c>
      <c r="R378">
        <f>IFERROR(VLOOKUP(Q378,'Populations Data'!$B$2:$E$90,2,FALSE),"")</f>
        <v>2022</v>
      </c>
      <c r="S378">
        <f>IFERROR(VLOOKUP(Q378,'Populations Data'!$B$2:$E$90,3,FALSE),"")</f>
        <v>106033</v>
      </c>
      <c r="T378" t="str">
        <f t="shared" si="11"/>
        <v>Vancouver Coastal</v>
      </c>
      <c r="U378">
        <f>_xlfn.XLOOKUP(B378,Sheet3!$M$5:$M$9,Sheet3!$P$5:$P$9,"",0,1)</f>
        <v>321.7507500861164</v>
      </c>
    </row>
    <row r="379" spans="1:21" hidden="1" x14ac:dyDescent="0.2">
      <c r="A379" s="1" t="s">
        <v>115</v>
      </c>
      <c r="B379" s="1" t="s">
        <v>116</v>
      </c>
      <c r="C379" s="1" t="s">
        <v>634</v>
      </c>
      <c r="D379" s="1" t="s">
        <v>118</v>
      </c>
      <c r="E379" s="1" t="s">
        <v>1094</v>
      </c>
      <c r="F379" s="1" t="s">
        <v>636</v>
      </c>
      <c r="G379">
        <v>19</v>
      </c>
      <c r="H379">
        <v>64</v>
      </c>
      <c r="I379" s="1" t="s">
        <v>121</v>
      </c>
      <c r="J379" s="1" t="s">
        <v>121</v>
      </c>
      <c r="K379">
        <v>16</v>
      </c>
      <c r="L379">
        <v>82</v>
      </c>
      <c r="M379" s="1" t="s">
        <v>122</v>
      </c>
      <c r="N379" s="1" t="s">
        <v>123</v>
      </c>
      <c r="O379" s="1" t="s">
        <v>1095</v>
      </c>
      <c r="P379" s="1" t="s">
        <v>1096</v>
      </c>
      <c r="Q379">
        <f t="shared" si="10"/>
        <v>132</v>
      </c>
      <c r="R379">
        <f>IFERROR(VLOOKUP(Q379,'Populations Data'!$B$2:$E$90,2,FALSE),"")</f>
        <v>2022</v>
      </c>
      <c r="S379">
        <f>IFERROR(VLOOKUP(Q379,'Populations Data'!$B$2:$E$90,3,FALSE),"")</f>
        <v>45895</v>
      </c>
      <c r="T379" t="str">
        <f t="shared" si="11"/>
        <v>Interior</v>
      </c>
      <c r="U379">
        <f>_xlfn.XLOOKUP(B379,Sheet3!$M$5:$M$9,Sheet3!$P$5:$P$9,"",0,1)</f>
        <v>183.63499488472948</v>
      </c>
    </row>
    <row r="380" spans="1:21" hidden="1" x14ac:dyDescent="0.2">
      <c r="A380" s="1" t="s">
        <v>115</v>
      </c>
      <c r="B380" s="1" t="s">
        <v>116</v>
      </c>
      <c r="C380" s="1" t="s">
        <v>141</v>
      </c>
      <c r="D380" s="1" t="s">
        <v>118</v>
      </c>
      <c r="E380" s="1" t="s">
        <v>1097</v>
      </c>
      <c r="F380" s="1" t="s">
        <v>144</v>
      </c>
      <c r="G380">
        <v>19</v>
      </c>
      <c r="H380">
        <v>64</v>
      </c>
      <c r="I380" s="1" t="s">
        <v>121</v>
      </c>
      <c r="J380" s="1" t="s">
        <v>121</v>
      </c>
      <c r="K380">
        <v>27</v>
      </c>
      <c r="L380">
        <v>112</v>
      </c>
      <c r="M380" s="1" t="s">
        <v>122</v>
      </c>
      <c r="N380" s="1" t="s">
        <v>123</v>
      </c>
      <c r="O380" s="1" t="s">
        <v>1098</v>
      </c>
      <c r="P380" s="1" t="s">
        <v>1099</v>
      </c>
      <c r="Q380">
        <f t="shared" si="10"/>
        <v>136</v>
      </c>
      <c r="R380">
        <f>IFERROR(VLOOKUP(Q380,'Populations Data'!$B$2:$E$90,2,FALSE),"")</f>
        <v>2022</v>
      </c>
      <c r="S380">
        <f>IFERROR(VLOOKUP(Q380,'Populations Data'!$B$2:$E$90,3,FALSE),"")</f>
        <v>75670</v>
      </c>
      <c r="T380" t="str">
        <f t="shared" si="11"/>
        <v>Interior</v>
      </c>
      <c r="U380">
        <f>_xlfn.XLOOKUP(B380,Sheet3!$M$5:$M$9,Sheet3!$P$5:$P$9,"",0,1)</f>
        <v>183.63499488472948</v>
      </c>
    </row>
    <row r="381" spans="1:21" hidden="1" x14ac:dyDescent="0.2">
      <c r="A381" s="1" t="s">
        <v>115</v>
      </c>
      <c r="B381" s="1" t="s">
        <v>116</v>
      </c>
      <c r="C381" s="1" t="s">
        <v>151</v>
      </c>
      <c r="D381" s="1" t="s">
        <v>197</v>
      </c>
      <c r="E381" s="1" t="s">
        <v>677</v>
      </c>
      <c r="F381" s="1" t="s">
        <v>153</v>
      </c>
      <c r="G381">
        <v>19</v>
      </c>
      <c r="H381">
        <v>64</v>
      </c>
      <c r="I381" s="1" t="s">
        <v>121</v>
      </c>
      <c r="J381" s="1" t="s">
        <v>121</v>
      </c>
      <c r="K381">
        <v>6</v>
      </c>
      <c r="L381">
        <v>95</v>
      </c>
      <c r="M381" s="1" t="s">
        <v>122</v>
      </c>
      <c r="N381" s="1" t="s">
        <v>123</v>
      </c>
      <c r="O381" s="1" t="s">
        <v>678</v>
      </c>
      <c r="P381" s="1" t="s">
        <v>679</v>
      </c>
      <c r="Q381">
        <f t="shared" si="10"/>
        <v>137</v>
      </c>
      <c r="R381">
        <f>IFERROR(VLOOKUP(Q381,'Populations Data'!$B$2:$E$90,2,FALSE),"")</f>
        <v>2022</v>
      </c>
      <c r="S381">
        <f>IFERROR(VLOOKUP(Q381,'Populations Data'!$B$2:$E$90,3,FALSE),"")</f>
        <v>234885</v>
      </c>
      <c r="T381" t="str">
        <f t="shared" si="11"/>
        <v>Interior</v>
      </c>
      <c r="U381">
        <f>_xlfn.XLOOKUP(B381,Sheet3!$M$5:$M$9,Sheet3!$P$5:$P$9,"",0,1)</f>
        <v>183.63499488472948</v>
      </c>
    </row>
    <row r="382" spans="1:21" hidden="1" x14ac:dyDescent="0.2">
      <c r="A382" s="1" t="s">
        <v>126</v>
      </c>
      <c r="B382" s="1" t="s">
        <v>116</v>
      </c>
      <c r="C382" s="1" t="s">
        <v>141</v>
      </c>
      <c r="D382" s="1" t="s">
        <v>399</v>
      </c>
      <c r="E382" s="1" t="s">
        <v>1100</v>
      </c>
      <c r="F382" s="1" t="s">
        <v>144</v>
      </c>
      <c r="G382">
        <v>19</v>
      </c>
      <c r="H382">
        <v>64</v>
      </c>
      <c r="I382" s="1" t="s">
        <v>131</v>
      </c>
      <c r="J382" s="1" t="s">
        <v>121</v>
      </c>
      <c r="K382">
        <v>18</v>
      </c>
      <c r="L382">
        <v>0</v>
      </c>
      <c r="M382" s="1" t="s">
        <v>122</v>
      </c>
      <c r="N382" s="1" t="s">
        <v>123</v>
      </c>
      <c r="O382" s="1" t="s">
        <v>1101</v>
      </c>
      <c r="P382" s="1" t="s">
        <v>1102</v>
      </c>
      <c r="Q382">
        <f t="shared" si="10"/>
        <v>136</v>
      </c>
      <c r="R382">
        <f>IFERROR(VLOOKUP(Q382,'Populations Data'!$B$2:$E$90,2,FALSE),"")</f>
        <v>2022</v>
      </c>
      <c r="S382">
        <f>IFERROR(VLOOKUP(Q382,'Populations Data'!$B$2:$E$90,3,FALSE),"")</f>
        <v>75670</v>
      </c>
      <c r="T382" t="str">
        <f t="shared" si="11"/>
        <v>Interior</v>
      </c>
      <c r="U382">
        <f>_xlfn.XLOOKUP(B382,Sheet3!$M$5:$M$9,Sheet3!$P$5:$P$9,"",0,1)</f>
        <v>183.63499488472948</v>
      </c>
    </row>
    <row r="383" spans="1:21" hidden="1" x14ac:dyDescent="0.2">
      <c r="A383" s="1" t="s">
        <v>126</v>
      </c>
      <c r="B383" s="1" t="s">
        <v>116</v>
      </c>
      <c r="C383" s="1" t="s">
        <v>141</v>
      </c>
      <c r="D383" s="1" t="s">
        <v>399</v>
      </c>
      <c r="E383" s="1" t="s">
        <v>1103</v>
      </c>
      <c r="F383" s="1" t="s">
        <v>144</v>
      </c>
      <c r="G383">
        <v>19</v>
      </c>
      <c r="H383">
        <v>64</v>
      </c>
      <c r="I383" s="1" t="s">
        <v>131</v>
      </c>
      <c r="J383" s="1" t="s">
        <v>121</v>
      </c>
      <c r="K383">
        <v>6</v>
      </c>
      <c r="L383">
        <v>0</v>
      </c>
      <c r="M383" s="1" t="s">
        <v>122</v>
      </c>
      <c r="N383" s="1" t="s">
        <v>123</v>
      </c>
      <c r="O383" s="1" t="s">
        <v>1104</v>
      </c>
      <c r="P383" s="1" t="s">
        <v>1105</v>
      </c>
      <c r="Q383">
        <f t="shared" si="10"/>
        <v>136</v>
      </c>
      <c r="R383">
        <f>IFERROR(VLOOKUP(Q383,'Populations Data'!$B$2:$E$90,2,FALSE),"")</f>
        <v>2022</v>
      </c>
      <c r="S383">
        <f>IFERROR(VLOOKUP(Q383,'Populations Data'!$B$2:$E$90,3,FALSE),"")</f>
        <v>75670</v>
      </c>
      <c r="T383" t="str">
        <f t="shared" si="11"/>
        <v>Interior</v>
      </c>
      <c r="U383">
        <f>_xlfn.XLOOKUP(B383,Sheet3!$M$5:$M$9,Sheet3!$P$5:$P$9,"",0,1)</f>
        <v>183.63499488472948</v>
      </c>
    </row>
    <row r="384" spans="1:21" hidden="1" x14ac:dyDescent="0.2">
      <c r="A384" s="1" t="s">
        <v>126</v>
      </c>
      <c r="B384" s="1" t="s">
        <v>116</v>
      </c>
      <c r="C384" s="1" t="s">
        <v>151</v>
      </c>
      <c r="D384" s="1" t="s">
        <v>156</v>
      </c>
      <c r="E384" s="1" t="s">
        <v>1106</v>
      </c>
      <c r="F384" s="1" t="s">
        <v>153</v>
      </c>
      <c r="G384">
        <v>19</v>
      </c>
      <c r="H384">
        <v>90</v>
      </c>
      <c r="I384" s="1" t="s">
        <v>131</v>
      </c>
      <c r="J384" s="1" t="s">
        <v>121</v>
      </c>
      <c r="K384">
        <v>6</v>
      </c>
      <c r="L384">
        <v>100</v>
      </c>
      <c r="M384" s="1" t="s">
        <v>122</v>
      </c>
      <c r="N384" s="1" t="s">
        <v>123</v>
      </c>
      <c r="O384" s="1" t="s">
        <v>1107</v>
      </c>
      <c r="P384" s="1" t="s">
        <v>1108</v>
      </c>
      <c r="Q384">
        <f t="shared" si="10"/>
        <v>137</v>
      </c>
      <c r="R384">
        <f>IFERROR(VLOOKUP(Q384,'Populations Data'!$B$2:$E$90,2,FALSE),"")</f>
        <v>2022</v>
      </c>
      <c r="S384">
        <f>IFERROR(VLOOKUP(Q384,'Populations Data'!$B$2:$E$90,3,FALSE),"")</f>
        <v>234885</v>
      </c>
      <c r="T384" t="str">
        <f t="shared" si="11"/>
        <v>Interior</v>
      </c>
      <c r="U384">
        <f>_xlfn.XLOOKUP(B384,Sheet3!$M$5:$M$9,Sheet3!$P$5:$P$9,"",0,1)</f>
        <v>183.63499488472948</v>
      </c>
    </row>
    <row r="385" spans="1:21" hidden="1" x14ac:dyDescent="0.2">
      <c r="A385" s="1" t="s">
        <v>126</v>
      </c>
      <c r="B385" s="1" t="s">
        <v>164</v>
      </c>
      <c r="C385" s="1" t="s">
        <v>705</v>
      </c>
      <c r="D385" s="1" t="s">
        <v>147</v>
      </c>
      <c r="E385" s="1" t="s">
        <v>1109</v>
      </c>
      <c r="F385" s="1" t="s">
        <v>707</v>
      </c>
      <c r="G385">
        <v>19</v>
      </c>
      <c r="H385">
        <v>99</v>
      </c>
      <c r="I385" s="1" t="s">
        <v>131</v>
      </c>
      <c r="J385" s="1" t="s">
        <v>138</v>
      </c>
      <c r="K385">
        <v>10</v>
      </c>
      <c r="L385">
        <v>100</v>
      </c>
      <c r="M385" s="1" t="s">
        <v>122</v>
      </c>
      <c r="N385" s="1" t="s">
        <v>123</v>
      </c>
      <c r="O385" s="1" t="s">
        <v>1110</v>
      </c>
      <c r="P385" s="1" t="s">
        <v>1111</v>
      </c>
      <c r="Q385">
        <f t="shared" si="10"/>
        <v>214</v>
      </c>
      <c r="R385">
        <f>IFERROR(VLOOKUP(Q385,'Populations Data'!$B$2:$E$90,2,FALSE),"")</f>
        <v>2022</v>
      </c>
      <c r="S385">
        <f>IFERROR(VLOOKUP(Q385,'Populations Data'!$B$2:$E$90,3,FALSE),"")</f>
        <v>49264</v>
      </c>
      <c r="T385" t="str">
        <f t="shared" si="11"/>
        <v>Fraser</v>
      </c>
      <c r="U385">
        <f>_xlfn.XLOOKUP(B385,Sheet3!$M$5:$M$9,Sheet3!$P$5:$P$9,"",0,1)</f>
        <v>171.29879318961125</v>
      </c>
    </row>
    <row r="386" spans="1:21" hidden="1" x14ac:dyDescent="0.2">
      <c r="A386" s="1" t="s">
        <v>126</v>
      </c>
      <c r="B386" s="1" t="s">
        <v>116</v>
      </c>
      <c r="C386" s="1" t="s">
        <v>171</v>
      </c>
      <c r="D386" s="1" t="s">
        <v>156</v>
      </c>
      <c r="E386" s="1" t="s">
        <v>1112</v>
      </c>
      <c r="F386" s="1" t="s">
        <v>173</v>
      </c>
      <c r="G386">
        <v>19</v>
      </c>
      <c r="H386">
        <v>64</v>
      </c>
      <c r="I386" s="1" t="s">
        <v>131</v>
      </c>
      <c r="J386" s="1" t="s">
        <v>121</v>
      </c>
      <c r="K386">
        <v>8</v>
      </c>
      <c r="L386">
        <v>100</v>
      </c>
      <c r="M386" s="1" t="s">
        <v>122</v>
      </c>
      <c r="N386" s="1" t="s">
        <v>123</v>
      </c>
      <c r="O386" s="1" t="s">
        <v>1113</v>
      </c>
      <c r="P386" s="1" t="s">
        <v>1114</v>
      </c>
      <c r="Q386">
        <f t="shared" si="10"/>
        <v>143</v>
      </c>
      <c r="R386">
        <f>IFERROR(VLOOKUP(Q386,'Populations Data'!$B$2:$E$90,2,FALSE),"")</f>
        <v>2022</v>
      </c>
      <c r="S386">
        <f>IFERROR(VLOOKUP(Q386,'Populations Data'!$B$2:$E$90,3,FALSE),"")</f>
        <v>130096</v>
      </c>
      <c r="T386" t="str">
        <f t="shared" si="11"/>
        <v>Interior</v>
      </c>
      <c r="U386">
        <f>_xlfn.XLOOKUP(B386,Sheet3!$M$5:$M$9,Sheet3!$P$5:$P$9,"",0,1)</f>
        <v>183.63499488472948</v>
      </c>
    </row>
    <row r="387" spans="1:21" hidden="1" x14ac:dyDescent="0.2">
      <c r="A387" s="1" t="s">
        <v>126</v>
      </c>
      <c r="B387" s="1" t="s">
        <v>116</v>
      </c>
      <c r="C387" s="1" t="s">
        <v>177</v>
      </c>
      <c r="D387" s="1" t="s">
        <v>156</v>
      </c>
      <c r="E387" s="1" t="s">
        <v>1115</v>
      </c>
      <c r="F387" s="1" t="s">
        <v>447</v>
      </c>
      <c r="G387">
        <v>19</v>
      </c>
      <c r="H387">
        <v>64</v>
      </c>
      <c r="I387" s="1" t="s">
        <v>131</v>
      </c>
      <c r="J387" s="1" t="s">
        <v>121</v>
      </c>
      <c r="K387">
        <v>7</v>
      </c>
      <c r="L387">
        <v>88</v>
      </c>
      <c r="M387" s="1" t="s">
        <v>122</v>
      </c>
      <c r="N387" s="1" t="s">
        <v>123</v>
      </c>
      <c r="O387" s="1" t="s">
        <v>1116</v>
      </c>
      <c r="P387" s="1" t="s">
        <v>1117</v>
      </c>
      <c r="Q387">
        <f t="shared" ref="Q387:Q450" si="12">_xlfn.NUMBERVALUE(LEFT(C387,FIND(" ",C387)))</f>
        <v>146</v>
      </c>
      <c r="R387">
        <f>IFERROR(VLOOKUP(Q387,'Populations Data'!$B$2:$E$90,2,FALSE),"")</f>
        <v>2022</v>
      </c>
      <c r="S387">
        <f>IFERROR(VLOOKUP(Q387,'Populations Data'!$B$2:$E$90,3,FALSE),"")</f>
        <v>26352</v>
      </c>
      <c r="T387" t="str">
        <f t="shared" ref="T387:T450" si="13">RIGHT(B387,LEN(B387)-FIND(" ",B387))</f>
        <v>Interior</v>
      </c>
      <c r="U387">
        <f>_xlfn.XLOOKUP(B387,Sheet3!$M$5:$M$9,Sheet3!$P$5:$P$9,"",0,1)</f>
        <v>183.63499488472948</v>
      </c>
    </row>
    <row r="388" spans="1:21" hidden="1" x14ac:dyDescent="0.2">
      <c r="A388" s="1" t="s">
        <v>115</v>
      </c>
      <c r="B388" s="1" t="s">
        <v>164</v>
      </c>
      <c r="C388" s="1" t="s">
        <v>165</v>
      </c>
      <c r="D388" s="1" t="s">
        <v>118</v>
      </c>
      <c r="E388" s="1" t="s">
        <v>1118</v>
      </c>
      <c r="F388" s="1" t="s">
        <v>168</v>
      </c>
      <c r="G388">
        <v>19</v>
      </c>
      <c r="H388">
        <v>64</v>
      </c>
      <c r="I388" s="1" t="s">
        <v>121</v>
      </c>
      <c r="J388" s="1" t="s">
        <v>121</v>
      </c>
      <c r="K388">
        <v>32</v>
      </c>
      <c r="L388">
        <v>100</v>
      </c>
      <c r="M388" s="1" t="s">
        <v>122</v>
      </c>
      <c r="N388" s="1" t="s">
        <v>123</v>
      </c>
      <c r="O388" s="1" t="s">
        <v>1119</v>
      </c>
      <c r="P388" s="1" t="s">
        <v>1120</v>
      </c>
      <c r="Q388">
        <f t="shared" si="12"/>
        <v>213</v>
      </c>
      <c r="R388">
        <f>IFERROR(VLOOKUP(Q388,'Populations Data'!$B$2:$E$90,2,FALSE),"")</f>
        <v>2022</v>
      </c>
      <c r="S388">
        <f>IFERROR(VLOOKUP(Q388,'Populations Data'!$B$2:$E$90,3,FALSE),"")</f>
        <v>168993</v>
      </c>
      <c r="T388" t="str">
        <f t="shared" si="13"/>
        <v>Fraser</v>
      </c>
      <c r="U388">
        <f>_xlfn.XLOOKUP(B388,Sheet3!$M$5:$M$9,Sheet3!$P$5:$P$9,"",0,1)</f>
        <v>171.29879318961125</v>
      </c>
    </row>
    <row r="389" spans="1:21" hidden="1" x14ac:dyDescent="0.2">
      <c r="A389" s="1" t="s">
        <v>115</v>
      </c>
      <c r="B389" s="1" t="s">
        <v>164</v>
      </c>
      <c r="C389" s="1" t="s">
        <v>219</v>
      </c>
      <c r="D389" s="1" t="s">
        <v>490</v>
      </c>
      <c r="E389" s="1" t="s">
        <v>491</v>
      </c>
      <c r="F389" s="1" t="s">
        <v>221</v>
      </c>
      <c r="G389">
        <v>12</v>
      </c>
      <c r="H389">
        <v>18</v>
      </c>
      <c r="I389" s="1" t="s">
        <v>121</v>
      </c>
      <c r="J389" s="1" t="s">
        <v>121</v>
      </c>
      <c r="K389">
        <v>10</v>
      </c>
      <c r="L389">
        <v>100</v>
      </c>
      <c r="M389" s="1" t="s">
        <v>122</v>
      </c>
      <c r="N389" s="1" t="s">
        <v>123</v>
      </c>
      <c r="O389" s="1" t="s">
        <v>492</v>
      </c>
      <c r="P389" s="1" t="s">
        <v>493</v>
      </c>
      <c r="Q389">
        <f t="shared" si="12"/>
        <v>233</v>
      </c>
      <c r="R389">
        <f>IFERROR(VLOOKUP(Q389,'Populations Data'!$B$2:$E$90,2,FALSE),"")</f>
        <v>2022</v>
      </c>
      <c r="S389">
        <f>IFERROR(VLOOKUP(Q389,'Populations Data'!$B$2:$E$90,3,FALSE),"")</f>
        <v>538362</v>
      </c>
      <c r="T389" t="str">
        <f t="shared" si="13"/>
        <v>Fraser</v>
      </c>
      <c r="U389">
        <f>_xlfn.XLOOKUP(B389,Sheet3!$M$5:$M$9,Sheet3!$P$5:$P$9,"",0,1)</f>
        <v>171.29879318961125</v>
      </c>
    </row>
    <row r="390" spans="1:21" hidden="1" x14ac:dyDescent="0.2">
      <c r="A390" s="1" t="s">
        <v>115</v>
      </c>
      <c r="B390" s="1" t="s">
        <v>184</v>
      </c>
      <c r="C390" s="1" t="s">
        <v>303</v>
      </c>
      <c r="D390" s="1" t="s">
        <v>118</v>
      </c>
      <c r="E390" s="1" t="s">
        <v>1121</v>
      </c>
      <c r="F390" s="1" t="s">
        <v>305</v>
      </c>
      <c r="G390">
        <v>19</v>
      </c>
      <c r="H390">
        <v>99</v>
      </c>
      <c r="I390" s="1" t="s">
        <v>121</v>
      </c>
      <c r="J390" s="1" t="s">
        <v>121</v>
      </c>
      <c r="K390">
        <v>8</v>
      </c>
      <c r="L390">
        <v>83</v>
      </c>
      <c r="M390" s="1" t="s">
        <v>122</v>
      </c>
      <c r="N390" s="1" t="s">
        <v>123</v>
      </c>
      <c r="O390" s="1" t="s">
        <v>1122</v>
      </c>
      <c r="P390" s="1" t="s">
        <v>1123</v>
      </c>
      <c r="Q390">
        <f t="shared" si="12"/>
        <v>334</v>
      </c>
      <c r="R390">
        <f>IFERROR(VLOOKUP(Q390,'Populations Data'!$B$2:$E$90,2,FALSE),"")</f>
        <v>2022</v>
      </c>
      <c r="S390">
        <f>IFERROR(VLOOKUP(Q390,'Populations Data'!$B$2:$E$90,3,FALSE),"")</f>
        <v>21242</v>
      </c>
      <c r="T390" t="str">
        <f t="shared" si="13"/>
        <v>Vancouver Coastal</v>
      </c>
      <c r="U390">
        <f>_xlfn.XLOOKUP(B390,Sheet3!$M$5:$M$9,Sheet3!$P$5:$P$9,"",0,1)</f>
        <v>321.7507500861164</v>
      </c>
    </row>
    <row r="391" spans="1:21" hidden="1" x14ac:dyDescent="0.2">
      <c r="A391" s="1" t="s">
        <v>115</v>
      </c>
      <c r="B391" s="1" t="s">
        <v>191</v>
      </c>
      <c r="C391" s="1" t="s">
        <v>192</v>
      </c>
      <c r="D391" s="1" t="s">
        <v>118</v>
      </c>
      <c r="E391" s="1" t="s">
        <v>193</v>
      </c>
      <c r="F391" s="1" t="s">
        <v>194</v>
      </c>
      <c r="G391">
        <v>18</v>
      </c>
      <c r="H391">
        <v>75</v>
      </c>
      <c r="I391" s="1" t="s">
        <v>121</v>
      </c>
      <c r="J391" s="1" t="s">
        <v>138</v>
      </c>
      <c r="K391">
        <v>14</v>
      </c>
      <c r="L391">
        <v>0</v>
      </c>
      <c r="M391" s="1" t="s">
        <v>122</v>
      </c>
      <c r="N391" s="1" t="s">
        <v>123</v>
      </c>
      <c r="O391" s="1" t="s">
        <v>1124</v>
      </c>
      <c r="P391" s="1" t="s">
        <v>1125</v>
      </c>
      <c r="Q391">
        <f t="shared" si="12"/>
        <v>411</v>
      </c>
      <c r="R391">
        <f>IFERROR(VLOOKUP(Q391,'Populations Data'!$B$2:$E$90,2,FALSE),"")</f>
        <v>2022</v>
      </c>
      <c r="S391">
        <f>IFERROR(VLOOKUP(Q391,'Populations Data'!$B$2:$E$90,3,FALSE),"")</f>
        <v>250926</v>
      </c>
      <c r="T391" t="str">
        <f t="shared" si="13"/>
        <v>Vancouver Island</v>
      </c>
      <c r="U391">
        <f>_xlfn.XLOOKUP(B391,Sheet3!$M$5:$M$9,Sheet3!$P$5:$P$9,"",0,1)</f>
        <v>209.99723807980351</v>
      </c>
    </row>
    <row r="392" spans="1:21" hidden="1" x14ac:dyDescent="0.2">
      <c r="A392" s="1" t="s">
        <v>115</v>
      </c>
      <c r="B392" s="1" t="s">
        <v>202</v>
      </c>
      <c r="C392" s="1" t="s">
        <v>664</v>
      </c>
      <c r="D392" s="1" t="s">
        <v>209</v>
      </c>
      <c r="E392" s="1" t="s">
        <v>1126</v>
      </c>
      <c r="F392" s="1" t="s">
        <v>666</v>
      </c>
      <c r="G392">
        <v>19</v>
      </c>
      <c r="H392">
        <v>99</v>
      </c>
      <c r="I392" s="1" t="s">
        <v>121</v>
      </c>
      <c r="J392" s="1" t="s">
        <v>121</v>
      </c>
      <c r="K392">
        <v>0</v>
      </c>
      <c r="M392" s="1" t="s">
        <v>122</v>
      </c>
      <c r="N392" s="1" t="s">
        <v>123</v>
      </c>
      <c r="O392" s="1" t="s">
        <v>667</v>
      </c>
      <c r="P392" s="1" t="s">
        <v>668</v>
      </c>
      <c r="Q392">
        <f t="shared" si="12"/>
        <v>514</v>
      </c>
      <c r="R392">
        <f>IFERROR(VLOOKUP(Q392,'Populations Data'!$B$2:$E$90,2,FALSE),"")</f>
        <v>2022</v>
      </c>
      <c r="S392">
        <f>IFERROR(VLOOKUP(Q392,'Populations Data'!$B$2:$E$90,3,FALSE),"")</f>
        <v>17638</v>
      </c>
      <c r="T392" t="str">
        <f t="shared" si="13"/>
        <v>Northern</v>
      </c>
      <c r="U392">
        <f>_xlfn.XLOOKUP(B392,Sheet3!$M$5:$M$9,Sheet3!$P$5:$P$9,"",0,1)</f>
        <v>147.86298030491744</v>
      </c>
    </row>
    <row r="393" spans="1:21" hidden="1" x14ac:dyDescent="0.2">
      <c r="A393" s="1" t="s">
        <v>115</v>
      </c>
      <c r="B393" s="1" t="s">
        <v>202</v>
      </c>
      <c r="C393" s="1" t="s">
        <v>377</v>
      </c>
      <c r="D393" s="1" t="s">
        <v>197</v>
      </c>
      <c r="E393" s="1" t="s">
        <v>975</v>
      </c>
      <c r="F393" s="1" t="s">
        <v>379</v>
      </c>
      <c r="G393">
        <v>19</v>
      </c>
      <c r="H393">
        <v>64</v>
      </c>
      <c r="I393" s="1" t="s">
        <v>121</v>
      </c>
      <c r="J393" s="1" t="s">
        <v>121</v>
      </c>
      <c r="K393">
        <v>4</v>
      </c>
      <c r="M393" s="1" t="s">
        <v>122</v>
      </c>
      <c r="N393" s="1" t="s">
        <v>123</v>
      </c>
      <c r="O393" s="1" t="s">
        <v>976</v>
      </c>
      <c r="P393" s="1" t="s">
        <v>977</v>
      </c>
      <c r="Q393">
        <f t="shared" si="12"/>
        <v>524</v>
      </c>
      <c r="R393">
        <f>IFERROR(VLOOKUP(Q393,'Populations Data'!$B$2:$E$90,2,FALSE),"")</f>
        <v>2022</v>
      </c>
      <c r="S393">
        <f>IFERROR(VLOOKUP(Q393,'Populations Data'!$B$2:$E$90,3,FALSE),"")</f>
        <v>106275</v>
      </c>
      <c r="T393" t="str">
        <f t="shared" si="13"/>
        <v>Northern</v>
      </c>
      <c r="U393">
        <f>_xlfn.XLOOKUP(B393,Sheet3!$M$5:$M$9,Sheet3!$P$5:$P$9,"",0,1)</f>
        <v>147.86298030491744</v>
      </c>
    </row>
    <row r="394" spans="1:21" hidden="1" x14ac:dyDescent="0.2">
      <c r="A394" s="1" t="s">
        <v>115</v>
      </c>
      <c r="B394" s="1" t="s">
        <v>202</v>
      </c>
      <c r="C394" s="1" t="s">
        <v>1065</v>
      </c>
      <c r="D394" s="1" t="s">
        <v>209</v>
      </c>
      <c r="E394" s="1" t="s">
        <v>1066</v>
      </c>
      <c r="F394" s="1" t="s">
        <v>1067</v>
      </c>
      <c r="G394">
        <v>19</v>
      </c>
      <c r="H394">
        <v>99</v>
      </c>
      <c r="I394" s="1" t="s">
        <v>121</v>
      </c>
      <c r="J394" s="1" t="s">
        <v>121</v>
      </c>
      <c r="K394">
        <v>0</v>
      </c>
      <c r="M394" s="1" t="s">
        <v>122</v>
      </c>
      <c r="N394" s="1" t="s">
        <v>123</v>
      </c>
      <c r="O394" s="1" t="s">
        <v>1068</v>
      </c>
      <c r="P394" s="1" t="s">
        <v>1069</v>
      </c>
      <c r="Q394">
        <f t="shared" si="12"/>
        <v>533</v>
      </c>
      <c r="R394">
        <f>IFERROR(VLOOKUP(Q394,'Populations Data'!$B$2:$E$90,2,FALSE),"")</f>
        <v>2022</v>
      </c>
      <c r="S394">
        <f>IFERROR(VLOOKUP(Q394,'Populations Data'!$B$2:$E$90,3,FALSE),"")</f>
        <v>5077</v>
      </c>
      <c r="T394" t="str">
        <f t="shared" si="13"/>
        <v>Northern</v>
      </c>
      <c r="U394">
        <f>_xlfn.XLOOKUP(B394,Sheet3!$M$5:$M$9,Sheet3!$P$5:$P$9,"",0,1)</f>
        <v>147.86298030491744</v>
      </c>
    </row>
    <row r="395" spans="1:21" hidden="1" x14ac:dyDescent="0.2">
      <c r="A395" s="1" t="s">
        <v>126</v>
      </c>
      <c r="B395" s="1" t="s">
        <v>116</v>
      </c>
      <c r="C395" s="1" t="s">
        <v>117</v>
      </c>
      <c r="D395" s="1" t="s">
        <v>128</v>
      </c>
      <c r="E395" s="1" t="s">
        <v>1127</v>
      </c>
      <c r="F395" s="1" t="s">
        <v>120</v>
      </c>
      <c r="G395">
        <v>19</v>
      </c>
      <c r="H395">
        <v>90</v>
      </c>
      <c r="I395" s="1" t="s">
        <v>131</v>
      </c>
      <c r="J395" s="1" t="s">
        <v>121</v>
      </c>
      <c r="K395">
        <v>0</v>
      </c>
      <c r="L395">
        <v>0</v>
      </c>
      <c r="M395" s="1" t="s">
        <v>122</v>
      </c>
      <c r="N395" s="1" t="s">
        <v>123</v>
      </c>
      <c r="O395" s="1" t="s">
        <v>1128</v>
      </c>
      <c r="P395" s="1" t="s">
        <v>1129</v>
      </c>
      <c r="Q395">
        <f t="shared" si="12"/>
        <v>112</v>
      </c>
      <c r="R395">
        <f>IFERROR(VLOOKUP(Q395,'Populations Data'!$B$2:$E$90,2,FALSE),"")</f>
        <v>2022</v>
      </c>
      <c r="S395">
        <f>IFERROR(VLOOKUP(Q395,'Populations Data'!$B$2:$E$90,3,FALSE),"")</f>
        <v>28736</v>
      </c>
      <c r="T395" t="str">
        <f t="shared" si="13"/>
        <v>Interior</v>
      </c>
      <c r="U395">
        <f>_xlfn.XLOOKUP(B395,Sheet3!$M$5:$M$9,Sheet3!$P$5:$P$9,"",0,1)</f>
        <v>183.63499488472948</v>
      </c>
    </row>
    <row r="396" spans="1:21" hidden="1" x14ac:dyDescent="0.2">
      <c r="A396" s="1" t="s">
        <v>126</v>
      </c>
      <c r="B396" s="1" t="s">
        <v>164</v>
      </c>
      <c r="C396" s="1" t="s">
        <v>214</v>
      </c>
      <c r="D396" s="1" t="s">
        <v>156</v>
      </c>
      <c r="E396" s="1" t="s">
        <v>1130</v>
      </c>
      <c r="F396" s="1" t="s">
        <v>216</v>
      </c>
      <c r="G396">
        <v>19</v>
      </c>
      <c r="H396">
        <v>99</v>
      </c>
      <c r="I396" s="1" t="s">
        <v>131</v>
      </c>
      <c r="J396" s="1" t="s">
        <v>138</v>
      </c>
      <c r="K396">
        <v>10</v>
      </c>
      <c r="L396">
        <v>100</v>
      </c>
      <c r="M396" s="1" t="s">
        <v>122</v>
      </c>
      <c r="N396" s="1" t="s">
        <v>123</v>
      </c>
      <c r="O396" s="1" t="s">
        <v>1131</v>
      </c>
      <c r="P396" s="1" t="s">
        <v>1132</v>
      </c>
      <c r="Q396">
        <f t="shared" si="12"/>
        <v>224</v>
      </c>
      <c r="R396">
        <f>IFERROR(VLOOKUP(Q396,'Populations Data'!$B$2:$E$90,2,FALSE),"")</f>
        <v>2022</v>
      </c>
      <c r="S396">
        <f>IFERROR(VLOOKUP(Q396,'Populations Data'!$B$2:$E$90,3,FALSE),"")</f>
        <v>263080</v>
      </c>
      <c r="T396" t="str">
        <f t="shared" si="13"/>
        <v>Fraser</v>
      </c>
      <c r="U396">
        <f>_xlfn.XLOOKUP(B396,Sheet3!$M$5:$M$9,Sheet3!$P$5:$P$9,"",0,1)</f>
        <v>171.29879318961125</v>
      </c>
    </row>
    <row r="397" spans="1:21" hidden="1" x14ac:dyDescent="0.2">
      <c r="A397" s="1" t="s">
        <v>126</v>
      </c>
      <c r="B397" s="1" t="s">
        <v>164</v>
      </c>
      <c r="C397" s="1" t="s">
        <v>214</v>
      </c>
      <c r="D397" s="1" t="s">
        <v>166</v>
      </c>
      <c r="E397" s="1" t="s">
        <v>1133</v>
      </c>
      <c r="F397" s="1" t="s">
        <v>216</v>
      </c>
      <c r="G397">
        <v>19</v>
      </c>
      <c r="H397">
        <v>99</v>
      </c>
      <c r="I397" s="1" t="s">
        <v>131</v>
      </c>
      <c r="J397" s="1" t="s">
        <v>138</v>
      </c>
      <c r="K397">
        <v>5</v>
      </c>
      <c r="L397">
        <v>100</v>
      </c>
      <c r="M397" s="1" t="s">
        <v>122</v>
      </c>
      <c r="N397" s="1" t="s">
        <v>123</v>
      </c>
      <c r="O397" s="1" t="s">
        <v>1134</v>
      </c>
      <c r="P397" s="1" t="s">
        <v>1135</v>
      </c>
      <c r="Q397">
        <f t="shared" si="12"/>
        <v>224</v>
      </c>
      <c r="R397">
        <f>IFERROR(VLOOKUP(Q397,'Populations Data'!$B$2:$E$90,2,FALSE),"")</f>
        <v>2022</v>
      </c>
      <c r="S397">
        <f>IFERROR(VLOOKUP(Q397,'Populations Data'!$B$2:$E$90,3,FALSE),"")</f>
        <v>263080</v>
      </c>
      <c r="T397" t="str">
        <f t="shared" si="13"/>
        <v>Fraser</v>
      </c>
      <c r="U397">
        <f>_xlfn.XLOOKUP(B397,Sheet3!$M$5:$M$9,Sheet3!$P$5:$P$9,"",0,1)</f>
        <v>171.29879318961125</v>
      </c>
    </row>
    <row r="398" spans="1:21" hidden="1" x14ac:dyDescent="0.2">
      <c r="A398" s="1" t="s">
        <v>126</v>
      </c>
      <c r="B398" s="1" t="s">
        <v>164</v>
      </c>
      <c r="C398" s="1" t="s">
        <v>403</v>
      </c>
      <c r="D398" s="1" t="s">
        <v>147</v>
      </c>
      <c r="E398" s="1" t="s">
        <v>1136</v>
      </c>
      <c r="F398" s="1" t="s">
        <v>404</v>
      </c>
      <c r="G398">
        <v>19</v>
      </c>
      <c r="H398">
        <v>99</v>
      </c>
      <c r="I398" s="1" t="s">
        <v>263</v>
      </c>
      <c r="J398" s="1" t="s">
        <v>138</v>
      </c>
      <c r="K398">
        <v>8</v>
      </c>
      <c r="L398">
        <v>100</v>
      </c>
      <c r="M398" s="1" t="s">
        <v>122</v>
      </c>
      <c r="N398" s="1" t="s">
        <v>123</v>
      </c>
      <c r="O398" s="1" t="s">
        <v>1137</v>
      </c>
      <c r="P398" s="1" t="s">
        <v>1138</v>
      </c>
      <c r="Q398">
        <f t="shared" si="12"/>
        <v>231</v>
      </c>
      <c r="R398">
        <f>IFERROR(VLOOKUP(Q398,'Populations Data'!$B$2:$E$90,2,FALSE),"")</f>
        <v>2022</v>
      </c>
      <c r="S398">
        <f>IFERROR(VLOOKUP(Q398,'Populations Data'!$B$2:$E$90,3,FALSE),"")</f>
        <v>170681</v>
      </c>
      <c r="T398" t="str">
        <f t="shared" si="13"/>
        <v>Fraser</v>
      </c>
      <c r="U398">
        <f>_xlfn.XLOOKUP(B398,Sheet3!$M$5:$M$9,Sheet3!$P$5:$P$9,"",0,1)</f>
        <v>171.29879318961125</v>
      </c>
    </row>
    <row r="399" spans="1:21" hidden="1" x14ac:dyDescent="0.2">
      <c r="A399" s="1" t="s">
        <v>126</v>
      </c>
      <c r="B399" s="1" t="s">
        <v>164</v>
      </c>
      <c r="C399" s="1" t="s">
        <v>403</v>
      </c>
      <c r="D399" s="1" t="s">
        <v>166</v>
      </c>
      <c r="E399" s="1" t="s">
        <v>1139</v>
      </c>
      <c r="F399" s="1" t="s">
        <v>404</v>
      </c>
      <c r="G399">
        <v>19</v>
      </c>
      <c r="H399">
        <v>99</v>
      </c>
      <c r="I399" s="1" t="s">
        <v>131</v>
      </c>
      <c r="J399" s="1" t="s">
        <v>138</v>
      </c>
      <c r="K399">
        <v>6</v>
      </c>
      <c r="L399">
        <v>100</v>
      </c>
      <c r="M399" s="1" t="s">
        <v>122</v>
      </c>
      <c r="N399" s="1" t="s">
        <v>123</v>
      </c>
      <c r="O399" s="1" t="s">
        <v>1137</v>
      </c>
      <c r="P399" s="1" t="s">
        <v>1138</v>
      </c>
      <c r="Q399">
        <f t="shared" si="12"/>
        <v>231</v>
      </c>
      <c r="R399">
        <f>IFERROR(VLOOKUP(Q399,'Populations Data'!$B$2:$E$90,2,FALSE),"")</f>
        <v>2022</v>
      </c>
      <c r="S399">
        <f>IFERROR(VLOOKUP(Q399,'Populations Data'!$B$2:$E$90,3,FALSE),"")</f>
        <v>170681</v>
      </c>
      <c r="T399" t="str">
        <f t="shared" si="13"/>
        <v>Fraser</v>
      </c>
      <c r="U399">
        <f>_xlfn.XLOOKUP(B399,Sheet3!$M$5:$M$9,Sheet3!$P$5:$P$9,"",0,1)</f>
        <v>171.29879318961125</v>
      </c>
    </row>
    <row r="400" spans="1:21" hidden="1" x14ac:dyDescent="0.2">
      <c r="A400" s="1" t="s">
        <v>126</v>
      </c>
      <c r="B400" s="1" t="s">
        <v>164</v>
      </c>
      <c r="C400" s="1" t="s">
        <v>403</v>
      </c>
      <c r="D400" s="1" t="s">
        <v>147</v>
      </c>
      <c r="E400" s="1" t="s">
        <v>1140</v>
      </c>
      <c r="F400" s="1" t="s">
        <v>404</v>
      </c>
      <c r="G400">
        <v>19</v>
      </c>
      <c r="H400">
        <v>99</v>
      </c>
      <c r="I400" s="1" t="s">
        <v>131</v>
      </c>
      <c r="J400" s="1" t="s">
        <v>138</v>
      </c>
      <c r="K400">
        <v>26</v>
      </c>
      <c r="L400">
        <v>100</v>
      </c>
      <c r="M400" s="1" t="s">
        <v>122</v>
      </c>
      <c r="N400" s="1" t="s">
        <v>123</v>
      </c>
      <c r="O400" s="1" t="s">
        <v>1141</v>
      </c>
      <c r="P400" s="1" t="s">
        <v>1142</v>
      </c>
      <c r="Q400">
        <f t="shared" si="12"/>
        <v>231</v>
      </c>
      <c r="R400">
        <f>IFERROR(VLOOKUP(Q400,'Populations Data'!$B$2:$E$90,2,FALSE),"")</f>
        <v>2022</v>
      </c>
      <c r="S400">
        <f>IFERROR(VLOOKUP(Q400,'Populations Data'!$B$2:$E$90,3,FALSE),"")</f>
        <v>170681</v>
      </c>
      <c r="T400" t="str">
        <f t="shared" si="13"/>
        <v>Fraser</v>
      </c>
      <c r="U400">
        <f>_xlfn.XLOOKUP(B400,Sheet3!$M$5:$M$9,Sheet3!$P$5:$P$9,"",0,1)</f>
        <v>171.29879318961125</v>
      </c>
    </row>
    <row r="401" spans="1:21" hidden="1" x14ac:dyDescent="0.2">
      <c r="A401" s="1" t="s">
        <v>126</v>
      </c>
      <c r="B401" s="1" t="s">
        <v>164</v>
      </c>
      <c r="C401" s="1" t="s">
        <v>219</v>
      </c>
      <c r="D401" s="1" t="s">
        <v>160</v>
      </c>
      <c r="E401" s="1" t="s">
        <v>1143</v>
      </c>
      <c r="F401" s="1" t="s">
        <v>221</v>
      </c>
      <c r="G401">
        <v>19</v>
      </c>
      <c r="H401">
        <v>99</v>
      </c>
      <c r="I401" s="1" t="s">
        <v>222</v>
      </c>
      <c r="J401" s="1" t="s">
        <v>138</v>
      </c>
      <c r="K401">
        <v>10</v>
      </c>
      <c r="L401">
        <v>70</v>
      </c>
      <c r="M401" s="1" t="s">
        <v>122</v>
      </c>
      <c r="N401" s="1" t="s">
        <v>123</v>
      </c>
      <c r="O401" s="1" t="s">
        <v>1144</v>
      </c>
      <c r="P401" s="1" t="s">
        <v>1145</v>
      </c>
      <c r="Q401">
        <f t="shared" si="12"/>
        <v>233</v>
      </c>
      <c r="R401">
        <f>IFERROR(VLOOKUP(Q401,'Populations Data'!$B$2:$E$90,2,FALSE),"")</f>
        <v>2022</v>
      </c>
      <c r="S401">
        <f>IFERROR(VLOOKUP(Q401,'Populations Data'!$B$2:$E$90,3,FALSE),"")</f>
        <v>538362</v>
      </c>
      <c r="T401" t="str">
        <f t="shared" si="13"/>
        <v>Fraser</v>
      </c>
      <c r="U401">
        <f>_xlfn.XLOOKUP(B401,Sheet3!$M$5:$M$9,Sheet3!$P$5:$P$9,"",0,1)</f>
        <v>171.29879318961125</v>
      </c>
    </row>
    <row r="402" spans="1:21" hidden="1" x14ac:dyDescent="0.2">
      <c r="A402" s="1" t="s">
        <v>126</v>
      </c>
      <c r="B402" s="1" t="s">
        <v>164</v>
      </c>
      <c r="C402" s="1" t="s">
        <v>219</v>
      </c>
      <c r="D402" s="1" t="s">
        <v>135</v>
      </c>
      <c r="E402" s="1" t="s">
        <v>749</v>
      </c>
      <c r="F402" s="1" t="s">
        <v>221</v>
      </c>
      <c r="G402">
        <v>19</v>
      </c>
      <c r="H402">
        <v>99</v>
      </c>
      <c r="I402" s="1" t="s">
        <v>131</v>
      </c>
      <c r="J402" s="1" t="s">
        <v>138</v>
      </c>
      <c r="K402">
        <v>24</v>
      </c>
      <c r="L402">
        <v>67</v>
      </c>
      <c r="M402" s="1" t="s">
        <v>122</v>
      </c>
      <c r="N402" s="1" t="s">
        <v>123</v>
      </c>
      <c r="O402" s="1" t="s">
        <v>1146</v>
      </c>
      <c r="P402" s="1" t="s">
        <v>1147</v>
      </c>
      <c r="Q402">
        <f t="shared" si="12"/>
        <v>233</v>
      </c>
      <c r="R402">
        <f>IFERROR(VLOOKUP(Q402,'Populations Data'!$B$2:$E$90,2,FALSE),"")</f>
        <v>2022</v>
      </c>
      <c r="S402">
        <f>IFERROR(VLOOKUP(Q402,'Populations Data'!$B$2:$E$90,3,FALSE),"")</f>
        <v>538362</v>
      </c>
      <c r="T402" t="str">
        <f t="shared" si="13"/>
        <v>Fraser</v>
      </c>
      <c r="U402">
        <f>_xlfn.XLOOKUP(B402,Sheet3!$M$5:$M$9,Sheet3!$P$5:$P$9,"",0,1)</f>
        <v>171.29879318961125</v>
      </c>
    </row>
    <row r="403" spans="1:21" hidden="1" x14ac:dyDescent="0.2">
      <c r="A403" s="1" t="s">
        <v>126</v>
      </c>
      <c r="B403" s="1" t="s">
        <v>164</v>
      </c>
      <c r="C403" s="1" t="s">
        <v>219</v>
      </c>
      <c r="D403" s="1" t="s">
        <v>178</v>
      </c>
      <c r="E403" s="1" t="s">
        <v>1148</v>
      </c>
      <c r="F403" s="1" t="s">
        <v>221</v>
      </c>
      <c r="G403">
        <v>19</v>
      </c>
      <c r="H403">
        <v>24</v>
      </c>
      <c r="I403" s="1" t="s">
        <v>222</v>
      </c>
      <c r="J403" s="1" t="s">
        <v>138</v>
      </c>
      <c r="K403">
        <v>11</v>
      </c>
      <c r="L403">
        <v>40</v>
      </c>
      <c r="M403" s="1" t="s">
        <v>122</v>
      </c>
      <c r="N403" s="1" t="s">
        <v>123</v>
      </c>
      <c r="O403" s="1" t="s">
        <v>1149</v>
      </c>
      <c r="P403" s="1" t="s">
        <v>1150</v>
      </c>
      <c r="Q403">
        <f t="shared" si="12"/>
        <v>233</v>
      </c>
      <c r="R403">
        <f>IFERROR(VLOOKUP(Q403,'Populations Data'!$B$2:$E$90,2,FALSE),"")</f>
        <v>2022</v>
      </c>
      <c r="S403">
        <f>IFERROR(VLOOKUP(Q403,'Populations Data'!$B$2:$E$90,3,FALSE),"")</f>
        <v>538362</v>
      </c>
      <c r="T403" t="str">
        <f t="shared" si="13"/>
        <v>Fraser</v>
      </c>
      <c r="U403">
        <f>_xlfn.XLOOKUP(B403,Sheet3!$M$5:$M$9,Sheet3!$P$5:$P$9,"",0,1)</f>
        <v>171.29879318961125</v>
      </c>
    </row>
    <row r="404" spans="1:21" hidden="1" x14ac:dyDescent="0.2">
      <c r="A404" s="1" t="s">
        <v>126</v>
      </c>
      <c r="B404" s="1" t="s">
        <v>164</v>
      </c>
      <c r="C404" s="1" t="s">
        <v>219</v>
      </c>
      <c r="D404" s="1" t="s">
        <v>156</v>
      </c>
      <c r="E404" s="1" t="s">
        <v>1151</v>
      </c>
      <c r="F404" s="1" t="s">
        <v>221</v>
      </c>
      <c r="G404">
        <v>19</v>
      </c>
      <c r="H404">
        <v>99</v>
      </c>
      <c r="I404" s="1" t="s">
        <v>131</v>
      </c>
      <c r="J404" s="1" t="s">
        <v>138</v>
      </c>
      <c r="K404">
        <v>48</v>
      </c>
      <c r="L404">
        <v>96</v>
      </c>
      <c r="M404" s="1" t="s">
        <v>122</v>
      </c>
      <c r="N404" s="1" t="s">
        <v>123</v>
      </c>
      <c r="O404" s="1" t="s">
        <v>1152</v>
      </c>
      <c r="P404" s="1" t="s">
        <v>1153</v>
      </c>
      <c r="Q404">
        <f t="shared" si="12"/>
        <v>233</v>
      </c>
      <c r="R404">
        <f>IFERROR(VLOOKUP(Q404,'Populations Data'!$B$2:$E$90,2,FALSE),"")</f>
        <v>2022</v>
      </c>
      <c r="S404">
        <f>IFERROR(VLOOKUP(Q404,'Populations Data'!$B$2:$E$90,3,FALSE),"")</f>
        <v>538362</v>
      </c>
      <c r="T404" t="str">
        <f t="shared" si="13"/>
        <v>Fraser</v>
      </c>
      <c r="U404">
        <f>_xlfn.XLOOKUP(B404,Sheet3!$M$5:$M$9,Sheet3!$P$5:$P$9,"",0,1)</f>
        <v>171.29879318961125</v>
      </c>
    </row>
    <row r="405" spans="1:21" hidden="1" x14ac:dyDescent="0.2">
      <c r="A405" s="1" t="s">
        <v>126</v>
      </c>
      <c r="B405" s="1" t="s">
        <v>164</v>
      </c>
      <c r="C405" s="1" t="s">
        <v>219</v>
      </c>
      <c r="D405" s="1" t="s">
        <v>166</v>
      </c>
      <c r="E405" s="1" t="s">
        <v>1154</v>
      </c>
      <c r="F405" s="1" t="s">
        <v>221</v>
      </c>
      <c r="G405">
        <v>19</v>
      </c>
      <c r="H405">
        <v>99</v>
      </c>
      <c r="I405" s="1" t="s">
        <v>263</v>
      </c>
      <c r="J405" s="1" t="s">
        <v>138</v>
      </c>
      <c r="K405">
        <v>4</v>
      </c>
      <c r="L405">
        <v>80</v>
      </c>
      <c r="M405" s="1" t="s">
        <v>122</v>
      </c>
      <c r="N405" s="1" t="s">
        <v>123</v>
      </c>
      <c r="O405" s="1" t="s">
        <v>1155</v>
      </c>
      <c r="P405" s="1" t="s">
        <v>1156</v>
      </c>
      <c r="Q405">
        <f t="shared" si="12"/>
        <v>233</v>
      </c>
      <c r="R405">
        <f>IFERROR(VLOOKUP(Q405,'Populations Data'!$B$2:$E$90,2,FALSE),"")</f>
        <v>2022</v>
      </c>
      <c r="S405">
        <f>IFERROR(VLOOKUP(Q405,'Populations Data'!$B$2:$E$90,3,FALSE),"")</f>
        <v>538362</v>
      </c>
      <c r="T405" t="str">
        <f t="shared" si="13"/>
        <v>Fraser</v>
      </c>
      <c r="U405">
        <f>_xlfn.XLOOKUP(B405,Sheet3!$M$5:$M$9,Sheet3!$P$5:$P$9,"",0,1)</f>
        <v>171.29879318961125</v>
      </c>
    </row>
    <row r="406" spans="1:21" hidden="1" x14ac:dyDescent="0.2">
      <c r="A406" s="1" t="s">
        <v>126</v>
      </c>
      <c r="B406" s="1" t="s">
        <v>164</v>
      </c>
      <c r="C406" s="1" t="s">
        <v>232</v>
      </c>
      <c r="D406" s="1" t="s">
        <v>225</v>
      </c>
      <c r="E406" s="1" t="s">
        <v>1157</v>
      </c>
      <c r="F406" s="1" t="s">
        <v>221</v>
      </c>
      <c r="G406">
        <v>19</v>
      </c>
      <c r="H406">
        <v>99</v>
      </c>
      <c r="I406" s="1" t="s">
        <v>131</v>
      </c>
      <c r="J406" s="1" t="s">
        <v>138</v>
      </c>
      <c r="K406">
        <v>8</v>
      </c>
      <c r="L406">
        <v>75</v>
      </c>
      <c r="M406" s="1" t="s">
        <v>122</v>
      </c>
      <c r="N406" s="1" t="s">
        <v>123</v>
      </c>
      <c r="O406" s="1" t="s">
        <v>1158</v>
      </c>
      <c r="P406" s="1" t="s">
        <v>1159</v>
      </c>
      <c r="Q406">
        <f t="shared" si="12"/>
        <v>234</v>
      </c>
      <c r="R406">
        <f>IFERROR(VLOOKUP(Q406,'Populations Data'!$B$2:$E$90,2,FALSE),"")</f>
        <v>2022</v>
      </c>
      <c r="S406">
        <f>IFERROR(VLOOKUP(Q406,'Populations Data'!$B$2:$E$90,3,FALSE),"")</f>
        <v>116113</v>
      </c>
      <c r="T406" t="str">
        <f t="shared" si="13"/>
        <v>Fraser</v>
      </c>
      <c r="U406">
        <f>_xlfn.XLOOKUP(B406,Sheet3!$M$5:$M$9,Sheet3!$P$5:$P$9,"",0,1)</f>
        <v>171.29879318961125</v>
      </c>
    </row>
    <row r="407" spans="1:21" hidden="1" x14ac:dyDescent="0.2">
      <c r="A407" s="1" t="s">
        <v>126</v>
      </c>
      <c r="B407" s="1" t="s">
        <v>184</v>
      </c>
      <c r="C407" s="1" t="s">
        <v>237</v>
      </c>
      <c r="D407" s="1" t="s">
        <v>135</v>
      </c>
      <c r="E407" s="1" t="s">
        <v>728</v>
      </c>
      <c r="F407" s="1" t="s">
        <v>239</v>
      </c>
      <c r="G407">
        <v>19</v>
      </c>
      <c r="H407">
        <v>99</v>
      </c>
      <c r="I407" s="1" t="s">
        <v>131</v>
      </c>
      <c r="J407" s="1" t="s">
        <v>138</v>
      </c>
      <c r="K407">
        <v>4</v>
      </c>
      <c r="L407">
        <v>100</v>
      </c>
      <c r="M407" s="1" t="s">
        <v>122</v>
      </c>
      <c r="N407" s="1" t="s">
        <v>123</v>
      </c>
      <c r="O407" s="1" t="s">
        <v>729</v>
      </c>
      <c r="P407" s="1" t="s">
        <v>730</v>
      </c>
      <c r="Q407">
        <f t="shared" si="12"/>
        <v>311</v>
      </c>
      <c r="R407">
        <f>IFERROR(VLOOKUP(Q407,'Populations Data'!$B$2:$E$90,2,FALSE),"")</f>
        <v>2022</v>
      </c>
      <c r="S407">
        <f>IFERROR(VLOOKUP(Q407,'Populations Data'!$B$2:$E$90,3,FALSE),"")</f>
        <v>220656</v>
      </c>
      <c r="T407" t="str">
        <f t="shared" si="13"/>
        <v>Vancouver Coastal</v>
      </c>
      <c r="U407">
        <f>_xlfn.XLOOKUP(B407,Sheet3!$M$5:$M$9,Sheet3!$P$5:$P$9,"",0,1)</f>
        <v>321.7507500861164</v>
      </c>
    </row>
    <row r="408" spans="1:21" hidden="1" x14ac:dyDescent="0.2">
      <c r="A408" s="1" t="s">
        <v>126</v>
      </c>
      <c r="B408" s="1" t="s">
        <v>184</v>
      </c>
      <c r="C408" s="1" t="s">
        <v>237</v>
      </c>
      <c r="D408" s="1" t="s">
        <v>1160</v>
      </c>
      <c r="E408" s="1" t="s">
        <v>1161</v>
      </c>
      <c r="F408" s="1" t="s">
        <v>239</v>
      </c>
      <c r="G408">
        <v>19</v>
      </c>
      <c r="H408">
        <v>99</v>
      </c>
      <c r="I408" s="1" t="s">
        <v>131</v>
      </c>
      <c r="J408" s="1" t="s">
        <v>138</v>
      </c>
      <c r="K408">
        <v>61</v>
      </c>
      <c r="L408">
        <v>100</v>
      </c>
      <c r="M408" s="1" t="s">
        <v>122</v>
      </c>
      <c r="N408" s="1" t="s">
        <v>123</v>
      </c>
      <c r="O408" s="1" t="s">
        <v>121</v>
      </c>
      <c r="P408" s="1" t="s">
        <v>121</v>
      </c>
      <c r="Q408">
        <f t="shared" si="12"/>
        <v>311</v>
      </c>
      <c r="R408">
        <f>IFERROR(VLOOKUP(Q408,'Populations Data'!$B$2:$E$90,2,FALSE),"")</f>
        <v>2022</v>
      </c>
      <c r="S408">
        <f>IFERROR(VLOOKUP(Q408,'Populations Data'!$B$2:$E$90,3,FALSE),"")</f>
        <v>220656</v>
      </c>
      <c r="T408" t="str">
        <f t="shared" si="13"/>
        <v>Vancouver Coastal</v>
      </c>
      <c r="U408">
        <f>_xlfn.XLOOKUP(B408,Sheet3!$M$5:$M$9,Sheet3!$P$5:$P$9,"",0,1)</f>
        <v>321.7507500861164</v>
      </c>
    </row>
    <row r="409" spans="1:21" hidden="1" x14ac:dyDescent="0.2">
      <c r="A409" s="1" t="s">
        <v>126</v>
      </c>
      <c r="B409" s="1" t="s">
        <v>184</v>
      </c>
      <c r="C409" s="1" t="s">
        <v>246</v>
      </c>
      <c r="D409" s="1" t="s">
        <v>312</v>
      </c>
      <c r="E409" s="1" t="s">
        <v>1162</v>
      </c>
      <c r="F409" s="1" t="s">
        <v>188</v>
      </c>
      <c r="G409">
        <v>19</v>
      </c>
      <c r="H409">
        <v>64</v>
      </c>
      <c r="I409" s="1" t="s">
        <v>131</v>
      </c>
      <c r="J409" s="1" t="s">
        <v>138</v>
      </c>
      <c r="K409">
        <v>66</v>
      </c>
      <c r="L409">
        <v>100</v>
      </c>
      <c r="M409" s="1" t="s">
        <v>122</v>
      </c>
      <c r="N409" s="1" t="s">
        <v>123</v>
      </c>
      <c r="O409" s="1" t="s">
        <v>1163</v>
      </c>
      <c r="P409" s="1" t="s">
        <v>1164</v>
      </c>
      <c r="Q409">
        <f t="shared" si="12"/>
        <v>322</v>
      </c>
      <c r="R409">
        <f>IFERROR(VLOOKUP(Q409,'Populations Data'!$B$2:$E$90,2,FALSE),"")</f>
        <v>2022</v>
      </c>
      <c r="S409">
        <f>IFERROR(VLOOKUP(Q409,'Populations Data'!$B$2:$E$90,3,FALSE),"")</f>
        <v>67754</v>
      </c>
      <c r="T409" t="str">
        <f t="shared" si="13"/>
        <v>Vancouver Coastal</v>
      </c>
      <c r="U409">
        <f>_xlfn.XLOOKUP(B409,Sheet3!$M$5:$M$9,Sheet3!$P$5:$P$9,"",0,1)</f>
        <v>321.7507500861164</v>
      </c>
    </row>
    <row r="410" spans="1:21" hidden="1" x14ac:dyDescent="0.2">
      <c r="A410" s="1" t="s">
        <v>126</v>
      </c>
      <c r="B410" s="1" t="s">
        <v>164</v>
      </c>
      <c r="C410" s="1" t="s">
        <v>401</v>
      </c>
      <c r="D410" s="1" t="s">
        <v>553</v>
      </c>
      <c r="E410" s="1" t="s">
        <v>1165</v>
      </c>
      <c r="F410" s="1" t="s">
        <v>402</v>
      </c>
      <c r="G410">
        <v>19</v>
      </c>
      <c r="H410">
        <v>99</v>
      </c>
      <c r="I410" s="1" t="s">
        <v>263</v>
      </c>
      <c r="J410" s="1" t="s">
        <v>181</v>
      </c>
      <c r="K410">
        <v>10</v>
      </c>
      <c r="L410">
        <v>30</v>
      </c>
      <c r="M410" s="1" t="s">
        <v>122</v>
      </c>
      <c r="N410" s="1" t="s">
        <v>123</v>
      </c>
      <c r="O410" s="1" t="s">
        <v>555</v>
      </c>
      <c r="P410" s="1" t="s">
        <v>556</v>
      </c>
      <c r="Q410">
        <f t="shared" si="12"/>
        <v>215</v>
      </c>
      <c r="R410">
        <f>IFERROR(VLOOKUP(Q410,'Populations Data'!$B$2:$E$90,2,FALSE),"")</f>
        <v>2022</v>
      </c>
      <c r="S410">
        <f>IFERROR(VLOOKUP(Q410,'Populations Data'!$B$2:$E$90,3,FALSE),"")</f>
        <v>11001</v>
      </c>
      <c r="T410" t="str">
        <f t="shared" si="13"/>
        <v>Fraser</v>
      </c>
      <c r="U410">
        <f>_xlfn.XLOOKUP(B410,Sheet3!$M$5:$M$9,Sheet3!$P$5:$P$9,"",0,1)</f>
        <v>171.29879318961125</v>
      </c>
    </row>
    <row r="411" spans="1:21" hidden="1" x14ac:dyDescent="0.2">
      <c r="A411" s="1" t="s">
        <v>126</v>
      </c>
      <c r="B411" s="1" t="s">
        <v>164</v>
      </c>
      <c r="C411" s="1" t="s">
        <v>254</v>
      </c>
      <c r="D411" s="1" t="s">
        <v>166</v>
      </c>
      <c r="E411" s="1" t="s">
        <v>1166</v>
      </c>
      <c r="F411" s="1" t="s">
        <v>256</v>
      </c>
      <c r="G411">
        <v>19</v>
      </c>
      <c r="H411">
        <v>99</v>
      </c>
      <c r="I411" s="1" t="s">
        <v>131</v>
      </c>
      <c r="J411" s="1" t="s">
        <v>138</v>
      </c>
      <c r="K411">
        <v>5</v>
      </c>
      <c r="L411">
        <v>80</v>
      </c>
      <c r="M411" s="1" t="s">
        <v>122</v>
      </c>
      <c r="N411" s="1" t="s">
        <v>123</v>
      </c>
      <c r="O411" s="1" t="s">
        <v>1167</v>
      </c>
      <c r="P411" s="1" t="s">
        <v>1168</v>
      </c>
      <c r="Q411">
        <f t="shared" si="12"/>
        <v>221</v>
      </c>
      <c r="R411">
        <f>IFERROR(VLOOKUP(Q411,'Populations Data'!$B$2:$E$90,2,FALSE),"")</f>
        <v>2022</v>
      </c>
      <c r="S411">
        <f>IFERROR(VLOOKUP(Q411,'Populations Data'!$B$2:$E$90,3,FALSE),"")</f>
        <v>84787</v>
      </c>
      <c r="T411" t="str">
        <f t="shared" si="13"/>
        <v>Fraser</v>
      </c>
      <c r="U411">
        <f>_xlfn.XLOOKUP(B411,Sheet3!$M$5:$M$9,Sheet3!$P$5:$P$9,"",0,1)</f>
        <v>171.29879318961125</v>
      </c>
    </row>
    <row r="412" spans="1:21" hidden="1" x14ac:dyDescent="0.2">
      <c r="A412" s="1" t="s">
        <v>126</v>
      </c>
      <c r="B412" s="1" t="s">
        <v>184</v>
      </c>
      <c r="C412" s="1" t="s">
        <v>328</v>
      </c>
      <c r="D412" s="1" t="s">
        <v>791</v>
      </c>
      <c r="E412" s="1" t="s">
        <v>1169</v>
      </c>
      <c r="F412" s="1" t="s">
        <v>188</v>
      </c>
      <c r="G412">
        <v>16</v>
      </c>
      <c r="H412">
        <v>24</v>
      </c>
      <c r="I412" s="1" t="s">
        <v>131</v>
      </c>
      <c r="J412" s="1" t="s">
        <v>121</v>
      </c>
      <c r="K412">
        <v>6</v>
      </c>
      <c r="L412">
        <v>100</v>
      </c>
      <c r="M412" s="1" t="s">
        <v>122</v>
      </c>
      <c r="N412" s="1" t="s">
        <v>123</v>
      </c>
      <c r="O412" s="1" t="s">
        <v>1170</v>
      </c>
      <c r="P412" s="1" t="s">
        <v>1171</v>
      </c>
      <c r="Q412">
        <f t="shared" si="12"/>
        <v>323</v>
      </c>
      <c r="R412">
        <f>IFERROR(VLOOKUP(Q412,'Populations Data'!$B$2:$E$90,2,FALSE),"")</f>
        <v>2022</v>
      </c>
      <c r="S412">
        <f>IFERROR(VLOOKUP(Q412,'Populations Data'!$B$2:$E$90,3,FALSE),"")</f>
        <v>115837</v>
      </c>
      <c r="T412" t="str">
        <f t="shared" si="13"/>
        <v>Vancouver Coastal</v>
      </c>
      <c r="U412">
        <f>_xlfn.XLOOKUP(B412,Sheet3!$M$5:$M$9,Sheet3!$P$5:$P$9,"",0,1)</f>
        <v>321.7507500861164</v>
      </c>
    </row>
    <row r="413" spans="1:21" hidden="1" x14ac:dyDescent="0.2">
      <c r="A413" s="1" t="s">
        <v>126</v>
      </c>
      <c r="B413" s="1" t="s">
        <v>184</v>
      </c>
      <c r="C413" s="1" t="s">
        <v>271</v>
      </c>
      <c r="D413" s="1" t="s">
        <v>147</v>
      </c>
      <c r="E413" s="1" t="s">
        <v>1172</v>
      </c>
      <c r="F413" s="1" t="s">
        <v>188</v>
      </c>
      <c r="G413">
        <v>19</v>
      </c>
      <c r="H413">
        <v>64</v>
      </c>
      <c r="I413" s="1" t="s">
        <v>263</v>
      </c>
      <c r="J413" s="1" t="s">
        <v>138</v>
      </c>
      <c r="K413">
        <v>9</v>
      </c>
      <c r="L413">
        <v>100</v>
      </c>
      <c r="M413" s="1" t="s">
        <v>122</v>
      </c>
      <c r="N413" s="1" t="s">
        <v>123</v>
      </c>
      <c r="O413" s="1" t="s">
        <v>1173</v>
      </c>
      <c r="P413" s="1" t="s">
        <v>1174</v>
      </c>
      <c r="Q413">
        <f t="shared" si="12"/>
        <v>324</v>
      </c>
      <c r="R413">
        <f>IFERROR(VLOOKUP(Q413,'Populations Data'!$B$2:$E$90,2,FALSE),"")</f>
        <v>2022</v>
      </c>
      <c r="S413">
        <f>IFERROR(VLOOKUP(Q413,'Populations Data'!$B$2:$E$90,3,FALSE),"")</f>
        <v>150578</v>
      </c>
      <c r="T413" t="str">
        <f t="shared" si="13"/>
        <v>Vancouver Coastal</v>
      </c>
      <c r="U413">
        <f>_xlfn.XLOOKUP(B413,Sheet3!$M$5:$M$9,Sheet3!$P$5:$P$9,"",0,1)</f>
        <v>321.7507500861164</v>
      </c>
    </row>
    <row r="414" spans="1:21" hidden="1" x14ac:dyDescent="0.2">
      <c r="A414" s="1" t="s">
        <v>126</v>
      </c>
      <c r="B414" s="1" t="s">
        <v>184</v>
      </c>
      <c r="C414" s="1" t="s">
        <v>424</v>
      </c>
      <c r="D414" s="1" t="s">
        <v>160</v>
      </c>
      <c r="E414" s="1" t="s">
        <v>1175</v>
      </c>
      <c r="F414" s="1" t="s">
        <v>188</v>
      </c>
      <c r="G414">
        <v>19</v>
      </c>
      <c r="H414">
        <v>64</v>
      </c>
      <c r="I414" s="1" t="s">
        <v>263</v>
      </c>
      <c r="J414" s="1" t="s">
        <v>121</v>
      </c>
      <c r="K414">
        <v>2</v>
      </c>
      <c r="L414">
        <v>100</v>
      </c>
      <c r="M414" s="1" t="s">
        <v>122</v>
      </c>
      <c r="N414" s="1" t="s">
        <v>123</v>
      </c>
      <c r="O414" s="1" t="s">
        <v>1176</v>
      </c>
      <c r="P414" s="1" t="s">
        <v>1177</v>
      </c>
      <c r="Q414">
        <f t="shared" si="12"/>
        <v>325</v>
      </c>
      <c r="R414">
        <f>IFERROR(VLOOKUP(Q414,'Populations Data'!$B$2:$E$90,2,FALSE),"")</f>
        <v>2022</v>
      </c>
      <c r="S414">
        <f>IFERROR(VLOOKUP(Q414,'Populations Data'!$B$2:$E$90,3,FALSE),"")</f>
        <v>106033</v>
      </c>
      <c r="T414" t="str">
        <f t="shared" si="13"/>
        <v>Vancouver Coastal</v>
      </c>
      <c r="U414">
        <f>_xlfn.XLOOKUP(B414,Sheet3!$M$5:$M$9,Sheet3!$P$5:$P$9,"",0,1)</f>
        <v>321.7507500861164</v>
      </c>
    </row>
    <row r="415" spans="1:21" hidden="1" x14ac:dyDescent="0.2">
      <c r="A415" s="1" t="s">
        <v>126</v>
      </c>
      <c r="B415" s="1" t="s">
        <v>184</v>
      </c>
      <c r="C415" s="1" t="s">
        <v>424</v>
      </c>
      <c r="D415" s="1" t="s">
        <v>225</v>
      </c>
      <c r="E415" s="1" t="s">
        <v>1178</v>
      </c>
      <c r="F415" s="1" t="s">
        <v>188</v>
      </c>
      <c r="G415">
        <v>19</v>
      </c>
      <c r="H415">
        <v>64</v>
      </c>
      <c r="I415" s="1" t="s">
        <v>131</v>
      </c>
      <c r="J415" s="1" t="s">
        <v>138</v>
      </c>
      <c r="K415">
        <v>30</v>
      </c>
      <c r="L415">
        <v>100</v>
      </c>
      <c r="M415" s="1" t="s">
        <v>122</v>
      </c>
      <c r="N415" s="1" t="s">
        <v>123</v>
      </c>
      <c r="O415" s="1" t="s">
        <v>1179</v>
      </c>
      <c r="P415" s="1" t="s">
        <v>1180</v>
      </c>
      <c r="Q415">
        <f t="shared" si="12"/>
        <v>325</v>
      </c>
      <c r="R415">
        <f>IFERROR(VLOOKUP(Q415,'Populations Data'!$B$2:$E$90,2,FALSE),"")</f>
        <v>2022</v>
      </c>
      <c r="S415">
        <f>IFERROR(VLOOKUP(Q415,'Populations Data'!$B$2:$E$90,3,FALSE),"")</f>
        <v>106033</v>
      </c>
      <c r="T415" t="str">
        <f t="shared" si="13"/>
        <v>Vancouver Coastal</v>
      </c>
      <c r="U415">
        <f>_xlfn.XLOOKUP(B415,Sheet3!$M$5:$M$9,Sheet3!$P$5:$P$9,"",0,1)</f>
        <v>321.7507500861164</v>
      </c>
    </row>
    <row r="416" spans="1:21" hidden="1" x14ac:dyDescent="0.2">
      <c r="A416" s="1" t="s">
        <v>126</v>
      </c>
      <c r="B416" s="1" t="s">
        <v>184</v>
      </c>
      <c r="C416" s="1" t="s">
        <v>424</v>
      </c>
      <c r="D416" s="1" t="s">
        <v>225</v>
      </c>
      <c r="E416" s="1" t="s">
        <v>1181</v>
      </c>
      <c r="F416" s="1" t="s">
        <v>188</v>
      </c>
      <c r="G416">
        <v>19</v>
      </c>
      <c r="H416">
        <v>64</v>
      </c>
      <c r="I416" s="1" t="s">
        <v>131</v>
      </c>
      <c r="J416" s="1" t="s">
        <v>138</v>
      </c>
      <c r="K416">
        <v>30</v>
      </c>
      <c r="L416">
        <v>100</v>
      </c>
      <c r="M416" s="1" t="s">
        <v>122</v>
      </c>
      <c r="N416" s="1" t="s">
        <v>123</v>
      </c>
      <c r="O416" s="1" t="s">
        <v>1182</v>
      </c>
      <c r="P416" s="1" t="s">
        <v>1183</v>
      </c>
      <c r="Q416">
        <f t="shared" si="12"/>
        <v>325</v>
      </c>
      <c r="R416">
        <f>IFERROR(VLOOKUP(Q416,'Populations Data'!$B$2:$E$90,2,FALSE),"")</f>
        <v>2022</v>
      </c>
      <c r="S416">
        <f>IFERROR(VLOOKUP(Q416,'Populations Data'!$B$2:$E$90,3,FALSE),"")</f>
        <v>106033</v>
      </c>
      <c r="T416" t="str">
        <f t="shared" si="13"/>
        <v>Vancouver Coastal</v>
      </c>
      <c r="U416">
        <f>_xlfn.XLOOKUP(B416,Sheet3!$M$5:$M$9,Sheet3!$P$5:$P$9,"",0,1)</f>
        <v>321.7507500861164</v>
      </c>
    </row>
    <row r="417" spans="1:21" hidden="1" x14ac:dyDescent="0.2">
      <c r="A417" s="1" t="s">
        <v>126</v>
      </c>
      <c r="B417" s="1" t="s">
        <v>184</v>
      </c>
      <c r="C417" s="1" t="s">
        <v>424</v>
      </c>
      <c r="D417" s="1" t="s">
        <v>178</v>
      </c>
      <c r="E417" s="1" t="s">
        <v>1184</v>
      </c>
      <c r="F417" s="1" t="s">
        <v>188</v>
      </c>
      <c r="G417">
        <v>19</v>
      </c>
      <c r="H417">
        <v>64</v>
      </c>
      <c r="I417" s="1" t="s">
        <v>131</v>
      </c>
      <c r="J417" s="1" t="s">
        <v>240</v>
      </c>
      <c r="K417">
        <v>5</v>
      </c>
      <c r="L417">
        <v>100</v>
      </c>
      <c r="M417" s="1" t="s">
        <v>122</v>
      </c>
      <c r="N417" s="1" t="s">
        <v>123</v>
      </c>
      <c r="O417" s="1" t="s">
        <v>1185</v>
      </c>
      <c r="P417" s="1" t="s">
        <v>1186</v>
      </c>
      <c r="Q417">
        <f t="shared" si="12"/>
        <v>325</v>
      </c>
      <c r="R417">
        <f>IFERROR(VLOOKUP(Q417,'Populations Data'!$B$2:$E$90,2,FALSE),"")</f>
        <v>2022</v>
      </c>
      <c r="S417">
        <f>IFERROR(VLOOKUP(Q417,'Populations Data'!$B$2:$E$90,3,FALSE),"")</f>
        <v>106033</v>
      </c>
      <c r="T417" t="str">
        <f t="shared" si="13"/>
        <v>Vancouver Coastal</v>
      </c>
      <c r="U417">
        <f>_xlfn.XLOOKUP(B417,Sheet3!$M$5:$M$9,Sheet3!$P$5:$P$9,"",0,1)</f>
        <v>321.7507500861164</v>
      </c>
    </row>
    <row r="418" spans="1:21" hidden="1" x14ac:dyDescent="0.2">
      <c r="A418" s="1" t="s">
        <v>126</v>
      </c>
      <c r="B418" s="1" t="s">
        <v>184</v>
      </c>
      <c r="C418" s="1" t="s">
        <v>424</v>
      </c>
      <c r="D418" s="1" t="s">
        <v>147</v>
      </c>
      <c r="E418" s="1" t="s">
        <v>1187</v>
      </c>
      <c r="F418" s="1" t="s">
        <v>188</v>
      </c>
      <c r="G418">
        <v>19</v>
      </c>
      <c r="H418">
        <v>64</v>
      </c>
      <c r="I418" s="1" t="s">
        <v>222</v>
      </c>
      <c r="J418" s="1" t="s">
        <v>138</v>
      </c>
      <c r="K418">
        <v>6</v>
      </c>
      <c r="L418">
        <v>100</v>
      </c>
      <c r="M418" s="1" t="s">
        <v>122</v>
      </c>
      <c r="N418" s="1" t="s">
        <v>123</v>
      </c>
      <c r="O418" s="1" t="s">
        <v>1188</v>
      </c>
      <c r="P418" s="1" t="s">
        <v>1189</v>
      </c>
      <c r="Q418">
        <f t="shared" si="12"/>
        <v>325</v>
      </c>
      <c r="R418">
        <f>IFERROR(VLOOKUP(Q418,'Populations Data'!$B$2:$E$90,2,FALSE),"")</f>
        <v>2022</v>
      </c>
      <c r="S418">
        <f>IFERROR(VLOOKUP(Q418,'Populations Data'!$B$2:$E$90,3,FALSE),"")</f>
        <v>106033</v>
      </c>
      <c r="T418" t="str">
        <f t="shared" si="13"/>
        <v>Vancouver Coastal</v>
      </c>
      <c r="U418">
        <f>_xlfn.XLOOKUP(B418,Sheet3!$M$5:$M$9,Sheet3!$P$5:$P$9,"",0,1)</f>
        <v>321.7507500861164</v>
      </c>
    </row>
    <row r="419" spans="1:21" hidden="1" x14ac:dyDescent="0.2">
      <c r="A419" s="1" t="s">
        <v>126</v>
      </c>
      <c r="B419" s="1" t="s">
        <v>184</v>
      </c>
      <c r="C419" s="1" t="s">
        <v>286</v>
      </c>
      <c r="D419" s="1" t="s">
        <v>166</v>
      </c>
      <c r="E419" s="1" t="s">
        <v>1190</v>
      </c>
      <c r="F419" s="1" t="s">
        <v>288</v>
      </c>
      <c r="G419">
        <v>19</v>
      </c>
      <c r="H419">
        <v>99</v>
      </c>
      <c r="I419" s="1" t="s">
        <v>222</v>
      </c>
      <c r="J419" s="1" t="s">
        <v>121</v>
      </c>
      <c r="K419">
        <v>5</v>
      </c>
      <c r="M419" s="1" t="s">
        <v>122</v>
      </c>
      <c r="N419" s="1" t="s">
        <v>123</v>
      </c>
      <c r="O419" s="1" t="s">
        <v>1191</v>
      </c>
      <c r="P419" s="1" t="s">
        <v>1192</v>
      </c>
      <c r="Q419">
        <f t="shared" si="12"/>
        <v>331</v>
      </c>
      <c r="R419">
        <f>IFERROR(VLOOKUP(Q419,'Populations Data'!$B$2:$E$90,2,FALSE),"")</f>
        <v>2022</v>
      </c>
      <c r="S419">
        <f>IFERROR(VLOOKUP(Q419,'Populations Data'!$B$2:$E$90,3,FALSE),"")</f>
        <v>157110</v>
      </c>
      <c r="T419" t="str">
        <f t="shared" si="13"/>
        <v>Vancouver Coastal</v>
      </c>
      <c r="U419">
        <f>_xlfn.XLOOKUP(B419,Sheet3!$M$5:$M$9,Sheet3!$P$5:$P$9,"",0,1)</f>
        <v>321.7507500861164</v>
      </c>
    </row>
    <row r="420" spans="1:21" hidden="1" x14ac:dyDescent="0.2">
      <c r="A420" s="1" t="s">
        <v>126</v>
      </c>
      <c r="B420" s="1" t="s">
        <v>184</v>
      </c>
      <c r="C420" s="1" t="s">
        <v>286</v>
      </c>
      <c r="D420" s="1" t="s">
        <v>166</v>
      </c>
      <c r="E420" s="1" t="s">
        <v>1193</v>
      </c>
      <c r="F420" s="1" t="s">
        <v>288</v>
      </c>
      <c r="G420">
        <v>19</v>
      </c>
      <c r="H420">
        <v>64</v>
      </c>
      <c r="I420" s="1" t="s">
        <v>222</v>
      </c>
      <c r="J420" s="1" t="s">
        <v>121</v>
      </c>
      <c r="K420">
        <v>6</v>
      </c>
      <c r="M420" s="1" t="s">
        <v>122</v>
      </c>
      <c r="N420" s="1" t="s">
        <v>123</v>
      </c>
      <c r="O420" s="1" t="s">
        <v>1194</v>
      </c>
      <c r="P420" s="1" t="s">
        <v>1195</v>
      </c>
      <c r="Q420">
        <f t="shared" si="12"/>
        <v>331</v>
      </c>
      <c r="R420">
        <f>IFERROR(VLOOKUP(Q420,'Populations Data'!$B$2:$E$90,2,FALSE),"")</f>
        <v>2022</v>
      </c>
      <c r="S420">
        <f>IFERROR(VLOOKUP(Q420,'Populations Data'!$B$2:$E$90,3,FALSE),"")</f>
        <v>157110</v>
      </c>
      <c r="T420" t="str">
        <f t="shared" si="13"/>
        <v>Vancouver Coastal</v>
      </c>
      <c r="U420">
        <f>_xlfn.XLOOKUP(B420,Sheet3!$M$5:$M$9,Sheet3!$P$5:$P$9,"",0,1)</f>
        <v>321.7507500861164</v>
      </c>
    </row>
    <row r="421" spans="1:21" hidden="1" x14ac:dyDescent="0.2">
      <c r="A421" s="1" t="s">
        <v>126</v>
      </c>
      <c r="B421" s="1" t="s">
        <v>184</v>
      </c>
      <c r="C421" s="1" t="s">
        <v>303</v>
      </c>
      <c r="D421" s="1" t="s">
        <v>128</v>
      </c>
      <c r="E421" s="1" t="s">
        <v>1196</v>
      </c>
      <c r="F421" s="1" t="s">
        <v>305</v>
      </c>
      <c r="G421">
        <v>19</v>
      </c>
      <c r="H421">
        <v>64</v>
      </c>
      <c r="I421" s="1" t="s">
        <v>131</v>
      </c>
      <c r="J421" s="1" t="s">
        <v>121</v>
      </c>
      <c r="K421">
        <v>2</v>
      </c>
      <c r="M421" s="1" t="s">
        <v>122</v>
      </c>
      <c r="N421" s="1" t="s">
        <v>123</v>
      </c>
      <c r="O421" s="1" t="s">
        <v>1197</v>
      </c>
      <c r="P421" s="1" t="s">
        <v>1198</v>
      </c>
      <c r="Q421">
        <f t="shared" si="12"/>
        <v>334</v>
      </c>
      <c r="R421">
        <f>IFERROR(VLOOKUP(Q421,'Populations Data'!$B$2:$E$90,2,FALSE),"")</f>
        <v>2022</v>
      </c>
      <c r="S421">
        <f>IFERROR(VLOOKUP(Q421,'Populations Data'!$B$2:$E$90,3,FALSE),"")</f>
        <v>21242</v>
      </c>
      <c r="T421" t="str">
        <f t="shared" si="13"/>
        <v>Vancouver Coastal</v>
      </c>
      <c r="U421">
        <f>_xlfn.XLOOKUP(B421,Sheet3!$M$5:$M$9,Sheet3!$P$5:$P$9,"",0,1)</f>
        <v>321.7507500861164</v>
      </c>
    </row>
    <row r="422" spans="1:21" hidden="1" x14ac:dyDescent="0.2">
      <c r="A422" s="1" t="s">
        <v>126</v>
      </c>
      <c r="B422" s="1" t="s">
        <v>191</v>
      </c>
      <c r="C422" s="1" t="s">
        <v>192</v>
      </c>
      <c r="D422" s="1" t="s">
        <v>312</v>
      </c>
      <c r="E422" s="1" t="s">
        <v>1199</v>
      </c>
      <c r="F422" s="1" t="s">
        <v>194</v>
      </c>
      <c r="G422">
        <v>19</v>
      </c>
      <c r="H422">
        <v>99</v>
      </c>
      <c r="I422" s="1" t="s">
        <v>131</v>
      </c>
      <c r="J422" s="1" t="s">
        <v>121</v>
      </c>
      <c r="K422">
        <v>45</v>
      </c>
      <c r="L422">
        <v>82</v>
      </c>
      <c r="M422" s="1" t="s">
        <v>122</v>
      </c>
      <c r="N422" s="1" t="s">
        <v>123</v>
      </c>
      <c r="O422" s="1" t="s">
        <v>1200</v>
      </c>
      <c r="P422" s="1" t="s">
        <v>1201</v>
      </c>
      <c r="Q422">
        <f t="shared" si="12"/>
        <v>411</v>
      </c>
      <c r="R422">
        <f>IFERROR(VLOOKUP(Q422,'Populations Data'!$B$2:$E$90,2,FALSE),"")</f>
        <v>2022</v>
      </c>
      <c r="S422">
        <f>IFERROR(VLOOKUP(Q422,'Populations Data'!$B$2:$E$90,3,FALSE),"")</f>
        <v>250926</v>
      </c>
      <c r="T422" t="str">
        <f t="shared" si="13"/>
        <v>Vancouver Island</v>
      </c>
      <c r="U422">
        <f>_xlfn.XLOOKUP(B422,Sheet3!$M$5:$M$9,Sheet3!$P$5:$P$9,"",0,1)</f>
        <v>209.99723807980351</v>
      </c>
    </row>
    <row r="423" spans="1:21" hidden="1" x14ac:dyDescent="0.2">
      <c r="A423" s="1" t="s">
        <v>126</v>
      </c>
      <c r="B423" s="1" t="s">
        <v>184</v>
      </c>
      <c r="C423" s="1" t="s">
        <v>246</v>
      </c>
      <c r="D423" s="1" t="s">
        <v>312</v>
      </c>
      <c r="E423" s="1" t="s">
        <v>1202</v>
      </c>
      <c r="F423" s="1" t="s">
        <v>188</v>
      </c>
      <c r="G423">
        <v>19</v>
      </c>
      <c r="H423">
        <v>64</v>
      </c>
      <c r="I423" s="1" t="s">
        <v>131</v>
      </c>
      <c r="J423" s="1" t="s">
        <v>121</v>
      </c>
      <c r="K423">
        <v>26</v>
      </c>
      <c r="L423">
        <v>100</v>
      </c>
      <c r="M423" s="1" t="s">
        <v>122</v>
      </c>
      <c r="N423" s="1" t="s">
        <v>123</v>
      </c>
      <c r="O423" s="1" t="s">
        <v>1203</v>
      </c>
      <c r="P423" s="1" t="s">
        <v>1204</v>
      </c>
      <c r="Q423">
        <f t="shared" si="12"/>
        <v>322</v>
      </c>
      <c r="R423">
        <f>IFERROR(VLOOKUP(Q423,'Populations Data'!$B$2:$E$90,2,FALSE),"")</f>
        <v>2022</v>
      </c>
      <c r="S423">
        <f>IFERROR(VLOOKUP(Q423,'Populations Data'!$B$2:$E$90,3,FALSE),"")</f>
        <v>67754</v>
      </c>
      <c r="T423" t="str">
        <f t="shared" si="13"/>
        <v>Vancouver Coastal</v>
      </c>
      <c r="U423">
        <f>_xlfn.XLOOKUP(B423,Sheet3!$M$5:$M$9,Sheet3!$P$5:$P$9,"",0,1)</f>
        <v>321.7507500861164</v>
      </c>
    </row>
    <row r="424" spans="1:21" hidden="1" x14ac:dyDescent="0.2">
      <c r="A424" s="1" t="s">
        <v>126</v>
      </c>
      <c r="B424" s="1" t="s">
        <v>184</v>
      </c>
      <c r="C424" s="1" t="s">
        <v>246</v>
      </c>
      <c r="D424" s="1" t="s">
        <v>312</v>
      </c>
      <c r="E424" s="1" t="s">
        <v>1205</v>
      </c>
      <c r="F424" s="1" t="s">
        <v>188</v>
      </c>
      <c r="G424">
        <v>19</v>
      </c>
      <c r="H424">
        <v>64</v>
      </c>
      <c r="I424" s="1" t="s">
        <v>131</v>
      </c>
      <c r="J424" s="1" t="s">
        <v>138</v>
      </c>
      <c r="K424">
        <v>35</v>
      </c>
      <c r="L424">
        <v>100</v>
      </c>
      <c r="M424" s="1" t="s">
        <v>122</v>
      </c>
      <c r="N424" s="1" t="s">
        <v>123</v>
      </c>
      <c r="O424" s="1" t="s">
        <v>1206</v>
      </c>
      <c r="P424" s="1" t="s">
        <v>1207</v>
      </c>
      <c r="Q424">
        <f t="shared" si="12"/>
        <v>322</v>
      </c>
      <c r="R424">
        <f>IFERROR(VLOOKUP(Q424,'Populations Data'!$B$2:$E$90,2,FALSE),"")</f>
        <v>2022</v>
      </c>
      <c r="S424">
        <f>IFERROR(VLOOKUP(Q424,'Populations Data'!$B$2:$E$90,3,FALSE),"")</f>
        <v>67754</v>
      </c>
      <c r="T424" t="str">
        <f t="shared" si="13"/>
        <v>Vancouver Coastal</v>
      </c>
      <c r="U424">
        <f>_xlfn.XLOOKUP(B424,Sheet3!$M$5:$M$9,Sheet3!$P$5:$P$9,"",0,1)</f>
        <v>321.7507500861164</v>
      </c>
    </row>
    <row r="425" spans="1:21" hidden="1" x14ac:dyDescent="0.2">
      <c r="A425" s="1" t="s">
        <v>126</v>
      </c>
      <c r="B425" s="1" t="s">
        <v>184</v>
      </c>
      <c r="C425" s="1" t="s">
        <v>246</v>
      </c>
      <c r="D425" s="1" t="s">
        <v>312</v>
      </c>
      <c r="E425" s="1" t="s">
        <v>1208</v>
      </c>
      <c r="F425" s="1" t="s">
        <v>188</v>
      </c>
      <c r="G425">
        <v>19</v>
      </c>
      <c r="H425">
        <v>64</v>
      </c>
      <c r="I425" s="1" t="s">
        <v>131</v>
      </c>
      <c r="J425" s="1" t="s">
        <v>240</v>
      </c>
      <c r="K425">
        <v>27</v>
      </c>
      <c r="L425">
        <v>100</v>
      </c>
      <c r="M425" s="1" t="s">
        <v>122</v>
      </c>
      <c r="N425" s="1" t="s">
        <v>123</v>
      </c>
      <c r="O425" s="1" t="s">
        <v>1209</v>
      </c>
      <c r="P425" s="1" t="s">
        <v>1210</v>
      </c>
      <c r="Q425">
        <f t="shared" si="12"/>
        <v>322</v>
      </c>
      <c r="R425">
        <f>IFERROR(VLOOKUP(Q425,'Populations Data'!$B$2:$E$90,2,FALSE),"")</f>
        <v>2022</v>
      </c>
      <c r="S425">
        <f>IFERROR(VLOOKUP(Q425,'Populations Data'!$B$2:$E$90,3,FALSE),"")</f>
        <v>67754</v>
      </c>
      <c r="T425" t="str">
        <f t="shared" si="13"/>
        <v>Vancouver Coastal</v>
      </c>
      <c r="U425">
        <f>_xlfn.XLOOKUP(B425,Sheet3!$M$5:$M$9,Sheet3!$P$5:$P$9,"",0,1)</f>
        <v>321.7507500861164</v>
      </c>
    </row>
    <row r="426" spans="1:21" hidden="1" x14ac:dyDescent="0.2">
      <c r="A426" s="1" t="s">
        <v>126</v>
      </c>
      <c r="B426" s="1" t="s">
        <v>184</v>
      </c>
      <c r="C426" s="1" t="s">
        <v>328</v>
      </c>
      <c r="D426" s="1" t="s">
        <v>386</v>
      </c>
      <c r="E426" s="1" t="s">
        <v>1211</v>
      </c>
      <c r="F426" s="1" t="s">
        <v>188</v>
      </c>
      <c r="G426">
        <v>19</v>
      </c>
      <c r="H426">
        <v>64</v>
      </c>
      <c r="I426" s="1" t="s">
        <v>131</v>
      </c>
      <c r="J426" s="1" t="s">
        <v>240</v>
      </c>
      <c r="K426">
        <v>31</v>
      </c>
      <c r="L426">
        <v>91</v>
      </c>
      <c r="M426" s="1" t="s">
        <v>122</v>
      </c>
      <c r="N426" s="1" t="s">
        <v>123</v>
      </c>
      <c r="O426" s="1" t="s">
        <v>1212</v>
      </c>
      <c r="P426" s="1" t="s">
        <v>1213</v>
      </c>
      <c r="Q426">
        <f t="shared" si="12"/>
        <v>323</v>
      </c>
      <c r="R426">
        <f>IFERROR(VLOOKUP(Q426,'Populations Data'!$B$2:$E$90,2,FALSE),"")</f>
        <v>2022</v>
      </c>
      <c r="S426">
        <f>IFERROR(VLOOKUP(Q426,'Populations Data'!$B$2:$E$90,3,FALSE),"")</f>
        <v>115837</v>
      </c>
      <c r="T426" t="str">
        <f t="shared" si="13"/>
        <v>Vancouver Coastal</v>
      </c>
      <c r="U426">
        <f>_xlfn.XLOOKUP(B426,Sheet3!$M$5:$M$9,Sheet3!$P$5:$P$9,"",0,1)</f>
        <v>321.7507500861164</v>
      </c>
    </row>
    <row r="427" spans="1:21" hidden="1" x14ac:dyDescent="0.2">
      <c r="A427" s="1" t="s">
        <v>126</v>
      </c>
      <c r="B427" s="1" t="s">
        <v>191</v>
      </c>
      <c r="C427" s="1" t="s">
        <v>192</v>
      </c>
      <c r="D427" s="1" t="s">
        <v>791</v>
      </c>
      <c r="E427" s="1" t="s">
        <v>1214</v>
      </c>
      <c r="F427" s="1" t="s">
        <v>194</v>
      </c>
      <c r="G427">
        <v>12</v>
      </c>
      <c r="H427">
        <v>19</v>
      </c>
      <c r="I427" s="1" t="s">
        <v>131</v>
      </c>
      <c r="J427" s="1" t="s">
        <v>121</v>
      </c>
      <c r="K427">
        <v>8</v>
      </c>
      <c r="L427">
        <v>33</v>
      </c>
      <c r="M427" s="1" t="s">
        <v>122</v>
      </c>
      <c r="N427" s="1" t="s">
        <v>123</v>
      </c>
      <c r="O427" s="1" t="s">
        <v>1215</v>
      </c>
      <c r="P427" s="1" t="s">
        <v>1216</v>
      </c>
      <c r="Q427">
        <f t="shared" si="12"/>
        <v>411</v>
      </c>
      <c r="R427">
        <f>IFERROR(VLOOKUP(Q427,'Populations Data'!$B$2:$E$90,2,FALSE),"")</f>
        <v>2022</v>
      </c>
      <c r="S427">
        <f>IFERROR(VLOOKUP(Q427,'Populations Data'!$B$2:$E$90,3,FALSE),"")</f>
        <v>250926</v>
      </c>
      <c r="T427" t="str">
        <f t="shared" si="13"/>
        <v>Vancouver Island</v>
      </c>
      <c r="U427">
        <f>_xlfn.XLOOKUP(B427,Sheet3!$M$5:$M$9,Sheet3!$P$5:$P$9,"",0,1)</f>
        <v>209.99723807980351</v>
      </c>
    </row>
    <row r="428" spans="1:21" hidden="1" x14ac:dyDescent="0.2">
      <c r="A428" s="1" t="s">
        <v>126</v>
      </c>
      <c r="B428" s="1" t="s">
        <v>191</v>
      </c>
      <c r="C428" s="1" t="s">
        <v>192</v>
      </c>
      <c r="D428" s="1" t="s">
        <v>225</v>
      </c>
      <c r="E428" s="1" t="s">
        <v>1217</v>
      </c>
      <c r="F428" s="1" t="s">
        <v>194</v>
      </c>
      <c r="G428">
        <v>19</v>
      </c>
      <c r="H428">
        <v>99</v>
      </c>
      <c r="I428" s="1" t="s">
        <v>131</v>
      </c>
      <c r="J428" s="1" t="s">
        <v>121</v>
      </c>
      <c r="K428">
        <v>13</v>
      </c>
      <c r="L428">
        <v>100</v>
      </c>
      <c r="M428" s="1" t="s">
        <v>122</v>
      </c>
      <c r="N428" s="1" t="s">
        <v>123</v>
      </c>
      <c r="O428" s="1" t="s">
        <v>1218</v>
      </c>
      <c r="P428" s="1" t="s">
        <v>1219</v>
      </c>
      <c r="Q428">
        <f t="shared" si="12"/>
        <v>411</v>
      </c>
      <c r="R428">
        <f>IFERROR(VLOOKUP(Q428,'Populations Data'!$B$2:$E$90,2,FALSE),"")</f>
        <v>2022</v>
      </c>
      <c r="S428">
        <f>IFERROR(VLOOKUP(Q428,'Populations Data'!$B$2:$E$90,3,FALSE),"")</f>
        <v>250926</v>
      </c>
      <c r="T428" t="str">
        <f t="shared" si="13"/>
        <v>Vancouver Island</v>
      </c>
      <c r="U428">
        <f>_xlfn.XLOOKUP(B428,Sheet3!$M$5:$M$9,Sheet3!$P$5:$P$9,"",0,1)</f>
        <v>209.99723807980351</v>
      </c>
    </row>
    <row r="429" spans="1:21" hidden="1" x14ac:dyDescent="0.2">
      <c r="A429" s="1" t="s">
        <v>126</v>
      </c>
      <c r="B429" s="1" t="s">
        <v>191</v>
      </c>
      <c r="C429" s="1" t="s">
        <v>356</v>
      </c>
      <c r="D429" s="1" t="s">
        <v>128</v>
      </c>
      <c r="E429" s="1" t="s">
        <v>1220</v>
      </c>
      <c r="F429" s="1" t="s">
        <v>358</v>
      </c>
      <c r="G429">
        <v>19</v>
      </c>
      <c r="H429">
        <v>99</v>
      </c>
      <c r="I429" s="1" t="s">
        <v>131</v>
      </c>
      <c r="J429" s="1" t="s">
        <v>138</v>
      </c>
      <c r="K429">
        <v>1</v>
      </c>
      <c r="L429">
        <v>0</v>
      </c>
      <c r="M429" s="1" t="s">
        <v>122</v>
      </c>
      <c r="N429" s="1" t="s">
        <v>123</v>
      </c>
      <c r="O429" s="1" t="s">
        <v>121</v>
      </c>
      <c r="P429" s="1" t="s">
        <v>121</v>
      </c>
      <c r="Q429">
        <f t="shared" si="12"/>
        <v>421</v>
      </c>
      <c r="R429">
        <f>IFERROR(VLOOKUP(Q429,'Populations Data'!$B$2:$E$90,2,FALSE),"")</f>
        <v>2022</v>
      </c>
      <c r="S429">
        <f>IFERROR(VLOOKUP(Q429,'Populations Data'!$B$2:$E$90,3,FALSE),"")</f>
        <v>64912</v>
      </c>
      <c r="T429" t="str">
        <f t="shared" si="13"/>
        <v>Vancouver Island</v>
      </c>
      <c r="U429">
        <f>_xlfn.XLOOKUP(B429,Sheet3!$M$5:$M$9,Sheet3!$P$5:$P$9,"",0,1)</f>
        <v>209.99723807980351</v>
      </c>
    </row>
    <row r="430" spans="1:21" hidden="1" x14ac:dyDescent="0.2">
      <c r="A430" s="1" t="s">
        <v>126</v>
      </c>
      <c r="B430" s="1" t="s">
        <v>191</v>
      </c>
      <c r="C430" s="1" t="s">
        <v>361</v>
      </c>
      <c r="D430" s="1" t="s">
        <v>368</v>
      </c>
      <c r="E430" s="1" t="s">
        <v>1221</v>
      </c>
      <c r="F430" s="1" t="s">
        <v>364</v>
      </c>
      <c r="G430">
        <v>19</v>
      </c>
      <c r="H430">
        <v>64</v>
      </c>
      <c r="I430" s="1" t="s">
        <v>131</v>
      </c>
      <c r="J430" s="1" t="s">
        <v>121</v>
      </c>
      <c r="K430">
        <v>6</v>
      </c>
      <c r="L430">
        <v>100</v>
      </c>
      <c r="M430" s="1" t="s">
        <v>122</v>
      </c>
      <c r="N430" s="1" t="s">
        <v>123</v>
      </c>
      <c r="O430" s="1" t="s">
        <v>1222</v>
      </c>
      <c r="P430" s="1" t="s">
        <v>1223</v>
      </c>
      <c r="Q430">
        <f t="shared" si="12"/>
        <v>424</v>
      </c>
      <c r="R430">
        <f>IFERROR(VLOOKUP(Q430,'Populations Data'!$B$2:$E$90,2,FALSE),"")</f>
        <v>2022</v>
      </c>
      <c r="S430">
        <f>IFERROR(VLOOKUP(Q430,'Populations Data'!$B$2:$E$90,3,FALSE),"")</f>
        <v>125312</v>
      </c>
      <c r="T430" t="str">
        <f t="shared" si="13"/>
        <v>Vancouver Island</v>
      </c>
      <c r="U430">
        <f>_xlfn.XLOOKUP(B430,Sheet3!$M$5:$M$9,Sheet3!$P$5:$P$9,"",0,1)</f>
        <v>209.99723807980351</v>
      </c>
    </row>
    <row r="431" spans="1:21" hidden="1" x14ac:dyDescent="0.2">
      <c r="A431" s="1" t="s">
        <v>126</v>
      </c>
      <c r="B431" s="1" t="s">
        <v>191</v>
      </c>
      <c r="C431" s="1" t="s">
        <v>361</v>
      </c>
      <c r="D431" s="1" t="s">
        <v>275</v>
      </c>
      <c r="E431" s="1" t="s">
        <v>1224</v>
      </c>
      <c r="F431" s="1" t="s">
        <v>364</v>
      </c>
      <c r="G431">
        <v>19</v>
      </c>
      <c r="H431">
        <v>64</v>
      </c>
      <c r="I431" s="1" t="s">
        <v>131</v>
      </c>
      <c r="J431" s="1" t="s">
        <v>121</v>
      </c>
      <c r="K431">
        <v>36</v>
      </c>
      <c r="L431">
        <v>94</v>
      </c>
      <c r="M431" s="1" t="s">
        <v>122</v>
      </c>
      <c r="N431" s="1" t="s">
        <v>123</v>
      </c>
      <c r="O431" s="1" t="s">
        <v>1225</v>
      </c>
      <c r="P431" s="1" t="s">
        <v>1226</v>
      </c>
      <c r="Q431">
        <f t="shared" si="12"/>
        <v>424</v>
      </c>
      <c r="R431">
        <f>IFERROR(VLOOKUP(Q431,'Populations Data'!$B$2:$E$90,2,FALSE),"")</f>
        <v>2022</v>
      </c>
      <c r="S431">
        <f>IFERROR(VLOOKUP(Q431,'Populations Data'!$B$2:$E$90,3,FALSE),"")</f>
        <v>125312</v>
      </c>
      <c r="T431" t="str">
        <f t="shared" si="13"/>
        <v>Vancouver Island</v>
      </c>
      <c r="U431">
        <f>_xlfn.XLOOKUP(B431,Sheet3!$M$5:$M$9,Sheet3!$P$5:$P$9,"",0,1)</f>
        <v>209.99723807980351</v>
      </c>
    </row>
    <row r="432" spans="1:21" hidden="1" x14ac:dyDescent="0.2">
      <c r="A432" s="1" t="s">
        <v>126</v>
      </c>
      <c r="B432" s="1" t="s">
        <v>191</v>
      </c>
      <c r="C432" s="1" t="s">
        <v>361</v>
      </c>
      <c r="D432" s="1" t="s">
        <v>128</v>
      </c>
      <c r="E432" s="1" t="s">
        <v>1227</v>
      </c>
      <c r="F432" s="1" t="s">
        <v>364</v>
      </c>
      <c r="G432">
        <v>19</v>
      </c>
      <c r="H432">
        <v>99</v>
      </c>
      <c r="I432" s="1" t="s">
        <v>131</v>
      </c>
      <c r="J432" s="1" t="s">
        <v>121</v>
      </c>
      <c r="K432">
        <v>1</v>
      </c>
      <c r="L432">
        <v>100</v>
      </c>
      <c r="M432" s="1" t="s">
        <v>122</v>
      </c>
      <c r="N432" s="1" t="s">
        <v>123</v>
      </c>
      <c r="O432" s="1" t="s">
        <v>121</v>
      </c>
      <c r="P432" s="1" t="s">
        <v>121</v>
      </c>
      <c r="Q432">
        <f t="shared" si="12"/>
        <v>424</v>
      </c>
      <c r="R432">
        <f>IFERROR(VLOOKUP(Q432,'Populations Data'!$B$2:$E$90,2,FALSE),"")</f>
        <v>2022</v>
      </c>
      <c r="S432">
        <f>IFERROR(VLOOKUP(Q432,'Populations Data'!$B$2:$E$90,3,FALSE),"")</f>
        <v>125312</v>
      </c>
      <c r="T432" t="str">
        <f t="shared" si="13"/>
        <v>Vancouver Island</v>
      </c>
      <c r="U432">
        <f>_xlfn.XLOOKUP(B432,Sheet3!$M$5:$M$9,Sheet3!$P$5:$P$9,"",0,1)</f>
        <v>209.99723807980351</v>
      </c>
    </row>
    <row r="433" spans="1:21" hidden="1" x14ac:dyDescent="0.2">
      <c r="A433" s="1" t="s">
        <v>126</v>
      </c>
      <c r="B433" s="1" t="s">
        <v>191</v>
      </c>
      <c r="C433" s="1" t="s">
        <v>361</v>
      </c>
      <c r="D433" s="1" t="s">
        <v>1228</v>
      </c>
      <c r="E433" s="1" t="s">
        <v>1229</v>
      </c>
      <c r="F433" s="1" t="s">
        <v>364</v>
      </c>
      <c r="G433">
        <v>13</v>
      </c>
      <c r="H433">
        <v>18</v>
      </c>
      <c r="I433" s="1" t="s">
        <v>131</v>
      </c>
      <c r="J433" s="1" t="s">
        <v>240</v>
      </c>
      <c r="K433">
        <v>4</v>
      </c>
      <c r="L433">
        <v>35</v>
      </c>
      <c r="M433" s="1" t="s">
        <v>122</v>
      </c>
      <c r="N433" s="1" t="s">
        <v>123</v>
      </c>
      <c r="O433" s="1" t="s">
        <v>121</v>
      </c>
      <c r="P433" s="1" t="s">
        <v>121</v>
      </c>
      <c r="Q433">
        <f t="shared" si="12"/>
        <v>424</v>
      </c>
      <c r="R433">
        <f>IFERROR(VLOOKUP(Q433,'Populations Data'!$B$2:$E$90,2,FALSE),"")</f>
        <v>2022</v>
      </c>
      <c r="S433">
        <f>IFERROR(VLOOKUP(Q433,'Populations Data'!$B$2:$E$90,3,FALSE),"")</f>
        <v>125312</v>
      </c>
      <c r="T433" t="str">
        <f t="shared" si="13"/>
        <v>Vancouver Island</v>
      </c>
      <c r="U433">
        <f>_xlfn.XLOOKUP(B433,Sheet3!$M$5:$M$9,Sheet3!$P$5:$P$9,"",0,1)</f>
        <v>209.99723807980351</v>
      </c>
    </row>
    <row r="434" spans="1:21" hidden="1" x14ac:dyDescent="0.2">
      <c r="A434" s="1" t="s">
        <v>126</v>
      </c>
      <c r="B434" s="1" t="s">
        <v>191</v>
      </c>
      <c r="C434" s="1" t="s">
        <v>615</v>
      </c>
      <c r="D434" s="1" t="s">
        <v>178</v>
      </c>
      <c r="E434" s="1" t="s">
        <v>1230</v>
      </c>
      <c r="F434" s="1" t="s">
        <v>617</v>
      </c>
      <c r="G434">
        <v>19</v>
      </c>
      <c r="H434">
        <v>99</v>
      </c>
      <c r="I434" s="1" t="s">
        <v>131</v>
      </c>
      <c r="J434" s="1" t="s">
        <v>121</v>
      </c>
      <c r="K434">
        <v>6</v>
      </c>
      <c r="L434">
        <v>68</v>
      </c>
      <c r="M434" s="1" t="s">
        <v>122</v>
      </c>
      <c r="N434" s="1" t="s">
        <v>123</v>
      </c>
      <c r="O434" s="1" t="s">
        <v>1231</v>
      </c>
      <c r="P434" s="1" t="s">
        <v>1232</v>
      </c>
      <c r="Q434">
        <f t="shared" si="12"/>
        <v>426</v>
      </c>
      <c r="R434">
        <f>IFERROR(VLOOKUP(Q434,'Populations Data'!$B$2:$E$90,2,FALSE),"")</f>
        <v>2022</v>
      </c>
      <c r="S434">
        <f>IFERROR(VLOOKUP(Q434,'Populations Data'!$B$2:$E$90,3,FALSE),"")</f>
        <v>34624</v>
      </c>
      <c r="T434" t="str">
        <f t="shared" si="13"/>
        <v>Vancouver Island</v>
      </c>
      <c r="U434">
        <f>_xlfn.XLOOKUP(B434,Sheet3!$M$5:$M$9,Sheet3!$P$5:$P$9,"",0,1)</f>
        <v>209.99723807980351</v>
      </c>
    </row>
    <row r="435" spans="1:21" hidden="1" x14ac:dyDescent="0.2">
      <c r="A435" s="1" t="s">
        <v>126</v>
      </c>
      <c r="B435" s="1" t="s">
        <v>191</v>
      </c>
      <c r="C435" s="1" t="s">
        <v>367</v>
      </c>
      <c r="D435" s="1" t="s">
        <v>178</v>
      </c>
      <c r="E435" s="1" t="s">
        <v>1233</v>
      </c>
      <c r="F435" s="1" t="s">
        <v>370</v>
      </c>
      <c r="G435">
        <v>19</v>
      </c>
      <c r="H435">
        <v>99</v>
      </c>
      <c r="I435" s="1" t="s">
        <v>222</v>
      </c>
      <c r="J435" s="1" t="s">
        <v>240</v>
      </c>
      <c r="K435">
        <v>6</v>
      </c>
      <c r="L435">
        <v>67</v>
      </c>
      <c r="M435" s="1" t="s">
        <v>122</v>
      </c>
      <c r="N435" s="1" t="s">
        <v>123</v>
      </c>
      <c r="O435" s="1" t="s">
        <v>1234</v>
      </c>
      <c r="P435" s="1" t="s">
        <v>1235</v>
      </c>
      <c r="Q435">
        <f t="shared" si="12"/>
        <v>432</v>
      </c>
      <c r="R435">
        <f>IFERROR(VLOOKUP(Q435,'Populations Data'!$B$2:$E$90,2,FALSE),"")</f>
        <v>2022</v>
      </c>
      <c r="S435">
        <f>IFERROR(VLOOKUP(Q435,'Populations Data'!$B$2:$E$90,3,FALSE),"")</f>
        <v>48654</v>
      </c>
      <c r="T435" t="str">
        <f t="shared" si="13"/>
        <v>Vancouver Island</v>
      </c>
      <c r="U435">
        <f>_xlfn.XLOOKUP(B435,Sheet3!$M$5:$M$9,Sheet3!$P$5:$P$9,"",0,1)</f>
        <v>209.99723807980351</v>
      </c>
    </row>
    <row r="436" spans="1:21" hidden="1" x14ac:dyDescent="0.2">
      <c r="A436" s="1" t="s">
        <v>126</v>
      </c>
      <c r="B436" s="1" t="s">
        <v>202</v>
      </c>
      <c r="C436" s="1" t="s">
        <v>203</v>
      </c>
      <c r="D436" s="1" t="s">
        <v>178</v>
      </c>
      <c r="E436" s="1" t="s">
        <v>1236</v>
      </c>
      <c r="F436" s="1" t="s">
        <v>205</v>
      </c>
      <c r="G436">
        <v>19</v>
      </c>
      <c r="H436">
        <v>99</v>
      </c>
      <c r="I436" s="1" t="s">
        <v>222</v>
      </c>
      <c r="J436" s="1" t="s">
        <v>121</v>
      </c>
      <c r="K436">
        <v>3</v>
      </c>
      <c r="M436" s="1" t="s">
        <v>122</v>
      </c>
      <c r="N436" s="1" t="s">
        <v>123</v>
      </c>
      <c r="O436" s="1" t="s">
        <v>1237</v>
      </c>
      <c r="P436" s="1" t="s">
        <v>1238</v>
      </c>
      <c r="Q436">
        <f t="shared" si="12"/>
        <v>512</v>
      </c>
      <c r="R436">
        <f>IFERROR(VLOOKUP(Q436,'Populations Data'!$B$2:$E$90,2,FALSE),"")</f>
        <v>2022</v>
      </c>
      <c r="S436">
        <f>IFERROR(VLOOKUP(Q436,'Populations Data'!$B$2:$E$90,3,FALSE),"")</f>
        <v>14677</v>
      </c>
      <c r="T436" t="str">
        <f t="shared" si="13"/>
        <v>Northern</v>
      </c>
      <c r="U436">
        <f>_xlfn.XLOOKUP(B436,Sheet3!$M$5:$M$9,Sheet3!$P$5:$P$9,"",0,1)</f>
        <v>147.86298030491744</v>
      </c>
    </row>
    <row r="437" spans="1:21" hidden="1" x14ac:dyDescent="0.2">
      <c r="A437" s="1" t="s">
        <v>126</v>
      </c>
      <c r="B437" s="1" t="s">
        <v>202</v>
      </c>
      <c r="C437" s="1" t="s">
        <v>203</v>
      </c>
      <c r="D437" s="1" t="s">
        <v>135</v>
      </c>
      <c r="E437" s="1" t="s">
        <v>204</v>
      </c>
      <c r="F437" s="1" t="s">
        <v>205</v>
      </c>
      <c r="G437">
        <v>19</v>
      </c>
      <c r="H437">
        <v>99</v>
      </c>
      <c r="I437" s="1" t="s">
        <v>131</v>
      </c>
      <c r="J437" s="1" t="s">
        <v>121</v>
      </c>
      <c r="K437">
        <v>1</v>
      </c>
      <c r="M437" s="1" t="s">
        <v>122</v>
      </c>
      <c r="N437" s="1" t="s">
        <v>123</v>
      </c>
      <c r="O437" s="1" t="s">
        <v>206</v>
      </c>
      <c r="P437" s="1" t="s">
        <v>207</v>
      </c>
      <c r="Q437">
        <f t="shared" si="12"/>
        <v>512</v>
      </c>
      <c r="R437">
        <f>IFERROR(VLOOKUP(Q437,'Populations Data'!$B$2:$E$90,2,FALSE),"")</f>
        <v>2022</v>
      </c>
      <c r="S437">
        <f>IFERROR(VLOOKUP(Q437,'Populations Data'!$B$2:$E$90,3,FALSE),"")</f>
        <v>14677</v>
      </c>
      <c r="T437" t="str">
        <f t="shared" si="13"/>
        <v>Northern</v>
      </c>
      <c r="U437">
        <f>_xlfn.XLOOKUP(B437,Sheet3!$M$5:$M$9,Sheet3!$P$5:$P$9,"",0,1)</f>
        <v>147.86298030491744</v>
      </c>
    </row>
    <row r="438" spans="1:21" hidden="1" x14ac:dyDescent="0.2">
      <c r="A438" s="1" t="s">
        <v>126</v>
      </c>
      <c r="B438" s="1" t="s">
        <v>202</v>
      </c>
      <c r="C438" s="1" t="s">
        <v>882</v>
      </c>
      <c r="D438" s="1" t="s">
        <v>135</v>
      </c>
      <c r="E438" s="1" t="s">
        <v>1239</v>
      </c>
      <c r="F438" s="1" t="s">
        <v>883</v>
      </c>
      <c r="G438">
        <v>19</v>
      </c>
      <c r="H438">
        <v>99</v>
      </c>
      <c r="I438" s="1" t="s">
        <v>131</v>
      </c>
      <c r="J438" s="1" t="s">
        <v>121</v>
      </c>
      <c r="K438">
        <v>1</v>
      </c>
      <c r="M438" s="1" t="s">
        <v>122</v>
      </c>
      <c r="N438" s="1" t="s">
        <v>123</v>
      </c>
      <c r="O438" s="1" t="s">
        <v>1240</v>
      </c>
      <c r="P438" s="1" t="s">
        <v>1241</v>
      </c>
      <c r="Q438">
        <f t="shared" si="12"/>
        <v>515</v>
      </c>
      <c r="R438">
        <f>IFERROR(VLOOKUP(Q438,'Populations Data'!$B$2:$E$90,2,FALSE),"")</f>
        <v>2022</v>
      </c>
      <c r="S438">
        <f>IFERROR(VLOOKUP(Q438,'Populations Data'!$B$2:$E$90,3,FALSE),"")</f>
        <v>9610</v>
      </c>
      <c r="T438" t="str">
        <f t="shared" si="13"/>
        <v>Northern</v>
      </c>
      <c r="U438">
        <f>_xlfn.XLOOKUP(B438,Sheet3!$M$5:$M$9,Sheet3!$P$5:$P$9,"",0,1)</f>
        <v>147.86298030491744</v>
      </c>
    </row>
    <row r="439" spans="1:21" hidden="1" x14ac:dyDescent="0.2">
      <c r="A439" s="1" t="s">
        <v>126</v>
      </c>
      <c r="B439" s="1" t="s">
        <v>202</v>
      </c>
      <c r="C439" s="1" t="s">
        <v>413</v>
      </c>
      <c r="D439" s="1" t="s">
        <v>178</v>
      </c>
      <c r="E439" s="1" t="s">
        <v>1242</v>
      </c>
      <c r="F439" s="1" t="s">
        <v>414</v>
      </c>
      <c r="G439">
        <v>19</v>
      </c>
      <c r="H439">
        <v>99</v>
      </c>
      <c r="I439" s="1" t="s">
        <v>131</v>
      </c>
      <c r="J439" s="1" t="s">
        <v>121</v>
      </c>
      <c r="K439">
        <v>2</v>
      </c>
      <c r="M439" s="1" t="s">
        <v>122</v>
      </c>
      <c r="N439" s="1" t="s">
        <v>123</v>
      </c>
      <c r="O439" s="1" t="s">
        <v>1243</v>
      </c>
      <c r="P439" s="1" t="s">
        <v>1244</v>
      </c>
      <c r="Q439">
        <f t="shared" si="12"/>
        <v>521</v>
      </c>
      <c r="R439">
        <f>IFERROR(VLOOKUP(Q439,'Populations Data'!$B$2:$E$90,2,FALSE),"")</f>
        <v>2022</v>
      </c>
      <c r="S439">
        <f>IFERROR(VLOOKUP(Q439,'Populations Data'!$B$2:$E$90,3,FALSE),"")</f>
        <v>24258</v>
      </c>
      <c r="T439" t="str">
        <f t="shared" si="13"/>
        <v>Northern</v>
      </c>
      <c r="U439">
        <f>_xlfn.XLOOKUP(B439,Sheet3!$M$5:$M$9,Sheet3!$P$5:$P$9,"",0,1)</f>
        <v>147.86298030491744</v>
      </c>
    </row>
    <row r="440" spans="1:21" hidden="1" x14ac:dyDescent="0.2">
      <c r="A440" s="1" t="s">
        <v>126</v>
      </c>
      <c r="B440" s="1" t="s">
        <v>202</v>
      </c>
      <c r="C440" s="1" t="s">
        <v>377</v>
      </c>
      <c r="D440" s="1" t="s">
        <v>178</v>
      </c>
      <c r="E440" s="1" t="s">
        <v>1245</v>
      </c>
      <c r="F440" s="1" t="s">
        <v>379</v>
      </c>
      <c r="G440">
        <v>19</v>
      </c>
      <c r="H440">
        <v>64</v>
      </c>
      <c r="I440" s="1" t="s">
        <v>222</v>
      </c>
      <c r="J440" s="1" t="s">
        <v>121</v>
      </c>
      <c r="K440">
        <v>15</v>
      </c>
      <c r="M440" s="1" t="s">
        <v>122</v>
      </c>
      <c r="N440" s="1" t="s">
        <v>123</v>
      </c>
      <c r="O440" s="1" t="s">
        <v>1246</v>
      </c>
      <c r="P440" s="1" t="s">
        <v>1247</v>
      </c>
      <c r="Q440">
        <f t="shared" si="12"/>
        <v>524</v>
      </c>
      <c r="R440">
        <f>IFERROR(VLOOKUP(Q440,'Populations Data'!$B$2:$E$90,2,FALSE),"")</f>
        <v>2022</v>
      </c>
      <c r="S440">
        <f>IFERROR(VLOOKUP(Q440,'Populations Data'!$B$2:$E$90,3,FALSE),"")</f>
        <v>106275</v>
      </c>
      <c r="T440" t="str">
        <f t="shared" si="13"/>
        <v>Northern</v>
      </c>
      <c r="U440">
        <f>_xlfn.XLOOKUP(B440,Sheet3!$M$5:$M$9,Sheet3!$P$5:$P$9,"",0,1)</f>
        <v>147.86298030491744</v>
      </c>
    </row>
    <row r="441" spans="1:21" hidden="1" x14ac:dyDescent="0.2">
      <c r="A441" s="1" t="s">
        <v>126</v>
      </c>
      <c r="B441" s="1" t="s">
        <v>202</v>
      </c>
      <c r="C441" s="1" t="s">
        <v>377</v>
      </c>
      <c r="D441" s="1" t="s">
        <v>135</v>
      </c>
      <c r="E441" s="1" t="s">
        <v>1248</v>
      </c>
      <c r="F441" s="1" t="s">
        <v>379</v>
      </c>
      <c r="G441">
        <v>19</v>
      </c>
      <c r="H441">
        <v>64</v>
      </c>
      <c r="I441" s="1" t="s">
        <v>131</v>
      </c>
      <c r="J441" s="1" t="s">
        <v>121</v>
      </c>
      <c r="K441">
        <v>20</v>
      </c>
      <c r="L441">
        <v>82</v>
      </c>
      <c r="M441" s="1" t="s">
        <v>122</v>
      </c>
      <c r="N441" s="1" t="s">
        <v>123</v>
      </c>
      <c r="O441" s="1" t="s">
        <v>976</v>
      </c>
      <c r="P441" s="1" t="s">
        <v>977</v>
      </c>
      <c r="Q441">
        <f t="shared" si="12"/>
        <v>524</v>
      </c>
      <c r="R441">
        <f>IFERROR(VLOOKUP(Q441,'Populations Data'!$B$2:$E$90,2,FALSE),"")</f>
        <v>2022</v>
      </c>
      <c r="S441">
        <f>IFERROR(VLOOKUP(Q441,'Populations Data'!$B$2:$E$90,3,FALSE),"")</f>
        <v>106275</v>
      </c>
      <c r="T441" t="str">
        <f t="shared" si="13"/>
        <v>Northern</v>
      </c>
      <c r="U441">
        <f>_xlfn.XLOOKUP(B441,Sheet3!$M$5:$M$9,Sheet3!$P$5:$P$9,"",0,1)</f>
        <v>147.86298030491744</v>
      </c>
    </row>
    <row r="442" spans="1:21" hidden="1" x14ac:dyDescent="0.2">
      <c r="A442" s="1" t="s">
        <v>126</v>
      </c>
      <c r="B442" s="1" t="s">
        <v>202</v>
      </c>
      <c r="C442" s="1" t="s">
        <v>377</v>
      </c>
      <c r="D442" s="1" t="s">
        <v>468</v>
      </c>
      <c r="E442" s="1" t="s">
        <v>628</v>
      </c>
      <c r="F442" s="1" t="s">
        <v>379</v>
      </c>
      <c r="G442">
        <v>13</v>
      </c>
      <c r="H442">
        <v>18</v>
      </c>
      <c r="I442" s="1" t="s">
        <v>131</v>
      </c>
      <c r="J442" s="1" t="s">
        <v>121</v>
      </c>
      <c r="K442">
        <v>1</v>
      </c>
      <c r="L442">
        <v>39</v>
      </c>
      <c r="M442" s="1" t="s">
        <v>122</v>
      </c>
      <c r="N442" s="1" t="s">
        <v>123</v>
      </c>
      <c r="O442" s="1" t="s">
        <v>629</v>
      </c>
      <c r="P442" s="1" t="s">
        <v>630</v>
      </c>
      <c r="Q442">
        <f t="shared" si="12"/>
        <v>524</v>
      </c>
      <c r="R442">
        <f>IFERROR(VLOOKUP(Q442,'Populations Data'!$B$2:$E$90,2,FALSE),"")</f>
        <v>2022</v>
      </c>
      <c r="S442">
        <f>IFERROR(VLOOKUP(Q442,'Populations Data'!$B$2:$E$90,3,FALSE),"")</f>
        <v>106275</v>
      </c>
      <c r="T442" t="str">
        <f t="shared" si="13"/>
        <v>Northern</v>
      </c>
      <c r="U442">
        <f>_xlfn.XLOOKUP(B442,Sheet3!$M$5:$M$9,Sheet3!$P$5:$P$9,"",0,1)</f>
        <v>147.86298030491744</v>
      </c>
    </row>
    <row r="443" spans="1:21" hidden="1" x14ac:dyDescent="0.2">
      <c r="A443" s="1" t="s">
        <v>126</v>
      </c>
      <c r="B443" s="1" t="s">
        <v>116</v>
      </c>
      <c r="C443" s="1" t="s">
        <v>1249</v>
      </c>
      <c r="D443" s="1" t="s">
        <v>335</v>
      </c>
      <c r="E443" s="1" t="s">
        <v>1250</v>
      </c>
      <c r="F443" s="1" t="s">
        <v>1251</v>
      </c>
      <c r="G443">
        <v>17</v>
      </c>
      <c r="H443">
        <v>24</v>
      </c>
      <c r="I443" s="1" t="s">
        <v>131</v>
      </c>
      <c r="J443" s="1" t="s">
        <v>121</v>
      </c>
      <c r="K443">
        <v>30</v>
      </c>
      <c r="L443">
        <v>0</v>
      </c>
      <c r="M443" s="1" t="s">
        <v>122</v>
      </c>
      <c r="N443" s="1" t="s">
        <v>123</v>
      </c>
      <c r="O443" s="1" t="s">
        <v>1252</v>
      </c>
      <c r="P443" s="1" t="s">
        <v>1253</v>
      </c>
      <c r="Q443">
        <f t="shared" si="12"/>
        <v>133</v>
      </c>
      <c r="R443">
        <f>IFERROR(VLOOKUP(Q443,'Populations Data'!$B$2:$E$90,2,FALSE),"")</f>
        <v>2022</v>
      </c>
      <c r="S443">
        <f>IFERROR(VLOOKUP(Q443,'Populations Data'!$B$2:$E$90,3,FALSE),"")</f>
        <v>5785</v>
      </c>
      <c r="T443" t="str">
        <f t="shared" si="13"/>
        <v>Interior</v>
      </c>
      <c r="U443">
        <f>_xlfn.XLOOKUP(B443,Sheet3!$M$5:$M$9,Sheet3!$P$5:$P$9,"",0,1)</f>
        <v>183.63499488472948</v>
      </c>
    </row>
    <row r="444" spans="1:21" hidden="1" x14ac:dyDescent="0.2">
      <c r="A444" s="1" t="s">
        <v>126</v>
      </c>
      <c r="B444" s="1" t="s">
        <v>164</v>
      </c>
      <c r="C444" s="1" t="s">
        <v>219</v>
      </c>
      <c r="D444" s="1" t="s">
        <v>386</v>
      </c>
      <c r="E444" s="1" t="s">
        <v>1254</v>
      </c>
      <c r="F444" s="1" t="s">
        <v>221</v>
      </c>
      <c r="G444">
        <v>19</v>
      </c>
      <c r="H444">
        <v>64</v>
      </c>
      <c r="I444" s="1" t="s">
        <v>131</v>
      </c>
      <c r="J444" s="1" t="s">
        <v>138</v>
      </c>
      <c r="K444">
        <v>38</v>
      </c>
      <c r="L444">
        <v>64</v>
      </c>
      <c r="M444" s="1" t="s">
        <v>122</v>
      </c>
      <c r="N444" s="1" t="s">
        <v>123</v>
      </c>
      <c r="O444" s="1" t="s">
        <v>535</v>
      </c>
      <c r="P444" s="1" t="s">
        <v>536</v>
      </c>
      <c r="Q444">
        <f t="shared" si="12"/>
        <v>233</v>
      </c>
      <c r="R444">
        <f>IFERROR(VLOOKUP(Q444,'Populations Data'!$B$2:$E$90,2,FALSE),"")</f>
        <v>2022</v>
      </c>
      <c r="S444">
        <f>IFERROR(VLOOKUP(Q444,'Populations Data'!$B$2:$E$90,3,FALSE),"")</f>
        <v>538362</v>
      </c>
      <c r="T444" t="str">
        <f t="shared" si="13"/>
        <v>Fraser</v>
      </c>
      <c r="U444">
        <f>_xlfn.XLOOKUP(B444,Sheet3!$M$5:$M$9,Sheet3!$P$5:$P$9,"",0,1)</f>
        <v>171.29879318961125</v>
      </c>
    </row>
    <row r="445" spans="1:21" hidden="1" x14ac:dyDescent="0.2">
      <c r="A445" s="1" t="s">
        <v>126</v>
      </c>
      <c r="B445" s="1" t="s">
        <v>184</v>
      </c>
      <c r="C445" s="1" t="s">
        <v>406</v>
      </c>
      <c r="D445" s="1" t="s">
        <v>878</v>
      </c>
      <c r="E445" s="1" t="s">
        <v>394</v>
      </c>
      <c r="F445" s="1" t="s">
        <v>394</v>
      </c>
      <c r="G445">
        <v>19</v>
      </c>
      <c r="H445">
        <v>99</v>
      </c>
      <c r="I445" s="1" t="s">
        <v>131</v>
      </c>
      <c r="J445" s="1" t="s">
        <v>121</v>
      </c>
      <c r="K445">
        <v>5354</v>
      </c>
      <c r="M445" s="1" t="s">
        <v>122</v>
      </c>
      <c r="N445" s="1" t="s">
        <v>123</v>
      </c>
      <c r="O445" s="1" t="s">
        <v>121</v>
      </c>
      <c r="P445" s="1" t="s">
        <v>121</v>
      </c>
      <c r="Q445">
        <f t="shared" si="12"/>
        <v>999</v>
      </c>
      <c r="R445" t="str">
        <f>IFERROR(VLOOKUP(Q445,'Populations Data'!$B$2:$E$90,2,FALSE),"")</f>
        <v/>
      </c>
      <c r="S445" t="str">
        <f>IFERROR(VLOOKUP(Q445,'Populations Data'!$B$2:$E$90,3,FALSE),"")</f>
        <v/>
      </c>
      <c r="T445" t="str">
        <f t="shared" si="13"/>
        <v>Vancouver Coastal</v>
      </c>
      <c r="U445">
        <f>_xlfn.XLOOKUP(B445,Sheet3!$M$5:$M$9,Sheet3!$P$5:$P$9,"",0,1)</f>
        <v>321.7507500861164</v>
      </c>
    </row>
    <row r="446" spans="1:21" hidden="1" x14ac:dyDescent="0.2">
      <c r="A446" s="1" t="s">
        <v>391</v>
      </c>
      <c r="B446" s="1" t="s">
        <v>116</v>
      </c>
      <c r="C446" s="1" t="s">
        <v>141</v>
      </c>
      <c r="D446" s="1" t="s">
        <v>393</v>
      </c>
      <c r="E446" s="1" t="s">
        <v>394</v>
      </c>
      <c r="F446" s="1" t="s">
        <v>144</v>
      </c>
      <c r="I446" s="1" t="s">
        <v>121</v>
      </c>
      <c r="J446" s="1" t="s">
        <v>121</v>
      </c>
      <c r="K446">
        <v>52</v>
      </c>
      <c r="M446" s="1" t="s">
        <v>122</v>
      </c>
      <c r="N446" s="1" t="s">
        <v>123</v>
      </c>
      <c r="O446" s="1" t="s">
        <v>121</v>
      </c>
      <c r="P446" s="1" t="s">
        <v>121</v>
      </c>
      <c r="Q446">
        <f t="shared" si="12"/>
        <v>136</v>
      </c>
      <c r="R446">
        <f>IFERROR(VLOOKUP(Q446,'Populations Data'!$B$2:$E$90,2,FALSE),"")</f>
        <v>2022</v>
      </c>
      <c r="S446">
        <f>IFERROR(VLOOKUP(Q446,'Populations Data'!$B$2:$E$90,3,FALSE),"")</f>
        <v>75670</v>
      </c>
      <c r="T446" t="str">
        <f t="shared" si="13"/>
        <v>Interior</v>
      </c>
      <c r="U446">
        <f>_xlfn.XLOOKUP(B446,Sheet3!$M$5:$M$9,Sheet3!$P$5:$P$9,"",0,1)</f>
        <v>183.63499488472948</v>
      </c>
    </row>
    <row r="447" spans="1:21" hidden="1" x14ac:dyDescent="0.2">
      <c r="A447" s="1" t="s">
        <v>391</v>
      </c>
      <c r="B447" s="1" t="s">
        <v>116</v>
      </c>
      <c r="C447" s="1" t="s">
        <v>171</v>
      </c>
      <c r="D447" s="1" t="s">
        <v>393</v>
      </c>
      <c r="E447" s="1" t="s">
        <v>394</v>
      </c>
      <c r="F447" s="1" t="s">
        <v>173</v>
      </c>
      <c r="I447" s="1" t="s">
        <v>121</v>
      </c>
      <c r="J447" s="1" t="s">
        <v>121</v>
      </c>
      <c r="K447">
        <v>104</v>
      </c>
      <c r="M447" s="1" t="s">
        <v>122</v>
      </c>
      <c r="N447" s="1" t="s">
        <v>123</v>
      </c>
      <c r="O447" s="1" t="s">
        <v>121</v>
      </c>
      <c r="P447" s="1" t="s">
        <v>121</v>
      </c>
      <c r="Q447">
        <f t="shared" si="12"/>
        <v>143</v>
      </c>
      <c r="R447">
        <f>IFERROR(VLOOKUP(Q447,'Populations Data'!$B$2:$E$90,2,FALSE),"")</f>
        <v>2022</v>
      </c>
      <c r="S447">
        <f>IFERROR(VLOOKUP(Q447,'Populations Data'!$B$2:$E$90,3,FALSE),"")</f>
        <v>130096</v>
      </c>
      <c r="T447" t="str">
        <f t="shared" si="13"/>
        <v>Interior</v>
      </c>
      <c r="U447">
        <f>_xlfn.XLOOKUP(B447,Sheet3!$M$5:$M$9,Sheet3!$P$5:$P$9,"",0,1)</f>
        <v>183.63499488472948</v>
      </c>
    </row>
    <row r="448" spans="1:21" hidden="1" x14ac:dyDescent="0.2">
      <c r="A448" s="1" t="s">
        <v>391</v>
      </c>
      <c r="B448" s="1" t="s">
        <v>164</v>
      </c>
      <c r="C448" s="1" t="s">
        <v>214</v>
      </c>
      <c r="D448" s="1" t="s">
        <v>409</v>
      </c>
      <c r="E448" s="1" t="s">
        <v>394</v>
      </c>
      <c r="F448" s="1" t="s">
        <v>216</v>
      </c>
      <c r="I448" s="1" t="s">
        <v>121</v>
      </c>
      <c r="J448" s="1" t="s">
        <v>121</v>
      </c>
      <c r="K448">
        <v>26</v>
      </c>
      <c r="M448" s="1" t="s">
        <v>122</v>
      </c>
      <c r="N448" s="1" t="s">
        <v>123</v>
      </c>
      <c r="O448" s="1" t="s">
        <v>121</v>
      </c>
      <c r="P448" s="1" t="s">
        <v>121</v>
      </c>
      <c r="Q448">
        <f t="shared" si="12"/>
        <v>224</v>
      </c>
      <c r="R448">
        <f>IFERROR(VLOOKUP(Q448,'Populations Data'!$B$2:$E$90,2,FALSE),"")</f>
        <v>2022</v>
      </c>
      <c r="S448">
        <f>IFERROR(VLOOKUP(Q448,'Populations Data'!$B$2:$E$90,3,FALSE),"")</f>
        <v>263080</v>
      </c>
      <c r="T448" t="str">
        <f t="shared" si="13"/>
        <v>Fraser</v>
      </c>
      <c r="U448">
        <f>_xlfn.XLOOKUP(B448,Sheet3!$M$5:$M$9,Sheet3!$P$5:$P$9,"",0,1)</f>
        <v>171.29879318961125</v>
      </c>
    </row>
    <row r="449" spans="1:21" hidden="1" x14ac:dyDescent="0.2">
      <c r="A449" s="1" t="s">
        <v>391</v>
      </c>
      <c r="B449" s="1" t="s">
        <v>164</v>
      </c>
      <c r="C449" s="1" t="s">
        <v>516</v>
      </c>
      <c r="D449" s="1" t="s">
        <v>646</v>
      </c>
      <c r="E449" s="1" t="s">
        <v>394</v>
      </c>
      <c r="F449" s="1" t="s">
        <v>1255</v>
      </c>
      <c r="I449" s="1" t="s">
        <v>121</v>
      </c>
      <c r="J449" s="1" t="s">
        <v>121</v>
      </c>
      <c r="K449">
        <v>13</v>
      </c>
      <c r="M449" s="1" t="s">
        <v>122</v>
      </c>
      <c r="N449" s="1" t="s">
        <v>123</v>
      </c>
      <c r="O449" s="1" t="s">
        <v>121</v>
      </c>
      <c r="P449" s="1" t="s">
        <v>121</v>
      </c>
      <c r="Q449">
        <f t="shared" si="12"/>
        <v>232</v>
      </c>
      <c r="R449">
        <f>IFERROR(VLOOKUP(Q449,'Populations Data'!$B$2:$E$90,2,FALSE),"")</f>
        <v>2022</v>
      </c>
      <c r="S449">
        <f>IFERROR(VLOOKUP(Q449,'Populations Data'!$B$2:$E$90,3,FALSE),"")</f>
        <v>116386</v>
      </c>
      <c r="T449" t="str">
        <f t="shared" si="13"/>
        <v>Fraser</v>
      </c>
      <c r="U449">
        <f>_xlfn.XLOOKUP(B449,Sheet3!$M$5:$M$9,Sheet3!$P$5:$P$9,"",0,1)</f>
        <v>171.29879318961125</v>
      </c>
    </row>
    <row r="450" spans="1:21" hidden="1" x14ac:dyDescent="0.2">
      <c r="A450" s="1" t="s">
        <v>391</v>
      </c>
      <c r="B450" s="1" t="s">
        <v>164</v>
      </c>
      <c r="C450" s="1" t="s">
        <v>232</v>
      </c>
      <c r="D450" s="1" t="s">
        <v>399</v>
      </c>
      <c r="E450" s="1" t="s">
        <v>394</v>
      </c>
      <c r="F450" s="1" t="s">
        <v>234</v>
      </c>
      <c r="I450" s="1" t="s">
        <v>121</v>
      </c>
      <c r="J450" s="1" t="s">
        <v>121</v>
      </c>
      <c r="K450">
        <v>5</v>
      </c>
      <c r="M450" s="1" t="s">
        <v>122</v>
      </c>
      <c r="N450" s="1" t="s">
        <v>123</v>
      </c>
      <c r="O450" s="1" t="s">
        <v>121</v>
      </c>
      <c r="P450" s="1" t="s">
        <v>121</v>
      </c>
      <c r="Q450">
        <f t="shared" si="12"/>
        <v>234</v>
      </c>
      <c r="R450">
        <f>IFERROR(VLOOKUP(Q450,'Populations Data'!$B$2:$E$90,2,FALSE),"")</f>
        <v>2022</v>
      </c>
      <c r="S450">
        <f>IFERROR(VLOOKUP(Q450,'Populations Data'!$B$2:$E$90,3,FALSE),"")</f>
        <v>116113</v>
      </c>
      <c r="T450" t="str">
        <f t="shared" si="13"/>
        <v>Fraser</v>
      </c>
      <c r="U450">
        <f>_xlfn.XLOOKUP(B450,Sheet3!$M$5:$M$9,Sheet3!$P$5:$P$9,"",0,1)</f>
        <v>171.29879318961125</v>
      </c>
    </row>
    <row r="451" spans="1:21" hidden="1" x14ac:dyDescent="0.2">
      <c r="A451" s="1" t="s">
        <v>391</v>
      </c>
      <c r="B451" s="1" t="s">
        <v>184</v>
      </c>
      <c r="C451" s="1" t="s">
        <v>237</v>
      </c>
      <c r="D451" s="1" t="s">
        <v>409</v>
      </c>
      <c r="E451" s="1" t="s">
        <v>394</v>
      </c>
      <c r="F451" s="1" t="s">
        <v>239</v>
      </c>
      <c r="I451" s="1" t="s">
        <v>121</v>
      </c>
      <c r="J451" s="1" t="s">
        <v>121</v>
      </c>
      <c r="K451">
        <v>93</v>
      </c>
      <c r="M451" s="1" t="s">
        <v>122</v>
      </c>
      <c r="N451" s="1" t="s">
        <v>123</v>
      </c>
      <c r="O451" s="1" t="s">
        <v>121</v>
      </c>
      <c r="P451" s="1" t="s">
        <v>121</v>
      </c>
      <c r="Q451">
        <f t="shared" ref="Q451:Q514" si="14">_xlfn.NUMBERVALUE(LEFT(C451,FIND(" ",C451)))</f>
        <v>311</v>
      </c>
      <c r="R451">
        <f>IFERROR(VLOOKUP(Q451,'Populations Data'!$B$2:$E$90,2,FALSE),"")</f>
        <v>2022</v>
      </c>
      <c r="S451">
        <f>IFERROR(VLOOKUP(Q451,'Populations Data'!$B$2:$E$90,3,FALSE),"")</f>
        <v>220656</v>
      </c>
      <c r="T451" t="str">
        <f t="shared" ref="T451:T514" si="15">RIGHT(B451,LEN(B451)-FIND(" ",B451))</f>
        <v>Vancouver Coastal</v>
      </c>
      <c r="U451">
        <f>_xlfn.XLOOKUP(B451,Sheet3!$M$5:$M$9,Sheet3!$P$5:$P$9,"",0,1)</f>
        <v>321.7507500861164</v>
      </c>
    </row>
    <row r="452" spans="1:21" hidden="1" x14ac:dyDescent="0.2">
      <c r="A452" s="1" t="s">
        <v>391</v>
      </c>
      <c r="B452" s="1" t="s">
        <v>184</v>
      </c>
      <c r="C452" s="1" t="s">
        <v>406</v>
      </c>
      <c r="D452" s="1" t="s">
        <v>405</v>
      </c>
      <c r="E452" s="1" t="s">
        <v>394</v>
      </c>
      <c r="F452" s="1" t="s">
        <v>188</v>
      </c>
      <c r="I452" s="1" t="s">
        <v>121</v>
      </c>
      <c r="J452" s="1" t="s">
        <v>121</v>
      </c>
      <c r="K452">
        <v>118</v>
      </c>
      <c r="M452" s="1" t="s">
        <v>122</v>
      </c>
      <c r="N452" s="1" t="s">
        <v>123</v>
      </c>
      <c r="O452" s="1" t="s">
        <v>121</v>
      </c>
      <c r="P452" s="1" t="s">
        <v>121</v>
      </c>
      <c r="Q452">
        <f t="shared" si="14"/>
        <v>999</v>
      </c>
      <c r="R452" t="str">
        <f>IFERROR(VLOOKUP(Q452,'Populations Data'!$B$2:$E$90,2,FALSE),"")</f>
        <v/>
      </c>
      <c r="S452" t="str">
        <f>IFERROR(VLOOKUP(Q452,'Populations Data'!$B$2:$E$90,3,FALSE),"")</f>
        <v/>
      </c>
      <c r="T452" t="str">
        <f t="shared" si="15"/>
        <v>Vancouver Coastal</v>
      </c>
      <c r="U452">
        <f>_xlfn.XLOOKUP(B452,Sheet3!$M$5:$M$9,Sheet3!$P$5:$P$9,"",0,1)</f>
        <v>321.7507500861164</v>
      </c>
    </row>
    <row r="453" spans="1:21" hidden="1" x14ac:dyDescent="0.2">
      <c r="A453" s="1" t="s">
        <v>391</v>
      </c>
      <c r="B453" s="1" t="s">
        <v>184</v>
      </c>
      <c r="C453" s="1" t="s">
        <v>303</v>
      </c>
      <c r="D453" s="1" t="s">
        <v>393</v>
      </c>
      <c r="E453" s="1" t="s">
        <v>394</v>
      </c>
      <c r="F453" s="1" t="s">
        <v>305</v>
      </c>
      <c r="I453" s="1" t="s">
        <v>121</v>
      </c>
      <c r="J453" s="1" t="s">
        <v>121</v>
      </c>
      <c r="K453">
        <v>26</v>
      </c>
      <c r="M453" s="1" t="s">
        <v>122</v>
      </c>
      <c r="N453" s="1" t="s">
        <v>123</v>
      </c>
      <c r="O453" s="1" t="s">
        <v>121</v>
      </c>
      <c r="P453" s="1" t="s">
        <v>121</v>
      </c>
      <c r="Q453">
        <f t="shared" si="14"/>
        <v>334</v>
      </c>
      <c r="R453">
        <f>IFERROR(VLOOKUP(Q453,'Populations Data'!$B$2:$E$90,2,FALSE),"")</f>
        <v>2022</v>
      </c>
      <c r="S453">
        <f>IFERROR(VLOOKUP(Q453,'Populations Data'!$B$2:$E$90,3,FALSE),"")</f>
        <v>21242</v>
      </c>
      <c r="T453" t="str">
        <f t="shared" si="15"/>
        <v>Vancouver Coastal</v>
      </c>
      <c r="U453">
        <f>_xlfn.XLOOKUP(B453,Sheet3!$M$5:$M$9,Sheet3!$P$5:$P$9,"",0,1)</f>
        <v>321.7507500861164</v>
      </c>
    </row>
    <row r="454" spans="1:21" hidden="1" x14ac:dyDescent="0.2">
      <c r="A454" s="1" t="s">
        <v>391</v>
      </c>
      <c r="B454" s="1" t="s">
        <v>191</v>
      </c>
      <c r="C454" s="1" t="s">
        <v>192</v>
      </c>
      <c r="D454" s="1" t="s">
        <v>409</v>
      </c>
      <c r="E454" s="1" t="s">
        <v>394</v>
      </c>
      <c r="F454" s="1" t="s">
        <v>194</v>
      </c>
      <c r="I454" s="1" t="s">
        <v>121</v>
      </c>
      <c r="J454" s="1" t="s">
        <v>121</v>
      </c>
      <c r="K454">
        <v>15</v>
      </c>
      <c r="M454" s="1" t="s">
        <v>122</v>
      </c>
      <c r="N454" s="1" t="s">
        <v>123</v>
      </c>
      <c r="O454" s="1" t="s">
        <v>121</v>
      </c>
      <c r="P454" s="1" t="s">
        <v>121</v>
      </c>
      <c r="Q454">
        <f t="shared" si="14"/>
        <v>411</v>
      </c>
      <c r="R454">
        <f>IFERROR(VLOOKUP(Q454,'Populations Data'!$B$2:$E$90,2,FALSE),"")</f>
        <v>2022</v>
      </c>
      <c r="S454">
        <f>IFERROR(VLOOKUP(Q454,'Populations Data'!$B$2:$E$90,3,FALSE),"")</f>
        <v>250926</v>
      </c>
      <c r="T454" t="str">
        <f t="shared" si="15"/>
        <v>Vancouver Island</v>
      </c>
      <c r="U454">
        <f>_xlfn.XLOOKUP(B454,Sheet3!$M$5:$M$9,Sheet3!$P$5:$P$9,"",0,1)</f>
        <v>209.99723807980351</v>
      </c>
    </row>
    <row r="455" spans="1:21" hidden="1" x14ac:dyDescent="0.2">
      <c r="A455" s="1" t="s">
        <v>391</v>
      </c>
      <c r="B455" s="1" t="s">
        <v>191</v>
      </c>
      <c r="C455" s="1" t="s">
        <v>356</v>
      </c>
      <c r="D455" s="1" t="s">
        <v>399</v>
      </c>
      <c r="E455" s="1" t="s">
        <v>394</v>
      </c>
      <c r="F455" s="1" t="s">
        <v>358</v>
      </c>
      <c r="I455" s="1" t="s">
        <v>121</v>
      </c>
      <c r="J455" s="1" t="s">
        <v>121</v>
      </c>
      <c r="K455">
        <v>8</v>
      </c>
      <c r="M455" s="1" t="s">
        <v>122</v>
      </c>
      <c r="N455" s="1" t="s">
        <v>123</v>
      </c>
      <c r="O455" s="1" t="s">
        <v>121</v>
      </c>
      <c r="P455" s="1" t="s">
        <v>121</v>
      </c>
      <c r="Q455">
        <f t="shared" si="14"/>
        <v>421</v>
      </c>
      <c r="R455">
        <f>IFERROR(VLOOKUP(Q455,'Populations Data'!$B$2:$E$90,2,FALSE),"")</f>
        <v>2022</v>
      </c>
      <c r="S455">
        <f>IFERROR(VLOOKUP(Q455,'Populations Data'!$B$2:$E$90,3,FALSE),"")</f>
        <v>64912</v>
      </c>
      <c r="T455" t="str">
        <f t="shared" si="15"/>
        <v>Vancouver Island</v>
      </c>
      <c r="U455">
        <f>_xlfn.XLOOKUP(B455,Sheet3!$M$5:$M$9,Sheet3!$P$5:$P$9,"",0,1)</f>
        <v>209.99723807980351</v>
      </c>
    </row>
    <row r="456" spans="1:21" hidden="1" x14ac:dyDescent="0.2">
      <c r="A456" s="1" t="s">
        <v>391</v>
      </c>
      <c r="B456" s="1" t="s">
        <v>202</v>
      </c>
      <c r="C456" s="1" t="s">
        <v>208</v>
      </c>
      <c r="D456" s="1" t="s">
        <v>393</v>
      </c>
      <c r="E456" s="1" t="s">
        <v>394</v>
      </c>
      <c r="F456" s="1" t="s">
        <v>211</v>
      </c>
      <c r="I456" s="1" t="s">
        <v>121</v>
      </c>
      <c r="J456" s="1" t="s">
        <v>121</v>
      </c>
      <c r="K456">
        <v>1</v>
      </c>
      <c r="M456" s="1" t="s">
        <v>122</v>
      </c>
      <c r="N456" s="1" t="s">
        <v>123</v>
      </c>
      <c r="O456" s="1" t="s">
        <v>121</v>
      </c>
      <c r="P456" s="1" t="s">
        <v>121</v>
      </c>
      <c r="Q456">
        <f t="shared" si="14"/>
        <v>513</v>
      </c>
      <c r="R456">
        <f>IFERROR(VLOOKUP(Q456,'Populations Data'!$B$2:$E$90,2,FALSE),"")</f>
        <v>2022</v>
      </c>
      <c r="S456">
        <f>IFERROR(VLOOKUP(Q456,'Populations Data'!$B$2:$E$90,3,FALSE),"")</f>
        <v>4630</v>
      </c>
      <c r="T456" t="str">
        <f t="shared" si="15"/>
        <v>Northern</v>
      </c>
      <c r="U456">
        <f>_xlfn.XLOOKUP(B456,Sheet3!$M$5:$M$9,Sheet3!$P$5:$P$9,"",0,1)</f>
        <v>147.86298030491744</v>
      </c>
    </row>
    <row r="457" spans="1:21" hidden="1" x14ac:dyDescent="0.2">
      <c r="A457" s="1" t="s">
        <v>391</v>
      </c>
      <c r="B457" s="1" t="s">
        <v>202</v>
      </c>
      <c r="C457" s="1" t="s">
        <v>375</v>
      </c>
      <c r="D457" s="1" t="s">
        <v>393</v>
      </c>
      <c r="E457" s="1" t="s">
        <v>394</v>
      </c>
      <c r="F457" s="1" t="s">
        <v>1256</v>
      </c>
      <c r="I457" s="1" t="s">
        <v>121</v>
      </c>
      <c r="J457" s="1" t="s">
        <v>121</v>
      </c>
      <c r="K457">
        <v>1</v>
      </c>
      <c r="M457" s="1" t="s">
        <v>122</v>
      </c>
      <c r="N457" s="1" t="s">
        <v>123</v>
      </c>
      <c r="O457" s="1" t="s">
        <v>121</v>
      </c>
      <c r="P457" s="1" t="s">
        <v>121</v>
      </c>
      <c r="Q457">
        <f t="shared" si="14"/>
        <v>522</v>
      </c>
      <c r="R457">
        <f>IFERROR(VLOOKUP(Q457,'Populations Data'!$B$2:$E$90,2,FALSE),"")</f>
        <v>2022</v>
      </c>
      <c r="S457">
        <f>IFERROR(VLOOKUP(Q457,'Populations Data'!$B$2:$E$90,3,FALSE),"")</f>
        <v>6479</v>
      </c>
      <c r="T457" t="str">
        <f t="shared" si="15"/>
        <v>Northern</v>
      </c>
      <c r="U457">
        <f>_xlfn.XLOOKUP(B457,Sheet3!$M$5:$M$9,Sheet3!$P$5:$P$9,"",0,1)</f>
        <v>147.86298030491744</v>
      </c>
    </row>
    <row r="458" spans="1:21" hidden="1" x14ac:dyDescent="0.2">
      <c r="A458" s="1" t="s">
        <v>391</v>
      </c>
      <c r="B458" s="1" t="s">
        <v>202</v>
      </c>
      <c r="C458" s="1" t="s">
        <v>669</v>
      </c>
      <c r="D458" s="1" t="s">
        <v>393</v>
      </c>
      <c r="E458" s="1" t="s">
        <v>394</v>
      </c>
      <c r="F458" s="1" t="s">
        <v>1257</v>
      </c>
      <c r="I458" s="1" t="s">
        <v>121</v>
      </c>
      <c r="J458" s="1" t="s">
        <v>121</v>
      </c>
      <c r="K458">
        <v>0</v>
      </c>
      <c r="M458" s="1" t="s">
        <v>122</v>
      </c>
      <c r="N458" s="1" t="s">
        <v>123</v>
      </c>
      <c r="O458" s="1" t="s">
        <v>121</v>
      </c>
      <c r="P458" s="1" t="s">
        <v>121</v>
      </c>
      <c r="Q458">
        <f t="shared" si="14"/>
        <v>532</v>
      </c>
      <c r="R458">
        <f>IFERROR(VLOOKUP(Q458,'Populations Data'!$B$2:$E$90,2,FALSE),"")</f>
        <v>2022</v>
      </c>
      <c r="S458">
        <f>IFERROR(VLOOKUP(Q458,'Populations Data'!$B$2:$E$90,3,FALSE),"")</f>
        <v>38889</v>
      </c>
      <c r="T458" t="str">
        <f t="shared" si="15"/>
        <v>Northern</v>
      </c>
      <c r="U458">
        <f>_xlfn.XLOOKUP(B458,Sheet3!$M$5:$M$9,Sheet3!$P$5:$P$9,"",0,1)</f>
        <v>147.86298030491744</v>
      </c>
    </row>
    <row r="459" spans="1:21" hidden="1" x14ac:dyDescent="0.2">
      <c r="A459" s="1" t="s">
        <v>391</v>
      </c>
      <c r="B459" s="1" t="s">
        <v>164</v>
      </c>
      <c r="C459" s="1" t="s">
        <v>214</v>
      </c>
      <c r="D459" s="1" t="s">
        <v>393</v>
      </c>
      <c r="E459" s="1" t="s">
        <v>394</v>
      </c>
      <c r="F459" s="1" t="s">
        <v>383</v>
      </c>
      <c r="I459" s="1" t="s">
        <v>121</v>
      </c>
      <c r="J459" s="1" t="s">
        <v>121</v>
      </c>
      <c r="K459">
        <v>8</v>
      </c>
      <c r="M459" s="1" t="s">
        <v>122</v>
      </c>
      <c r="N459" s="1" t="s">
        <v>123</v>
      </c>
      <c r="O459" s="1" t="s">
        <v>121</v>
      </c>
      <c r="P459" s="1" t="s">
        <v>121</v>
      </c>
      <c r="Q459">
        <f t="shared" si="14"/>
        <v>224</v>
      </c>
      <c r="R459">
        <f>IFERROR(VLOOKUP(Q459,'Populations Data'!$B$2:$E$90,2,FALSE),"")</f>
        <v>2022</v>
      </c>
      <c r="S459">
        <f>IFERROR(VLOOKUP(Q459,'Populations Data'!$B$2:$E$90,3,FALSE),"")</f>
        <v>263080</v>
      </c>
      <c r="T459" t="str">
        <f t="shared" si="15"/>
        <v>Fraser</v>
      </c>
      <c r="U459">
        <f>_xlfn.XLOOKUP(B459,Sheet3!$M$5:$M$9,Sheet3!$P$5:$P$9,"",0,1)</f>
        <v>171.29879318961125</v>
      </c>
    </row>
    <row r="460" spans="1:21" hidden="1" x14ac:dyDescent="0.2">
      <c r="A460" s="1" t="s">
        <v>391</v>
      </c>
      <c r="B460" s="1" t="s">
        <v>184</v>
      </c>
      <c r="C460" s="1" t="s">
        <v>406</v>
      </c>
      <c r="D460" s="1" t="s">
        <v>399</v>
      </c>
      <c r="E460" s="1" t="s">
        <v>394</v>
      </c>
      <c r="F460" s="1" t="s">
        <v>188</v>
      </c>
      <c r="I460" s="1" t="s">
        <v>121</v>
      </c>
      <c r="J460" s="1" t="s">
        <v>121</v>
      </c>
      <c r="K460">
        <v>3</v>
      </c>
      <c r="M460" s="1" t="s">
        <v>122</v>
      </c>
      <c r="N460" s="1" t="s">
        <v>123</v>
      </c>
      <c r="O460" s="1" t="s">
        <v>121</v>
      </c>
      <c r="P460" s="1" t="s">
        <v>121</v>
      </c>
      <c r="Q460">
        <f t="shared" si="14"/>
        <v>999</v>
      </c>
      <c r="R460" t="str">
        <f>IFERROR(VLOOKUP(Q460,'Populations Data'!$B$2:$E$90,2,FALSE),"")</f>
        <v/>
      </c>
      <c r="S460" t="str">
        <f>IFERROR(VLOOKUP(Q460,'Populations Data'!$B$2:$E$90,3,FALSE),"")</f>
        <v/>
      </c>
      <c r="T460" t="str">
        <f t="shared" si="15"/>
        <v>Vancouver Coastal</v>
      </c>
      <c r="U460">
        <f>_xlfn.XLOOKUP(B460,Sheet3!$M$5:$M$9,Sheet3!$P$5:$P$9,"",0,1)</f>
        <v>321.7507500861164</v>
      </c>
    </row>
    <row r="461" spans="1:21" hidden="1" x14ac:dyDescent="0.2">
      <c r="A461" s="1" t="s">
        <v>416</v>
      </c>
      <c r="B461" s="1" t="s">
        <v>116</v>
      </c>
      <c r="C461" s="1" t="s">
        <v>171</v>
      </c>
      <c r="D461" s="1" t="s">
        <v>429</v>
      </c>
      <c r="E461" s="1" t="s">
        <v>1258</v>
      </c>
      <c r="F461" s="1" t="s">
        <v>173</v>
      </c>
      <c r="G461">
        <v>19</v>
      </c>
      <c r="H461">
        <v>64</v>
      </c>
      <c r="I461" s="1" t="s">
        <v>121</v>
      </c>
      <c r="J461" s="1" t="s">
        <v>138</v>
      </c>
      <c r="K461">
        <v>6</v>
      </c>
      <c r="L461">
        <v>71</v>
      </c>
      <c r="M461" s="1" t="s">
        <v>122</v>
      </c>
      <c r="N461" s="1" t="s">
        <v>123</v>
      </c>
      <c r="O461" s="1" t="s">
        <v>1259</v>
      </c>
      <c r="P461" s="1" t="s">
        <v>1260</v>
      </c>
      <c r="Q461">
        <f t="shared" si="14"/>
        <v>143</v>
      </c>
      <c r="R461">
        <f>IFERROR(VLOOKUP(Q461,'Populations Data'!$B$2:$E$90,2,FALSE),"")</f>
        <v>2022</v>
      </c>
      <c r="S461">
        <f>IFERROR(VLOOKUP(Q461,'Populations Data'!$B$2:$E$90,3,FALSE),"")</f>
        <v>130096</v>
      </c>
      <c r="T461" t="str">
        <f t="shared" si="15"/>
        <v>Interior</v>
      </c>
      <c r="U461">
        <f>_xlfn.XLOOKUP(B461,Sheet3!$M$5:$M$9,Sheet3!$P$5:$P$9,"",0,1)</f>
        <v>183.63499488472948</v>
      </c>
    </row>
    <row r="462" spans="1:21" hidden="1" x14ac:dyDescent="0.2">
      <c r="A462" s="1" t="s">
        <v>416</v>
      </c>
      <c r="B462" s="1" t="s">
        <v>184</v>
      </c>
      <c r="C462" s="1" t="s">
        <v>279</v>
      </c>
      <c r="D462" s="1" t="s">
        <v>1261</v>
      </c>
      <c r="E462" s="1" t="s">
        <v>1262</v>
      </c>
      <c r="F462" s="1" t="s">
        <v>188</v>
      </c>
      <c r="G462">
        <v>19</v>
      </c>
      <c r="H462">
        <v>64</v>
      </c>
      <c r="I462" s="1" t="s">
        <v>121</v>
      </c>
      <c r="J462" s="1" t="s">
        <v>121</v>
      </c>
      <c r="K462">
        <v>10</v>
      </c>
      <c r="L462">
        <v>60</v>
      </c>
      <c r="M462" s="1" t="s">
        <v>122</v>
      </c>
      <c r="N462" s="1" t="s">
        <v>123</v>
      </c>
      <c r="O462" s="1" t="s">
        <v>1263</v>
      </c>
      <c r="P462" s="1" t="s">
        <v>1264</v>
      </c>
      <c r="Q462">
        <f t="shared" si="14"/>
        <v>326</v>
      </c>
      <c r="R462">
        <f>IFERROR(VLOOKUP(Q462,'Populations Data'!$B$2:$E$90,2,FALSE),"")</f>
        <v>2022</v>
      </c>
      <c r="S462">
        <f>IFERROR(VLOOKUP(Q462,'Populations Data'!$B$2:$E$90,3,FALSE),"")</f>
        <v>150390</v>
      </c>
      <c r="T462" t="str">
        <f t="shared" si="15"/>
        <v>Vancouver Coastal</v>
      </c>
      <c r="U462">
        <f>_xlfn.XLOOKUP(B462,Sheet3!$M$5:$M$9,Sheet3!$P$5:$P$9,"",0,1)</f>
        <v>321.7507500861164</v>
      </c>
    </row>
    <row r="463" spans="1:21" hidden="1" x14ac:dyDescent="0.2">
      <c r="A463" s="1" t="s">
        <v>416</v>
      </c>
      <c r="B463" s="1" t="s">
        <v>184</v>
      </c>
      <c r="C463" s="1" t="s">
        <v>185</v>
      </c>
      <c r="D463" s="1" t="s">
        <v>437</v>
      </c>
      <c r="E463" s="1" t="s">
        <v>1265</v>
      </c>
      <c r="F463" s="1" t="s">
        <v>188</v>
      </c>
      <c r="G463">
        <v>19</v>
      </c>
      <c r="H463">
        <v>64</v>
      </c>
      <c r="I463" s="1" t="s">
        <v>121</v>
      </c>
      <c r="J463" s="1" t="s">
        <v>121</v>
      </c>
      <c r="K463">
        <v>19</v>
      </c>
      <c r="L463">
        <v>99</v>
      </c>
      <c r="M463" s="1" t="s">
        <v>122</v>
      </c>
      <c r="N463" s="1" t="s">
        <v>123</v>
      </c>
      <c r="O463" s="1" t="s">
        <v>422</v>
      </c>
      <c r="P463" s="1" t="s">
        <v>423</v>
      </c>
      <c r="Q463">
        <f t="shared" si="14"/>
        <v>321</v>
      </c>
      <c r="R463">
        <f>IFERROR(VLOOKUP(Q463,'Populations Data'!$B$2:$E$90,2,FALSE),"")</f>
        <v>2022</v>
      </c>
      <c r="S463">
        <f>IFERROR(VLOOKUP(Q463,'Populations Data'!$B$2:$E$90,3,FALSE),"")</f>
        <v>133972</v>
      </c>
      <c r="T463" t="str">
        <f t="shared" si="15"/>
        <v>Vancouver Coastal</v>
      </c>
      <c r="U463">
        <f>_xlfn.XLOOKUP(B463,Sheet3!$M$5:$M$9,Sheet3!$P$5:$P$9,"",0,1)</f>
        <v>321.7507500861164</v>
      </c>
    </row>
    <row r="464" spans="1:21" hidden="1" x14ac:dyDescent="0.2">
      <c r="A464" s="1" t="s">
        <v>416</v>
      </c>
      <c r="B464" s="1" t="s">
        <v>184</v>
      </c>
      <c r="C464" s="1" t="s">
        <v>588</v>
      </c>
      <c r="D464" s="1" t="s">
        <v>437</v>
      </c>
      <c r="E464" s="1" t="s">
        <v>1266</v>
      </c>
      <c r="F464" s="1" t="s">
        <v>1267</v>
      </c>
      <c r="G464">
        <v>19</v>
      </c>
      <c r="H464">
        <v>64</v>
      </c>
      <c r="I464" s="1" t="s">
        <v>121</v>
      </c>
      <c r="J464" s="1" t="s">
        <v>121</v>
      </c>
      <c r="K464">
        <v>5</v>
      </c>
      <c r="L464">
        <v>100</v>
      </c>
      <c r="M464" s="1" t="s">
        <v>122</v>
      </c>
      <c r="N464" s="1" t="s">
        <v>123</v>
      </c>
      <c r="O464" s="1" t="s">
        <v>1268</v>
      </c>
      <c r="P464" s="1" t="s">
        <v>1269</v>
      </c>
      <c r="Q464">
        <f t="shared" si="14"/>
        <v>333</v>
      </c>
      <c r="R464">
        <f>IFERROR(VLOOKUP(Q464,'Populations Data'!$B$2:$E$90,2,FALSE),"")</f>
        <v>2022</v>
      </c>
      <c r="S464">
        <f>IFERROR(VLOOKUP(Q464,'Populations Data'!$B$2:$E$90,3,FALSE),"")</f>
        <v>32823</v>
      </c>
      <c r="T464" t="str">
        <f t="shared" si="15"/>
        <v>Vancouver Coastal</v>
      </c>
      <c r="U464">
        <f>_xlfn.XLOOKUP(B464,Sheet3!$M$5:$M$9,Sheet3!$P$5:$P$9,"",0,1)</f>
        <v>321.7507500861164</v>
      </c>
    </row>
    <row r="465" spans="1:21" hidden="1" x14ac:dyDescent="0.2">
      <c r="A465" s="1" t="s">
        <v>416</v>
      </c>
      <c r="B465" s="1" t="s">
        <v>202</v>
      </c>
      <c r="C465" s="1" t="s">
        <v>669</v>
      </c>
      <c r="D465" s="1" t="s">
        <v>429</v>
      </c>
      <c r="E465" s="1" t="s">
        <v>670</v>
      </c>
      <c r="F465" s="1" t="s">
        <v>671</v>
      </c>
      <c r="G465">
        <v>65</v>
      </c>
      <c r="H465">
        <v>99</v>
      </c>
      <c r="I465" s="1" t="s">
        <v>121</v>
      </c>
      <c r="J465" s="1" t="s">
        <v>121</v>
      </c>
      <c r="K465">
        <v>4</v>
      </c>
      <c r="M465" s="1" t="s">
        <v>122</v>
      </c>
      <c r="N465" s="1" t="s">
        <v>123</v>
      </c>
      <c r="O465" s="1" t="s">
        <v>672</v>
      </c>
      <c r="P465" s="1" t="s">
        <v>673</v>
      </c>
      <c r="Q465">
        <f t="shared" si="14"/>
        <v>532</v>
      </c>
      <c r="R465">
        <f>IFERROR(VLOOKUP(Q465,'Populations Data'!$B$2:$E$90,2,FALSE),"")</f>
        <v>2022</v>
      </c>
      <c r="S465">
        <f>IFERROR(VLOOKUP(Q465,'Populations Data'!$B$2:$E$90,3,FALSE),"")</f>
        <v>38889</v>
      </c>
      <c r="T465" t="str">
        <f t="shared" si="15"/>
        <v>Northern</v>
      </c>
      <c r="U465">
        <f>_xlfn.XLOOKUP(B465,Sheet3!$M$5:$M$9,Sheet3!$P$5:$P$9,"",0,1)</f>
        <v>147.86298030491744</v>
      </c>
    </row>
    <row r="466" spans="1:21" hidden="1" x14ac:dyDescent="0.2">
      <c r="A466" s="1" t="s">
        <v>416</v>
      </c>
      <c r="B466" s="1" t="s">
        <v>164</v>
      </c>
      <c r="C466" s="1" t="s">
        <v>214</v>
      </c>
      <c r="D466" s="1" t="s">
        <v>1270</v>
      </c>
      <c r="E466" s="1" t="s">
        <v>1271</v>
      </c>
      <c r="F466" s="1" t="s">
        <v>383</v>
      </c>
      <c r="G466">
        <v>19</v>
      </c>
      <c r="H466">
        <v>64</v>
      </c>
      <c r="I466" s="1" t="s">
        <v>121</v>
      </c>
      <c r="J466" s="1" t="s">
        <v>121</v>
      </c>
      <c r="K466">
        <v>105</v>
      </c>
      <c r="L466">
        <v>95</v>
      </c>
      <c r="M466" s="1" t="s">
        <v>122</v>
      </c>
      <c r="N466" s="1" t="s">
        <v>123</v>
      </c>
      <c r="O466" s="1" t="s">
        <v>384</v>
      </c>
      <c r="P466" s="1" t="s">
        <v>385</v>
      </c>
      <c r="Q466">
        <f t="shared" si="14"/>
        <v>224</v>
      </c>
      <c r="R466">
        <f>IFERROR(VLOOKUP(Q466,'Populations Data'!$B$2:$E$90,2,FALSE),"")</f>
        <v>2022</v>
      </c>
      <c r="S466">
        <f>IFERROR(VLOOKUP(Q466,'Populations Data'!$B$2:$E$90,3,FALSE),"")</f>
        <v>263080</v>
      </c>
      <c r="T466" t="str">
        <f t="shared" si="15"/>
        <v>Fraser</v>
      </c>
      <c r="U466">
        <f>_xlfn.XLOOKUP(B466,Sheet3!$M$5:$M$9,Sheet3!$P$5:$P$9,"",0,1)</f>
        <v>171.29879318961125</v>
      </c>
    </row>
    <row r="467" spans="1:21" hidden="1" x14ac:dyDescent="0.2">
      <c r="A467" s="1" t="s">
        <v>416</v>
      </c>
      <c r="B467" s="1" t="s">
        <v>184</v>
      </c>
      <c r="C467" s="1" t="s">
        <v>424</v>
      </c>
      <c r="D467" s="1" t="s">
        <v>417</v>
      </c>
      <c r="E467" s="1" t="s">
        <v>1272</v>
      </c>
      <c r="F467" s="1" t="s">
        <v>188</v>
      </c>
      <c r="G467">
        <v>0</v>
      </c>
      <c r="H467">
        <v>99</v>
      </c>
      <c r="I467" s="1" t="s">
        <v>121</v>
      </c>
      <c r="J467" s="1" t="s">
        <v>121</v>
      </c>
      <c r="K467">
        <v>12</v>
      </c>
      <c r="L467">
        <v>79</v>
      </c>
      <c r="M467" s="1" t="s">
        <v>122</v>
      </c>
      <c r="N467" s="1" t="s">
        <v>123</v>
      </c>
      <c r="O467" s="1" t="s">
        <v>444</v>
      </c>
      <c r="P467" s="1" t="s">
        <v>445</v>
      </c>
      <c r="Q467">
        <f t="shared" si="14"/>
        <v>325</v>
      </c>
      <c r="R467">
        <f>IFERROR(VLOOKUP(Q467,'Populations Data'!$B$2:$E$90,2,FALSE),"")</f>
        <v>2022</v>
      </c>
      <c r="S467">
        <f>IFERROR(VLOOKUP(Q467,'Populations Data'!$B$2:$E$90,3,FALSE),"")</f>
        <v>106033</v>
      </c>
      <c r="T467" t="str">
        <f t="shared" si="15"/>
        <v>Vancouver Coastal</v>
      </c>
      <c r="U467">
        <f>_xlfn.XLOOKUP(B467,Sheet3!$M$5:$M$9,Sheet3!$P$5:$P$9,"",0,1)</f>
        <v>321.7507500861164</v>
      </c>
    </row>
    <row r="468" spans="1:21" hidden="1" x14ac:dyDescent="0.2">
      <c r="A468" s="1" t="s">
        <v>126</v>
      </c>
      <c r="B468" s="1" t="s">
        <v>116</v>
      </c>
      <c r="C468" s="1" t="s">
        <v>450</v>
      </c>
      <c r="D468" s="1" t="s">
        <v>178</v>
      </c>
      <c r="E468" s="1" t="s">
        <v>1273</v>
      </c>
      <c r="F468" s="1" t="s">
        <v>452</v>
      </c>
      <c r="G468">
        <v>19</v>
      </c>
      <c r="H468">
        <v>90</v>
      </c>
      <c r="I468" s="1" t="s">
        <v>131</v>
      </c>
      <c r="J468" s="1" t="s">
        <v>138</v>
      </c>
      <c r="K468">
        <v>3</v>
      </c>
      <c r="L468">
        <v>0</v>
      </c>
      <c r="M468" s="1" t="s">
        <v>122</v>
      </c>
      <c r="N468" s="1" t="s">
        <v>123</v>
      </c>
      <c r="O468" s="1" t="s">
        <v>1274</v>
      </c>
      <c r="P468" s="1" t="s">
        <v>1275</v>
      </c>
      <c r="Q468">
        <f t="shared" si="14"/>
        <v>122</v>
      </c>
      <c r="R468">
        <f>IFERROR(VLOOKUP(Q468,'Populations Data'!$B$2:$E$90,2,FALSE),"")</f>
        <v>2022</v>
      </c>
      <c r="S468">
        <f>IFERROR(VLOOKUP(Q468,'Populations Data'!$B$2:$E$90,3,FALSE),"")</f>
        <v>28244</v>
      </c>
      <c r="T468" t="str">
        <f t="shared" si="15"/>
        <v>Interior</v>
      </c>
      <c r="U468">
        <f>_xlfn.XLOOKUP(B468,Sheet3!$M$5:$M$9,Sheet3!$P$5:$P$9,"",0,1)</f>
        <v>183.63499488472948</v>
      </c>
    </row>
    <row r="469" spans="1:21" hidden="1" x14ac:dyDescent="0.2">
      <c r="A469" s="1" t="s">
        <v>126</v>
      </c>
      <c r="B469" s="1" t="s">
        <v>116</v>
      </c>
      <c r="C469" s="1" t="s">
        <v>634</v>
      </c>
      <c r="D469" s="1" t="s">
        <v>178</v>
      </c>
      <c r="E469" s="1" t="s">
        <v>1276</v>
      </c>
      <c r="F469" s="1" t="s">
        <v>636</v>
      </c>
      <c r="G469">
        <v>19</v>
      </c>
      <c r="H469">
        <v>64</v>
      </c>
      <c r="I469" s="1" t="s">
        <v>222</v>
      </c>
      <c r="J469" s="1" t="s">
        <v>138</v>
      </c>
      <c r="K469">
        <v>5</v>
      </c>
      <c r="L469">
        <v>39</v>
      </c>
      <c r="M469" s="1" t="s">
        <v>122</v>
      </c>
      <c r="N469" s="1" t="s">
        <v>123</v>
      </c>
      <c r="O469" s="1" t="s">
        <v>1277</v>
      </c>
      <c r="P469" s="1" t="s">
        <v>1278</v>
      </c>
      <c r="Q469">
        <f t="shared" si="14"/>
        <v>132</v>
      </c>
      <c r="R469">
        <f>IFERROR(VLOOKUP(Q469,'Populations Data'!$B$2:$E$90,2,FALSE),"")</f>
        <v>2022</v>
      </c>
      <c r="S469">
        <f>IFERROR(VLOOKUP(Q469,'Populations Data'!$B$2:$E$90,3,FALSE),"")</f>
        <v>45895</v>
      </c>
      <c r="T469" t="str">
        <f t="shared" si="15"/>
        <v>Interior</v>
      </c>
      <c r="U469">
        <f>_xlfn.XLOOKUP(B469,Sheet3!$M$5:$M$9,Sheet3!$P$5:$P$9,"",0,1)</f>
        <v>183.63499488472948</v>
      </c>
    </row>
    <row r="470" spans="1:21" hidden="1" x14ac:dyDescent="0.2">
      <c r="A470" s="1" t="s">
        <v>126</v>
      </c>
      <c r="B470" s="1" t="s">
        <v>116</v>
      </c>
      <c r="C470" s="1" t="s">
        <v>141</v>
      </c>
      <c r="D470" s="1" t="s">
        <v>147</v>
      </c>
      <c r="E470" s="1" t="s">
        <v>1279</v>
      </c>
      <c r="F470" s="1" t="s">
        <v>144</v>
      </c>
      <c r="G470">
        <v>19</v>
      </c>
      <c r="H470">
        <v>64</v>
      </c>
      <c r="I470" s="1" t="s">
        <v>131</v>
      </c>
      <c r="J470" s="1" t="s">
        <v>121</v>
      </c>
      <c r="K470">
        <v>12</v>
      </c>
      <c r="L470">
        <v>96</v>
      </c>
      <c r="M470" s="1" t="s">
        <v>122</v>
      </c>
      <c r="N470" s="1" t="s">
        <v>123</v>
      </c>
      <c r="O470" s="1" t="s">
        <v>1280</v>
      </c>
      <c r="P470" s="1" t="s">
        <v>1281</v>
      </c>
      <c r="Q470">
        <f t="shared" si="14"/>
        <v>136</v>
      </c>
      <c r="R470">
        <f>IFERROR(VLOOKUP(Q470,'Populations Data'!$B$2:$E$90,2,FALSE),"")</f>
        <v>2022</v>
      </c>
      <c r="S470">
        <f>IFERROR(VLOOKUP(Q470,'Populations Data'!$B$2:$E$90,3,FALSE),"")</f>
        <v>75670</v>
      </c>
      <c r="T470" t="str">
        <f t="shared" si="15"/>
        <v>Interior</v>
      </c>
      <c r="U470">
        <f>_xlfn.XLOOKUP(B470,Sheet3!$M$5:$M$9,Sheet3!$P$5:$P$9,"",0,1)</f>
        <v>183.63499488472948</v>
      </c>
    </row>
    <row r="471" spans="1:21" hidden="1" x14ac:dyDescent="0.2">
      <c r="A471" s="1" t="s">
        <v>126</v>
      </c>
      <c r="B471" s="1" t="s">
        <v>116</v>
      </c>
      <c r="C471" s="1" t="s">
        <v>151</v>
      </c>
      <c r="D471" s="1" t="s">
        <v>156</v>
      </c>
      <c r="E471" s="1" t="s">
        <v>1282</v>
      </c>
      <c r="F471" s="1" t="s">
        <v>153</v>
      </c>
      <c r="G471">
        <v>19</v>
      </c>
      <c r="H471">
        <v>90</v>
      </c>
      <c r="I471" s="1" t="s">
        <v>131</v>
      </c>
      <c r="J471" s="1" t="s">
        <v>121</v>
      </c>
      <c r="K471">
        <v>10</v>
      </c>
      <c r="L471">
        <v>91</v>
      </c>
      <c r="M471" s="1" t="s">
        <v>122</v>
      </c>
      <c r="N471" s="1" t="s">
        <v>123</v>
      </c>
      <c r="O471" s="1" t="s">
        <v>1283</v>
      </c>
      <c r="P471" s="1" t="s">
        <v>1284</v>
      </c>
      <c r="Q471">
        <f t="shared" si="14"/>
        <v>137</v>
      </c>
      <c r="R471">
        <f>IFERROR(VLOOKUP(Q471,'Populations Data'!$B$2:$E$90,2,FALSE),"")</f>
        <v>2022</v>
      </c>
      <c r="S471">
        <f>IFERROR(VLOOKUP(Q471,'Populations Data'!$B$2:$E$90,3,FALSE),"")</f>
        <v>234885</v>
      </c>
      <c r="T471" t="str">
        <f t="shared" si="15"/>
        <v>Interior</v>
      </c>
      <c r="U471">
        <f>_xlfn.XLOOKUP(B471,Sheet3!$M$5:$M$9,Sheet3!$P$5:$P$9,"",0,1)</f>
        <v>183.63499488472948</v>
      </c>
    </row>
    <row r="472" spans="1:21" hidden="1" x14ac:dyDescent="0.2">
      <c r="A472" s="1" t="s">
        <v>126</v>
      </c>
      <c r="B472" s="1" t="s">
        <v>116</v>
      </c>
      <c r="C472" s="1" t="s">
        <v>151</v>
      </c>
      <c r="D472" s="1" t="s">
        <v>312</v>
      </c>
      <c r="E472" s="1" t="s">
        <v>1285</v>
      </c>
      <c r="F472" s="1" t="s">
        <v>153</v>
      </c>
      <c r="G472">
        <v>19</v>
      </c>
      <c r="H472">
        <v>90</v>
      </c>
      <c r="I472" s="1" t="s">
        <v>131</v>
      </c>
      <c r="J472" s="1" t="s">
        <v>121</v>
      </c>
      <c r="K472">
        <v>30</v>
      </c>
      <c r="L472">
        <v>0</v>
      </c>
      <c r="M472" s="1" t="s">
        <v>122</v>
      </c>
      <c r="N472" s="1" t="s">
        <v>123</v>
      </c>
      <c r="O472" s="1" t="s">
        <v>1286</v>
      </c>
      <c r="P472" s="1" t="s">
        <v>1287</v>
      </c>
      <c r="Q472">
        <f t="shared" si="14"/>
        <v>137</v>
      </c>
      <c r="R472">
        <f>IFERROR(VLOOKUP(Q472,'Populations Data'!$B$2:$E$90,2,FALSE),"")</f>
        <v>2022</v>
      </c>
      <c r="S472">
        <f>IFERROR(VLOOKUP(Q472,'Populations Data'!$B$2:$E$90,3,FALSE),"")</f>
        <v>234885</v>
      </c>
      <c r="T472" t="str">
        <f t="shared" si="15"/>
        <v>Interior</v>
      </c>
      <c r="U472">
        <f>_xlfn.XLOOKUP(B472,Sheet3!$M$5:$M$9,Sheet3!$P$5:$P$9,"",0,1)</f>
        <v>183.63499488472948</v>
      </c>
    </row>
    <row r="473" spans="1:21" hidden="1" x14ac:dyDescent="0.2">
      <c r="A473" s="1" t="s">
        <v>126</v>
      </c>
      <c r="B473" s="1" t="s">
        <v>116</v>
      </c>
      <c r="C473" s="1" t="s">
        <v>151</v>
      </c>
      <c r="D473" s="1" t="s">
        <v>156</v>
      </c>
      <c r="E473" s="1" t="s">
        <v>1288</v>
      </c>
      <c r="F473" s="1" t="s">
        <v>153</v>
      </c>
      <c r="G473">
        <v>19</v>
      </c>
      <c r="H473">
        <v>90</v>
      </c>
      <c r="I473" s="1" t="s">
        <v>131</v>
      </c>
      <c r="J473" s="1" t="s">
        <v>121</v>
      </c>
      <c r="K473">
        <v>6</v>
      </c>
      <c r="L473">
        <v>100</v>
      </c>
      <c r="M473" s="1" t="s">
        <v>122</v>
      </c>
      <c r="N473" s="1" t="s">
        <v>123</v>
      </c>
      <c r="O473" s="1" t="s">
        <v>1289</v>
      </c>
      <c r="P473" s="1" t="s">
        <v>1290</v>
      </c>
      <c r="Q473">
        <f t="shared" si="14"/>
        <v>137</v>
      </c>
      <c r="R473">
        <f>IFERROR(VLOOKUP(Q473,'Populations Data'!$B$2:$E$90,2,FALSE),"")</f>
        <v>2022</v>
      </c>
      <c r="S473">
        <f>IFERROR(VLOOKUP(Q473,'Populations Data'!$B$2:$E$90,3,FALSE),"")</f>
        <v>234885</v>
      </c>
      <c r="T473" t="str">
        <f t="shared" si="15"/>
        <v>Interior</v>
      </c>
      <c r="U473">
        <f>_xlfn.XLOOKUP(B473,Sheet3!$M$5:$M$9,Sheet3!$P$5:$P$9,"",0,1)</f>
        <v>183.63499488472948</v>
      </c>
    </row>
    <row r="474" spans="1:21" hidden="1" x14ac:dyDescent="0.2">
      <c r="A474" s="1" t="s">
        <v>126</v>
      </c>
      <c r="B474" s="1" t="s">
        <v>116</v>
      </c>
      <c r="C474" s="1" t="s">
        <v>151</v>
      </c>
      <c r="D474" s="1" t="s">
        <v>128</v>
      </c>
      <c r="E474" s="1" t="s">
        <v>1291</v>
      </c>
      <c r="F474" s="1" t="s">
        <v>153</v>
      </c>
      <c r="G474">
        <v>19</v>
      </c>
      <c r="H474">
        <v>90</v>
      </c>
      <c r="I474" s="1" t="s">
        <v>686</v>
      </c>
      <c r="J474" s="1" t="s">
        <v>121</v>
      </c>
      <c r="K474">
        <v>1</v>
      </c>
      <c r="L474">
        <v>100</v>
      </c>
      <c r="M474" s="1" t="s">
        <v>122</v>
      </c>
      <c r="N474" s="1" t="s">
        <v>123</v>
      </c>
      <c r="O474" s="1" t="s">
        <v>1292</v>
      </c>
      <c r="P474" s="1" t="s">
        <v>1293</v>
      </c>
      <c r="Q474">
        <f t="shared" si="14"/>
        <v>137</v>
      </c>
      <c r="R474">
        <f>IFERROR(VLOOKUP(Q474,'Populations Data'!$B$2:$E$90,2,FALSE),"")</f>
        <v>2022</v>
      </c>
      <c r="S474">
        <f>IFERROR(VLOOKUP(Q474,'Populations Data'!$B$2:$E$90,3,FALSE),"")</f>
        <v>234885</v>
      </c>
      <c r="T474" t="str">
        <f t="shared" si="15"/>
        <v>Interior</v>
      </c>
      <c r="U474">
        <f>_xlfn.XLOOKUP(B474,Sheet3!$M$5:$M$9,Sheet3!$P$5:$P$9,"",0,1)</f>
        <v>183.63499488472948</v>
      </c>
    </row>
    <row r="475" spans="1:21" hidden="1" x14ac:dyDescent="0.2">
      <c r="A475" s="1" t="s">
        <v>126</v>
      </c>
      <c r="B475" s="1" t="s">
        <v>164</v>
      </c>
      <c r="C475" s="1" t="s">
        <v>165</v>
      </c>
      <c r="D475" s="1" t="s">
        <v>142</v>
      </c>
      <c r="E475" s="1" t="s">
        <v>1294</v>
      </c>
      <c r="F475" s="1" t="s">
        <v>168</v>
      </c>
      <c r="G475">
        <v>19</v>
      </c>
      <c r="H475">
        <v>99</v>
      </c>
      <c r="I475" s="1" t="s">
        <v>131</v>
      </c>
      <c r="J475" s="1" t="s">
        <v>138</v>
      </c>
      <c r="K475">
        <v>10</v>
      </c>
      <c r="L475">
        <v>70</v>
      </c>
      <c r="M475" s="1" t="s">
        <v>122</v>
      </c>
      <c r="N475" s="1" t="s">
        <v>123</v>
      </c>
      <c r="O475" s="1" t="s">
        <v>1295</v>
      </c>
      <c r="P475" s="1" t="s">
        <v>1296</v>
      </c>
      <c r="Q475">
        <f t="shared" si="14"/>
        <v>213</v>
      </c>
      <c r="R475">
        <f>IFERROR(VLOOKUP(Q475,'Populations Data'!$B$2:$E$90,2,FALSE),"")</f>
        <v>2022</v>
      </c>
      <c r="S475">
        <f>IFERROR(VLOOKUP(Q475,'Populations Data'!$B$2:$E$90,3,FALSE),"")</f>
        <v>168993</v>
      </c>
      <c r="T475" t="str">
        <f t="shared" si="15"/>
        <v>Fraser</v>
      </c>
      <c r="U475">
        <f>_xlfn.XLOOKUP(B475,Sheet3!$M$5:$M$9,Sheet3!$P$5:$P$9,"",0,1)</f>
        <v>171.29879318961125</v>
      </c>
    </row>
    <row r="476" spans="1:21" hidden="1" x14ac:dyDescent="0.2">
      <c r="A476" s="1" t="s">
        <v>126</v>
      </c>
      <c r="B476" s="1" t="s">
        <v>164</v>
      </c>
      <c r="C476" s="1" t="s">
        <v>165</v>
      </c>
      <c r="D476" s="1" t="s">
        <v>386</v>
      </c>
      <c r="E476" s="1" t="s">
        <v>1297</v>
      </c>
      <c r="F476" s="1" t="s">
        <v>168</v>
      </c>
      <c r="G476">
        <v>19</v>
      </c>
      <c r="H476">
        <v>99</v>
      </c>
      <c r="I476" s="1" t="s">
        <v>222</v>
      </c>
      <c r="J476" s="1" t="s">
        <v>138</v>
      </c>
      <c r="K476">
        <v>56</v>
      </c>
      <c r="L476">
        <v>89</v>
      </c>
      <c r="M476" s="1" t="s">
        <v>122</v>
      </c>
      <c r="N476" s="1" t="s">
        <v>123</v>
      </c>
      <c r="O476" s="1" t="s">
        <v>1298</v>
      </c>
      <c r="P476" s="1" t="s">
        <v>1299</v>
      </c>
      <c r="Q476">
        <f t="shared" si="14"/>
        <v>213</v>
      </c>
      <c r="R476">
        <f>IFERROR(VLOOKUP(Q476,'Populations Data'!$B$2:$E$90,2,FALSE),"")</f>
        <v>2022</v>
      </c>
      <c r="S476">
        <f>IFERROR(VLOOKUP(Q476,'Populations Data'!$B$2:$E$90,3,FALSE),"")</f>
        <v>168993</v>
      </c>
      <c r="T476" t="str">
        <f t="shared" si="15"/>
        <v>Fraser</v>
      </c>
      <c r="U476">
        <f>_xlfn.XLOOKUP(B476,Sheet3!$M$5:$M$9,Sheet3!$P$5:$P$9,"",0,1)</f>
        <v>171.29879318961125</v>
      </c>
    </row>
    <row r="477" spans="1:21" hidden="1" x14ac:dyDescent="0.2">
      <c r="A477" s="1" t="s">
        <v>126</v>
      </c>
      <c r="B477" s="1" t="s">
        <v>116</v>
      </c>
      <c r="C477" s="1" t="s">
        <v>392</v>
      </c>
      <c r="D477" s="1" t="s">
        <v>225</v>
      </c>
      <c r="E477" s="1" t="s">
        <v>1300</v>
      </c>
      <c r="F477" s="1" t="s">
        <v>395</v>
      </c>
      <c r="G477">
        <v>19</v>
      </c>
      <c r="H477">
        <v>64</v>
      </c>
      <c r="I477" s="1" t="s">
        <v>131</v>
      </c>
      <c r="J477" s="1" t="s">
        <v>121</v>
      </c>
      <c r="K477">
        <v>27</v>
      </c>
      <c r="L477">
        <v>0</v>
      </c>
      <c r="M477" s="1" t="s">
        <v>122</v>
      </c>
      <c r="N477" s="1" t="s">
        <v>123</v>
      </c>
      <c r="O477" s="1" t="s">
        <v>1301</v>
      </c>
      <c r="P477" s="1" t="s">
        <v>1302</v>
      </c>
      <c r="Q477">
        <f t="shared" si="14"/>
        <v>142</v>
      </c>
      <c r="R477">
        <f>IFERROR(VLOOKUP(Q477,'Populations Data'!$B$2:$E$90,2,FALSE),"")</f>
        <v>2022</v>
      </c>
      <c r="S477">
        <f>IFERROR(VLOOKUP(Q477,'Populations Data'!$B$2:$E$90,3,FALSE),"")</f>
        <v>38219</v>
      </c>
      <c r="T477" t="str">
        <f t="shared" si="15"/>
        <v>Interior</v>
      </c>
      <c r="U477">
        <f>_xlfn.XLOOKUP(B477,Sheet3!$M$5:$M$9,Sheet3!$P$5:$P$9,"",0,1)</f>
        <v>183.63499488472948</v>
      </c>
    </row>
    <row r="478" spans="1:21" hidden="1" x14ac:dyDescent="0.2">
      <c r="A478" s="1" t="s">
        <v>126</v>
      </c>
      <c r="B478" s="1" t="s">
        <v>116</v>
      </c>
      <c r="C478" s="1" t="s">
        <v>171</v>
      </c>
      <c r="D478" s="1" t="s">
        <v>368</v>
      </c>
      <c r="E478" s="1" t="s">
        <v>1303</v>
      </c>
      <c r="F478" s="1" t="s">
        <v>173</v>
      </c>
      <c r="G478">
        <v>19</v>
      </c>
      <c r="H478">
        <v>64</v>
      </c>
      <c r="I478" s="1" t="s">
        <v>131</v>
      </c>
      <c r="J478" s="1" t="s">
        <v>121</v>
      </c>
      <c r="K478">
        <v>7</v>
      </c>
      <c r="L478">
        <v>0</v>
      </c>
      <c r="M478" s="1" t="s">
        <v>122</v>
      </c>
      <c r="N478" s="1" t="s">
        <v>123</v>
      </c>
      <c r="O478" s="1" t="s">
        <v>1304</v>
      </c>
      <c r="P478" s="1" t="s">
        <v>1305</v>
      </c>
      <c r="Q478">
        <f t="shared" si="14"/>
        <v>143</v>
      </c>
      <c r="R478">
        <f>IFERROR(VLOOKUP(Q478,'Populations Data'!$B$2:$E$90,2,FALSE),"")</f>
        <v>2022</v>
      </c>
      <c r="S478">
        <f>IFERROR(VLOOKUP(Q478,'Populations Data'!$B$2:$E$90,3,FALSE),"")</f>
        <v>130096</v>
      </c>
      <c r="T478" t="str">
        <f t="shared" si="15"/>
        <v>Interior</v>
      </c>
      <c r="U478">
        <f>_xlfn.XLOOKUP(B478,Sheet3!$M$5:$M$9,Sheet3!$P$5:$P$9,"",0,1)</f>
        <v>183.63499488472948</v>
      </c>
    </row>
    <row r="479" spans="1:21" hidden="1" x14ac:dyDescent="0.2">
      <c r="A479" s="1" t="s">
        <v>126</v>
      </c>
      <c r="B479" s="1" t="s">
        <v>116</v>
      </c>
      <c r="C479" s="1" t="s">
        <v>171</v>
      </c>
      <c r="D479" s="1" t="s">
        <v>128</v>
      </c>
      <c r="E479" s="1" t="s">
        <v>1306</v>
      </c>
      <c r="F479" s="1" t="s">
        <v>1307</v>
      </c>
      <c r="G479">
        <v>19</v>
      </c>
      <c r="H479">
        <v>64</v>
      </c>
      <c r="I479" s="1" t="s">
        <v>131</v>
      </c>
      <c r="J479" s="1" t="s">
        <v>121</v>
      </c>
      <c r="K479">
        <v>2</v>
      </c>
      <c r="L479">
        <v>100</v>
      </c>
      <c r="M479" s="1" t="s">
        <v>122</v>
      </c>
      <c r="N479" s="1" t="s">
        <v>123</v>
      </c>
      <c r="O479" s="1" t="s">
        <v>1308</v>
      </c>
      <c r="P479" s="1" t="s">
        <v>1309</v>
      </c>
      <c r="Q479">
        <f t="shared" si="14"/>
        <v>143</v>
      </c>
      <c r="R479">
        <f>IFERROR(VLOOKUP(Q479,'Populations Data'!$B$2:$E$90,2,FALSE),"")</f>
        <v>2022</v>
      </c>
      <c r="S479">
        <f>IFERROR(VLOOKUP(Q479,'Populations Data'!$B$2:$E$90,3,FALSE),"")</f>
        <v>130096</v>
      </c>
      <c r="T479" t="str">
        <f t="shared" si="15"/>
        <v>Interior</v>
      </c>
      <c r="U479">
        <f>_xlfn.XLOOKUP(B479,Sheet3!$M$5:$M$9,Sheet3!$P$5:$P$9,"",0,1)</f>
        <v>183.63499488472948</v>
      </c>
    </row>
    <row r="480" spans="1:21" hidden="1" x14ac:dyDescent="0.2">
      <c r="A480" s="1" t="s">
        <v>126</v>
      </c>
      <c r="B480" s="1" t="s">
        <v>116</v>
      </c>
      <c r="C480" s="1" t="s">
        <v>177</v>
      </c>
      <c r="D480" s="1" t="s">
        <v>128</v>
      </c>
      <c r="E480" s="1" t="s">
        <v>1310</v>
      </c>
      <c r="F480" s="1" t="s">
        <v>447</v>
      </c>
      <c r="G480">
        <v>19</v>
      </c>
      <c r="H480">
        <v>64</v>
      </c>
      <c r="I480" s="1" t="s">
        <v>263</v>
      </c>
      <c r="J480" s="1" t="s">
        <v>121</v>
      </c>
      <c r="K480">
        <v>1</v>
      </c>
      <c r="L480">
        <v>100</v>
      </c>
      <c r="M480" s="1" t="s">
        <v>122</v>
      </c>
      <c r="N480" s="1" t="s">
        <v>123</v>
      </c>
      <c r="O480" s="1" t="s">
        <v>1311</v>
      </c>
      <c r="P480" s="1" t="s">
        <v>1312</v>
      </c>
      <c r="Q480">
        <f t="shared" si="14"/>
        <v>146</v>
      </c>
      <c r="R480">
        <f>IFERROR(VLOOKUP(Q480,'Populations Data'!$B$2:$E$90,2,FALSE),"")</f>
        <v>2022</v>
      </c>
      <c r="S480">
        <f>IFERROR(VLOOKUP(Q480,'Populations Data'!$B$2:$E$90,3,FALSE),"")</f>
        <v>26352</v>
      </c>
      <c r="T480" t="str">
        <f t="shared" si="15"/>
        <v>Interior</v>
      </c>
      <c r="U480">
        <f>_xlfn.XLOOKUP(B480,Sheet3!$M$5:$M$9,Sheet3!$P$5:$P$9,"",0,1)</f>
        <v>183.63499488472948</v>
      </c>
    </row>
    <row r="481" spans="1:21" hidden="1" x14ac:dyDescent="0.2">
      <c r="A481" s="1" t="s">
        <v>126</v>
      </c>
      <c r="B481" s="1" t="s">
        <v>116</v>
      </c>
      <c r="C481" s="1" t="s">
        <v>177</v>
      </c>
      <c r="D481" s="1" t="s">
        <v>128</v>
      </c>
      <c r="E481" s="1" t="s">
        <v>1313</v>
      </c>
      <c r="F481" s="1" t="s">
        <v>447</v>
      </c>
      <c r="G481">
        <v>19</v>
      </c>
      <c r="H481">
        <v>64</v>
      </c>
      <c r="I481" s="1" t="s">
        <v>222</v>
      </c>
      <c r="J481" s="1" t="s">
        <v>121</v>
      </c>
      <c r="K481">
        <v>2</v>
      </c>
      <c r="L481">
        <v>100</v>
      </c>
      <c r="M481" s="1" t="s">
        <v>122</v>
      </c>
      <c r="N481" s="1" t="s">
        <v>123</v>
      </c>
      <c r="O481" s="1" t="s">
        <v>1314</v>
      </c>
      <c r="P481" s="1" t="s">
        <v>1315</v>
      </c>
      <c r="Q481">
        <f t="shared" si="14"/>
        <v>146</v>
      </c>
      <c r="R481">
        <f>IFERROR(VLOOKUP(Q481,'Populations Data'!$B$2:$E$90,2,FALSE),"")</f>
        <v>2022</v>
      </c>
      <c r="S481">
        <f>IFERROR(VLOOKUP(Q481,'Populations Data'!$B$2:$E$90,3,FALSE),"")</f>
        <v>26352</v>
      </c>
      <c r="T481" t="str">
        <f t="shared" si="15"/>
        <v>Interior</v>
      </c>
      <c r="U481">
        <f>_xlfn.XLOOKUP(B481,Sheet3!$M$5:$M$9,Sheet3!$P$5:$P$9,"",0,1)</f>
        <v>183.63499488472948</v>
      </c>
    </row>
    <row r="482" spans="1:21" hidden="1" x14ac:dyDescent="0.2">
      <c r="A482" s="1" t="s">
        <v>115</v>
      </c>
      <c r="B482" s="1" t="s">
        <v>164</v>
      </c>
      <c r="C482" s="1" t="s">
        <v>254</v>
      </c>
      <c r="D482" s="1" t="s">
        <v>1316</v>
      </c>
      <c r="E482" s="1" t="s">
        <v>960</v>
      </c>
      <c r="F482" s="1" t="s">
        <v>256</v>
      </c>
      <c r="G482">
        <v>65</v>
      </c>
      <c r="H482">
        <v>99</v>
      </c>
      <c r="I482" s="1" t="s">
        <v>121</v>
      </c>
      <c r="J482" s="1" t="s">
        <v>121</v>
      </c>
      <c r="K482">
        <v>20</v>
      </c>
      <c r="L482">
        <v>100</v>
      </c>
      <c r="M482" s="1" t="s">
        <v>122</v>
      </c>
      <c r="N482" s="1" t="s">
        <v>123</v>
      </c>
      <c r="O482" s="1" t="s">
        <v>961</v>
      </c>
      <c r="P482" s="1" t="s">
        <v>962</v>
      </c>
      <c r="Q482">
        <f t="shared" si="14"/>
        <v>221</v>
      </c>
      <c r="R482">
        <f>IFERROR(VLOOKUP(Q482,'Populations Data'!$B$2:$E$90,2,FALSE),"")</f>
        <v>2022</v>
      </c>
      <c r="S482">
        <f>IFERROR(VLOOKUP(Q482,'Populations Data'!$B$2:$E$90,3,FALSE),"")</f>
        <v>84787</v>
      </c>
      <c r="T482" t="str">
        <f t="shared" si="15"/>
        <v>Fraser</v>
      </c>
      <c r="U482">
        <f>_xlfn.XLOOKUP(B482,Sheet3!$M$5:$M$9,Sheet3!$P$5:$P$9,"",0,1)</f>
        <v>171.29879318961125</v>
      </c>
    </row>
    <row r="483" spans="1:21" hidden="1" x14ac:dyDescent="0.2">
      <c r="A483" s="1" t="s">
        <v>115</v>
      </c>
      <c r="B483" s="1" t="s">
        <v>164</v>
      </c>
      <c r="C483" s="1" t="s">
        <v>502</v>
      </c>
      <c r="D483" s="1" t="s">
        <v>118</v>
      </c>
      <c r="E483" s="1" t="s">
        <v>1317</v>
      </c>
      <c r="F483" s="1" t="s">
        <v>504</v>
      </c>
      <c r="G483">
        <v>19</v>
      </c>
      <c r="H483">
        <v>64</v>
      </c>
      <c r="I483" s="1" t="s">
        <v>121</v>
      </c>
      <c r="J483" s="1" t="s">
        <v>121</v>
      </c>
      <c r="K483">
        <v>20</v>
      </c>
      <c r="L483">
        <v>100</v>
      </c>
      <c r="M483" s="1" t="s">
        <v>122</v>
      </c>
      <c r="N483" s="1" t="s">
        <v>123</v>
      </c>
      <c r="O483" s="1" t="s">
        <v>1318</v>
      </c>
      <c r="P483" s="1" t="s">
        <v>1319</v>
      </c>
      <c r="Q483">
        <f t="shared" si="14"/>
        <v>223</v>
      </c>
      <c r="R483">
        <f>IFERROR(VLOOKUP(Q483,'Populations Data'!$B$2:$E$90,2,FALSE),"")</f>
        <v>2022</v>
      </c>
      <c r="S483">
        <f>IFERROR(VLOOKUP(Q483,'Populations Data'!$B$2:$E$90,3,FALSE),"")</f>
        <v>118087</v>
      </c>
      <c r="T483" t="str">
        <f t="shared" si="15"/>
        <v>Fraser</v>
      </c>
      <c r="U483">
        <f>_xlfn.XLOOKUP(B483,Sheet3!$M$5:$M$9,Sheet3!$P$5:$P$9,"",0,1)</f>
        <v>171.29879318961125</v>
      </c>
    </row>
    <row r="484" spans="1:21" hidden="1" x14ac:dyDescent="0.2">
      <c r="A484" s="1" t="s">
        <v>115</v>
      </c>
      <c r="B484" s="1" t="s">
        <v>164</v>
      </c>
      <c r="C484" s="1" t="s">
        <v>403</v>
      </c>
      <c r="D484" s="1" t="s">
        <v>118</v>
      </c>
      <c r="E484" s="1" t="s">
        <v>1320</v>
      </c>
      <c r="F484" s="1" t="s">
        <v>404</v>
      </c>
      <c r="G484">
        <v>19</v>
      </c>
      <c r="H484">
        <v>64</v>
      </c>
      <c r="I484" s="1" t="s">
        <v>121</v>
      </c>
      <c r="J484" s="1" t="s">
        <v>121</v>
      </c>
      <c r="K484">
        <v>18</v>
      </c>
      <c r="L484">
        <v>100</v>
      </c>
      <c r="M484" s="1" t="s">
        <v>122</v>
      </c>
      <c r="N484" s="1" t="s">
        <v>123</v>
      </c>
      <c r="O484" s="1" t="s">
        <v>1321</v>
      </c>
      <c r="P484" s="1" t="s">
        <v>1322</v>
      </c>
      <c r="Q484">
        <f t="shared" si="14"/>
        <v>231</v>
      </c>
      <c r="R484">
        <f>IFERROR(VLOOKUP(Q484,'Populations Data'!$B$2:$E$90,2,FALSE),"")</f>
        <v>2022</v>
      </c>
      <c r="S484">
        <f>IFERROR(VLOOKUP(Q484,'Populations Data'!$B$2:$E$90,3,FALSE),"")</f>
        <v>170681</v>
      </c>
      <c r="T484" t="str">
        <f t="shared" si="15"/>
        <v>Fraser</v>
      </c>
      <c r="U484">
        <f>_xlfn.XLOOKUP(B484,Sheet3!$M$5:$M$9,Sheet3!$P$5:$P$9,"",0,1)</f>
        <v>171.29879318961125</v>
      </c>
    </row>
    <row r="485" spans="1:21" hidden="1" x14ac:dyDescent="0.2">
      <c r="A485" s="1" t="s">
        <v>115</v>
      </c>
      <c r="B485" s="1" t="s">
        <v>184</v>
      </c>
      <c r="C485" s="1" t="s">
        <v>185</v>
      </c>
      <c r="D485" s="1" t="s">
        <v>731</v>
      </c>
      <c r="E485" s="1" t="s">
        <v>187</v>
      </c>
      <c r="F485" s="1" t="s">
        <v>188</v>
      </c>
      <c r="G485">
        <v>19</v>
      </c>
      <c r="H485">
        <v>99</v>
      </c>
      <c r="I485" s="1" t="s">
        <v>121</v>
      </c>
      <c r="J485" s="1" t="s">
        <v>121</v>
      </c>
      <c r="K485">
        <v>13</v>
      </c>
      <c r="L485">
        <v>100</v>
      </c>
      <c r="M485" s="1" t="s">
        <v>122</v>
      </c>
      <c r="N485" s="1" t="s">
        <v>123</v>
      </c>
      <c r="O485" s="1" t="s">
        <v>189</v>
      </c>
      <c r="P485" s="1" t="s">
        <v>190</v>
      </c>
      <c r="Q485">
        <f t="shared" si="14"/>
        <v>321</v>
      </c>
      <c r="R485">
        <f>IFERROR(VLOOKUP(Q485,'Populations Data'!$B$2:$E$90,2,FALSE),"")</f>
        <v>2022</v>
      </c>
      <c r="S485">
        <f>IFERROR(VLOOKUP(Q485,'Populations Data'!$B$2:$E$90,3,FALSE),"")</f>
        <v>133972</v>
      </c>
      <c r="T485" t="str">
        <f t="shared" si="15"/>
        <v>Vancouver Coastal</v>
      </c>
      <c r="U485">
        <f>_xlfn.XLOOKUP(B485,Sheet3!$M$5:$M$9,Sheet3!$P$5:$P$9,"",0,1)</f>
        <v>321.7507500861164</v>
      </c>
    </row>
    <row r="486" spans="1:21" hidden="1" x14ac:dyDescent="0.2">
      <c r="A486" s="1" t="s">
        <v>115</v>
      </c>
      <c r="B486" s="1" t="s">
        <v>191</v>
      </c>
      <c r="C486" s="1" t="s">
        <v>192</v>
      </c>
      <c r="D486" s="1" t="s">
        <v>1316</v>
      </c>
      <c r="E486" s="1" t="s">
        <v>193</v>
      </c>
      <c r="F486" s="1" t="s">
        <v>194</v>
      </c>
      <c r="G486">
        <v>75</v>
      </c>
      <c r="H486">
        <v>110</v>
      </c>
      <c r="I486" s="1" t="s">
        <v>121</v>
      </c>
      <c r="J486" s="1" t="s">
        <v>121</v>
      </c>
      <c r="K486">
        <v>18</v>
      </c>
      <c r="L486">
        <v>101</v>
      </c>
      <c r="M486" s="1" t="s">
        <v>122</v>
      </c>
      <c r="N486" s="1" t="s">
        <v>123</v>
      </c>
      <c r="O486" s="1" t="s">
        <v>195</v>
      </c>
      <c r="P486" s="1" t="s">
        <v>196</v>
      </c>
      <c r="Q486">
        <f t="shared" si="14"/>
        <v>411</v>
      </c>
      <c r="R486">
        <f>IFERROR(VLOOKUP(Q486,'Populations Data'!$B$2:$E$90,2,FALSE),"")</f>
        <v>2022</v>
      </c>
      <c r="S486">
        <f>IFERROR(VLOOKUP(Q486,'Populations Data'!$B$2:$E$90,3,FALSE),"")</f>
        <v>250926</v>
      </c>
      <c r="T486" t="str">
        <f t="shared" si="15"/>
        <v>Vancouver Island</v>
      </c>
      <c r="U486">
        <f>_xlfn.XLOOKUP(B486,Sheet3!$M$5:$M$9,Sheet3!$P$5:$P$9,"",0,1)</f>
        <v>209.99723807980351</v>
      </c>
    </row>
    <row r="487" spans="1:21" hidden="1" x14ac:dyDescent="0.2">
      <c r="A487" s="1" t="s">
        <v>115</v>
      </c>
      <c r="B487" s="1" t="s">
        <v>191</v>
      </c>
      <c r="C487" s="1" t="s">
        <v>1323</v>
      </c>
      <c r="D487" s="1" t="s">
        <v>209</v>
      </c>
      <c r="E487" s="1" t="s">
        <v>1324</v>
      </c>
      <c r="F487" s="1" t="s">
        <v>1325</v>
      </c>
      <c r="G487">
        <v>19</v>
      </c>
      <c r="H487">
        <v>99</v>
      </c>
      <c r="I487" s="1" t="s">
        <v>121</v>
      </c>
      <c r="J487" s="1" t="s">
        <v>121</v>
      </c>
      <c r="K487">
        <v>0</v>
      </c>
      <c r="M487" s="1" t="s">
        <v>122</v>
      </c>
      <c r="N487" s="1" t="s">
        <v>123</v>
      </c>
      <c r="O487" s="1" t="s">
        <v>1326</v>
      </c>
      <c r="P487" s="1" t="s">
        <v>1327</v>
      </c>
      <c r="Q487">
        <f t="shared" si="14"/>
        <v>414</v>
      </c>
      <c r="R487">
        <f>IFERROR(VLOOKUP(Q487,'Populations Data'!$B$2:$E$90,2,FALSE),"")</f>
        <v>2022</v>
      </c>
      <c r="S487">
        <f>IFERROR(VLOOKUP(Q487,'Populations Data'!$B$2:$E$90,3,FALSE),"")</f>
        <v>17827</v>
      </c>
      <c r="T487" t="str">
        <f t="shared" si="15"/>
        <v>Vancouver Island</v>
      </c>
      <c r="U487">
        <f>_xlfn.XLOOKUP(B487,Sheet3!$M$5:$M$9,Sheet3!$P$5:$P$9,"",0,1)</f>
        <v>209.99723807980351</v>
      </c>
    </row>
    <row r="488" spans="1:21" hidden="1" x14ac:dyDescent="0.2">
      <c r="A488" s="1" t="s">
        <v>115</v>
      </c>
      <c r="B488" s="1" t="s">
        <v>191</v>
      </c>
      <c r="C488" s="1" t="s">
        <v>356</v>
      </c>
      <c r="D488" s="1" t="s">
        <v>118</v>
      </c>
      <c r="E488" s="1" t="s">
        <v>1328</v>
      </c>
      <c r="F488" s="1" t="s">
        <v>358</v>
      </c>
      <c r="G488">
        <v>16</v>
      </c>
      <c r="H488">
        <v>99</v>
      </c>
      <c r="I488" s="1" t="s">
        <v>121</v>
      </c>
      <c r="J488" s="1" t="s">
        <v>121</v>
      </c>
      <c r="K488">
        <v>15</v>
      </c>
      <c r="L488">
        <v>84</v>
      </c>
      <c r="M488" s="1" t="s">
        <v>122</v>
      </c>
      <c r="N488" s="1" t="s">
        <v>123</v>
      </c>
      <c r="O488" s="1" t="s">
        <v>1329</v>
      </c>
      <c r="P488" s="1" t="s">
        <v>1330</v>
      </c>
      <c r="Q488">
        <f t="shared" si="14"/>
        <v>421</v>
      </c>
      <c r="R488">
        <f>IFERROR(VLOOKUP(Q488,'Populations Data'!$B$2:$E$90,2,FALSE),"")</f>
        <v>2022</v>
      </c>
      <c r="S488">
        <f>IFERROR(VLOOKUP(Q488,'Populations Data'!$B$2:$E$90,3,FALSE),"")</f>
        <v>64912</v>
      </c>
      <c r="T488" t="str">
        <f t="shared" si="15"/>
        <v>Vancouver Island</v>
      </c>
      <c r="U488">
        <f>_xlfn.XLOOKUP(B488,Sheet3!$M$5:$M$9,Sheet3!$P$5:$P$9,"",0,1)</f>
        <v>209.99723807980351</v>
      </c>
    </row>
    <row r="489" spans="1:21" hidden="1" x14ac:dyDescent="0.2">
      <c r="A489" s="1" t="s">
        <v>115</v>
      </c>
      <c r="B489" s="1" t="s">
        <v>191</v>
      </c>
      <c r="C489" s="1" t="s">
        <v>361</v>
      </c>
      <c r="D489" s="1" t="s">
        <v>197</v>
      </c>
      <c r="E489" s="1" t="s">
        <v>972</v>
      </c>
      <c r="F489" s="1" t="s">
        <v>364</v>
      </c>
      <c r="G489">
        <v>19</v>
      </c>
      <c r="H489">
        <v>99</v>
      </c>
      <c r="I489" s="1" t="s">
        <v>121</v>
      </c>
      <c r="J489" s="1" t="s">
        <v>121</v>
      </c>
      <c r="K489">
        <v>4</v>
      </c>
      <c r="L489">
        <v>108</v>
      </c>
      <c r="M489" s="1" t="s">
        <v>122</v>
      </c>
      <c r="N489" s="1" t="s">
        <v>123</v>
      </c>
      <c r="O489" s="1" t="s">
        <v>973</v>
      </c>
      <c r="P489" s="1" t="s">
        <v>974</v>
      </c>
      <c r="Q489">
        <f t="shared" si="14"/>
        <v>424</v>
      </c>
      <c r="R489">
        <f>IFERROR(VLOOKUP(Q489,'Populations Data'!$B$2:$E$90,2,FALSE),"")</f>
        <v>2022</v>
      </c>
      <c r="S489">
        <f>IFERROR(VLOOKUP(Q489,'Populations Data'!$B$2:$E$90,3,FALSE),"")</f>
        <v>125312</v>
      </c>
      <c r="T489" t="str">
        <f t="shared" si="15"/>
        <v>Vancouver Island</v>
      </c>
      <c r="U489">
        <f>_xlfn.XLOOKUP(B489,Sheet3!$M$5:$M$9,Sheet3!$P$5:$P$9,"",0,1)</f>
        <v>209.99723807980351</v>
      </c>
    </row>
    <row r="490" spans="1:21" hidden="1" x14ac:dyDescent="0.2">
      <c r="A490" s="1" t="s">
        <v>115</v>
      </c>
      <c r="B490" s="1" t="s">
        <v>191</v>
      </c>
      <c r="C490" s="1" t="s">
        <v>620</v>
      </c>
      <c r="D490" s="1" t="s">
        <v>197</v>
      </c>
      <c r="E490" s="1" t="s">
        <v>1331</v>
      </c>
      <c r="F490" s="1" t="s">
        <v>622</v>
      </c>
      <c r="G490">
        <v>16</v>
      </c>
      <c r="H490">
        <v>99</v>
      </c>
      <c r="I490" s="1" t="s">
        <v>121</v>
      </c>
      <c r="J490" s="1" t="s">
        <v>121</v>
      </c>
      <c r="K490">
        <v>4</v>
      </c>
      <c r="L490">
        <v>97</v>
      </c>
      <c r="M490" s="1" t="s">
        <v>122</v>
      </c>
      <c r="N490" s="1" t="s">
        <v>123</v>
      </c>
      <c r="O490" s="1" t="s">
        <v>1332</v>
      </c>
      <c r="P490" s="1" t="s">
        <v>1333</v>
      </c>
      <c r="Q490">
        <f t="shared" si="14"/>
        <v>431</v>
      </c>
      <c r="R490">
        <f>IFERROR(VLOOKUP(Q490,'Populations Data'!$B$2:$E$90,2,FALSE),"")</f>
        <v>2022</v>
      </c>
      <c r="S490">
        <f>IFERROR(VLOOKUP(Q490,'Populations Data'!$B$2:$E$90,3,FALSE),"")</f>
        <v>76192</v>
      </c>
      <c r="T490" t="str">
        <f t="shared" si="15"/>
        <v>Vancouver Island</v>
      </c>
      <c r="U490">
        <f>_xlfn.XLOOKUP(B490,Sheet3!$M$5:$M$9,Sheet3!$P$5:$P$9,"",0,1)</f>
        <v>209.99723807980351</v>
      </c>
    </row>
    <row r="491" spans="1:21" hidden="1" x14ac:dyDescent="0.2">
      <c r="A491" s="1" t="s">
        <v>115</v>
      </c>
      <c r="B491" s="1" t="s">
        <v>202</v>
      </c>
      <c r="C491" s="1" t="s">
        <v>436</v>
      </c>
      <c r="D491" s="1" t="s">
        <v>118</v>
      </c>
      <c r="E491" s="1" t="s">
        <v>1062</v>
      </c>
      <c r="F491" s="1" t="s">
        <v>439</v>
      </c>
      <c r="G491">
        <v>19</v>
      </c>
      <c r="H491">
        <v>64</v>
      </c>
      <c r="I491" s="1" t="s">
        <v>121</v>
      </c>
      <c r="J491" s="1" t="s">
        <v>121</v>
      </c>
      <c r="K491">
        <v>10</v>
      </c>
      <c r="L491">
        <v>95</v>
      </c>
      <c r="M491" s="1" t="s">
        <v>122</v>
      </c>
      <c r="N491" s="1" t="s">
        <v>123</v>
      </c>
      <c r="O491" s="1" t="s">
        <v>1334</v>
      </c>
      <c r="P491" s="1" t="s">
        <v>1335</v>
      </c>
      <c r="Q491">
        <f t="shared" si="14"/>
        <v>517</v>
      </c>
      <c r="R491">
        <f>IFERROR(VLOOKUP(Q491,'Populations Data'!$B$2:$E$90,2,FALSE),"")</f>
        <v>2022</v>
      </c>
      <c r="S491">
        <f>IFERROR(VLOOKUP(Q491,'Populations Data'!$B$2:$E$90,3,FALSE),"")</f>
        <v>22621</v>
      </c>
      <c r="T491" t="str">
        <f t="shared" si="15"/>
        <v>Northern</v>
      </c>
      <c r="U491">
        <f>_xlfn.XLOOKUP(B491,Sheet3!$M$5:$M$9,Sheet3!$P$5:$P$9,"",0,1)</f>
        <v>147.86298030491744</v>
      </c>
    </row>
    <row r="492" spans="1:21" hidden="1" x14ac:dyDescent="0.2">
      <c r="A492" s="1" t="s">
        <v>115</v>
      </c>
      <c r="B492" s="1" t="s">
        <v>202</v>
      </c>
      <c r="C492" s="1" t="s">
        <v>669</v>
      </c>
      <c r="D492" s="1" t="s">
        <v>118</v>
      </c>
      <c r="E492" s="1" t="s">
        <v>1336</v>
      </c>
      <c r="F492" s="1" t="s">
        <v>1257</v>
      </c>
      <c r="G492">
        <v>19</v>
      </c>
      <c r="H492">
        <v>99</v>
      </c>
      <c r="I492" s="1" t="s">
        <v>121</v>
      </c>
      <c r="J492" s="1" t="s">
        <v>121</v>
      </c>
      <c r="K492">
        <v>1</v>
      </c>
      <c r="M492" s="1" t="s">
        <v>122</v>
      </c>
      <c r="N492" s="1" t="s">
        <v>123</v>
      </c>
      <c r="O492" s="1" t="s">
        <v>1337</v>
      </c>
      <c r="P492" s="1" t="s">
        <v>1338</v>
      </c>
      <c r="Q492">
        <f t="shared" si="14"/>
        <v>532</v>
      </c>
      <c r="R492">
        <f>IFERROR(VLOOKUP(Q492,'Populations Data'!$B$2:$E$90,2,FALSE),"")</f>
        <v>2022</v>
      </c>
      <c r="S492">
        <f>IFERROR(VLOOKUP(Q492,'Populations Data'!$B$2:$E$90,3,FALSE),"")</f>
        <v>38889</v>
      </c>
      <c r="T492" t="str">
        <f t="shared" si="15"/>
        <v>Northern</v>
      </c>
      <c r="U492">
        <f>_xlfn.XLOOKUP(B492,Sheet3!$M$5:$M$9,Sheet3!$P$5:$P$9,"",0,1)</f>
        <v>147.86298030491744</v>
      </c>
    </row>
    <row r="493" spans="1:21" hidden="1" x14ac:dyDescent="0.2">
      <c r="A493" s="1" t="s">
        <v>126</v>
      </c>
      <c r="B493" s="1" t="s">
        <v>116</v>
      </c>
      <c r="C493" s="1" t="s">
        <v>117</v>
      </c>
      <c r="D493" s="1" t="s">
        <v>156</v>
      </c>
      <c r="E493" s="1" t="s">
        <v>1339</v>
      </c>
      <c r="F493" s="1" t="s">
        <v>120</v>
      </c>
      <c r="G493">
        <v>19</v>
      </c>
      <c r="H493">
        <v>90</v>
      </c>
      <c r="I493" s="1" t="s">
        <v>131</v>
      </c>
      <c r="J493" s="1" t="s">
        <v>121</v>
      </c>
      <c r="K493">
        <v>15</v>
      </c>
      <c r="L493">
        <v>0</v>
      </c>
      <c r="M493" s="1" t="s">
        <v>122</v>
      </c>
      <c r="N493" s="1" t="s">
        <v>123</v>
      </c>
      <c r="O493" s="1" t="s">
        <v>1340</v>
      </c>
      <c r="P493" s="1" t="s">
        <v>1341</v>
      </c>
      <c r="Q493">
        <f t="shared" si="14"/>
        <v>112</v>
      </c>
      <c r="R493">
        <f>IFERROR(VLOOKUP(Q493,'Populations Data'!$B$2:$E$90,2,FALSE),"")</f>
        <v>2022</v>
      </c>
      <c r="S493">
        <f>IFERROR(VLOOKUP(Q493,'Populations Data'!$B$2:$E$90,3,FALSE),"")</f>
        <v>28736</v>
      </c>
      <c r="T493" t="str">
        <f t="shared" si="15"/>
        <v>Interior</v>
      </c>
      <c r="U493">
        <f>_xlfn.XLOOKUP(B493,Sheet3!$M$5:$M$9,Sheet3!$P$5:$P$9,"",0,1)</f>
        <v>183.63499488472948</v>
      </c>
    </row>
    <row r="494" spans="1:21" hidden="1" x14ac:dyDescent="0.2">
      <c r="A494" s="1" t="s">
        <v>126</v>
      </c>
      <c r="B494" s="1" t="s">
        <v>116</v>
      </c>
      <c r="C494" s="1" t="s">
        <v>117</v>
      </c>
      <c r="D494" s="1" t="s">
        <v>128</v>
      </c>
      <c r="E494" s="1" t="s">
        <v>1342</v>
      </c>
      <c r="F494" s="1" t="s">
        <v>120</v>
      </c>
      <c r="G494">
        <v>19</v>
      </c>
      <c r="H494">
        <v>90</v>
      </c>
      <c r="I494" s="1" t="s">
        <v>131</v>
      </c>
      <c r="J494" s="1" t="s">
        <v>121</v>
      </c>
      <c r="K494">
        <v>2</v>
      </c>
      <c r="L494">
        <v>100</v>
      </c>
      <c r="M494" s="1" t="s">
        <v>122</v>
      </c>
      <c r="N494" s="1" t="s">
        <v>123</v>
      </c>
      <c r="O494" s="1" t="s">
        <v>901</v>
      </c>
      <c r="P494" s="1" t="s">
        <v>902</v>
      </c>
      <c r="Q494">
        <f t="shared" si="14"/>
        <v>112</v>
      </c>
      <c r="R494">
        <f>IFERROR(VLOOKUP(Q494,'Populations Data'!$B$2:$E$90,2,FALSE),"")</f>
        <v>2022</v>
      </c>
      <c r="S494">
        <f>IFERROR(VLOOKUP(Q494,'Populations Data'!$B$2:$E$90,3,FALSE),"")</f>
        <v>28736</v>
      </c>
      <c r="T494" t="str">
        <f t="shared" si="15"/>
        <v>Interior</v>
      </c>
      <c r="U494">
        <f>_xlfn.XLOOKUP(B494,Sheet3!$M$5:$M$9,Sheet3!$P$5:$P$9,"",0,1)</f>
        <v>183.63499488472948</v>
      </c>
    </row>
    <row r="495" spans="1:21" hidden="1" x14ac:dyDescent="0.2">
      <c r="A495" s="1" t="s">
        <v>126</v>
      </c>
      <c r="B495" s="1" t="s">
        <v>164</v>
      </c>
      <c r="C495" s="1" t="s">
        <v>502</v>
      </c>
      <c r="D495" s="1" t="s">
        <v>178</v>
      </c>
      <c r="E495" s="1" t="s">
        <v>1343</v>
      </c>
      <c r="F495" s="1" t="s">
        <v>504</v>
      </c>
      <c r="G495">
        <v>19</v>
      </c>
      <c r="H495">
        <v>99</v>
      </c>
      <c r="I495" s="1" t="s">
        <v>263</v>
      </c>
      <c r="J495" s="1" t="s">
        <v>138</v>
      </c>
      <c r="K495">
        <v>26</v>
      </c>
      <c r="L495">
        <v>62</v>
      </c>
      <c r="M495" s="1" t="s">
        <v>122</v>
      </c>
      <c r="N495" s="1" t="s">
        <v>123</v>
      </c>
      <c r="O495" s="1" t="s">
        <v>1344</v>
      </c>
      <c r="P495" s="1" t="s">
        <v>1345</v>
      </c>
      <c r="Q495">
        <f t="shared" si="14"/>
        <v>223</v>
      </c>
      <c r="R495">
        <f>IFERROR(VLOOKUP(Q495,'Populations Data'!$B$2:$E$90,2,FALSE),"")</f>
        <v>2022</v>
      </c>
      <c r="S495">
        <f>IFERROR(VLOOKUP(Q495,'Populations Data'!$B$2:$E$90,3,FALSE),"")</f>
        <v>118087</v>
      </c>
      <c r="T495" t="str">
        <f t="shared" si="15"/>
        <v>Fraser</v>
      </c>
      <c r="U495">
        <f>_xlfn.XLOOKUP(B495,Sheet3!$M$5:$M$9,Sheet3!$P$5:$P$9,"",0,1)</f>
        <v>171.29879318961125</v>
      </c>
    </row>
    <row r="496" spans="1:21" hidden="1" x14ac:dyDescent="0.2">
      <c r="A496" s="1" t="s">
        <v>126</v>
      </c>
      <c r="B496" s="1" t="s">
        <v>164</v>
      </c>
      <c r="C496" s="1" t="s">
        <v>403</v>
      </c>
      <c r="D496" s="1" t="s">
        <v>166</v>
      </c>
      <c r="E496" s="1" t="s">
        <v>1346</v>
      </c>
      <c r="F496" s="1" t="s">
        <v>404</v>
      </c>
      <c r="G496">
        <v>19</v>
      </c>
      <c r="H496">
        <v>99</v>
      </c>
      <c r="I496" s="1" t="s">
        <v>131</v>
      </c>
      <c r="J496" s="1" t="s">
        <v>138</v>
      </c>
      <c r="K496">
        <v>11</v>
      </c>
      <c r="L496">
        <v>64</v>
      </c>
      <c r="M496" s="1" t="s">
        <v>122</v>
      </c>
      <c r="N496" s="1" t="s">
        <v>123</v>
      </c>
      <c r="O496" s="1" t="s">
        <v>1347</v>
      </c>
      <c r="P496" s="1" t="s">
        <v>1348</v>
      </c>
      <c r="Q496">
        <f t="shared" si="14"/>
        <v>231</v>
      </c>
      <c r="R496">
        <f>IFERROR(VLOOKUP(Q496,'Populations Data'!$B$2:$E$90,2,FALSE),"")</f>
        <v>2022</v>
      </c>
      <c r="S496">
        <f>IFERROR(VLOOKUP(Q496,'Populations Data'!$B$2:$E$90,3,FALSE),"")</f>
        <v>170681</v>
      </c>
      <c r="T496" t="str">
        <f t="shared" si="15"/>
        <v>Fraser</v>
      </c>
      <c r="U496">
        <f>_xlfn.XLOOKUP(B496,Sheet3!$M$5:$M$9,Sheet3!$P$5:$P$9,"",0,1)</f>
        <v>171.29879318961125</v>
      </c>
    </row>
    <row r="497" spans="1:21" hidden="1" x14ac:dyDescent="0.2">
      <c r="A497" s="1" t="s">
        <v>126</v>
      </c>
      <c r="B497" s="1" t="s">
        <v>164</v>
      </c>
      <c r="C497" s="1" t="s">
        <v>516</v>
      </c>
      <c r="D497" s="1" t="s">
        <v>166</v>
      </c>
      <c r="E497" s="1" t="s">
        <v>1349</v>
      </c>
      <c r="F497" s="1" t="s">
        <v>518</v>
      </c>
      <c r="G497">
        <v>19</v>
      </c>
      <c r="H497">
        <v>24</v>
      </c>
      <c r="I497" s="1" t="s">
        <v>131</v>
      </c>
      <c r="J497" s="1" t="s">
        <v>138</v>
      </c>
      <c r="K497">
        <v>4</v>
      </c>
      <c r="L497">
        <v>100</v>
      </c>
      <c r="M497" s="1" t="s">
        <v>122</v>
      </c>
      <c r="N497" s="1" t="s">
        <v>123</v>
      </c>
      <c r="O497" s="1" t="s">
        <v>1350</v>
      </c>
      <c r="P497" s="1" t="s">
        <v>1351</v>
      </c>
      <c r="Q497">
        <f t="shared" si="14"/>
        <v>232</v>
      </c>
      <c r="R497">
        <f>IFERROR(VLOOKUP(Q497,'Populations Data'!$B$2:$E$90,2,FALSE),"")</f>
        <v>2022</v>
      </c>
      <c r="S497">
        <f>IFERROR(VLOOKUP(Q497,'Populations Data'!$B$2:$E$90,3,FALSE),"")</f>
        <v>116386</v>
      </c>
      <c r="T497" t="str">
        <f t="shared" si="15"/>
        <v>Fraser</v>
      </c>
      <c r="U497">
        <f>_xlfn.XLOOKUP(B497,Sheet3!$M$5:$M$9,Sheet3!$P$5:$P$9,"",0,1)</f>
        <v>171.29879318961125</v>
      </c>
    </row>
    <row r="498" spans="1:21" hidden="1" x14ac:dyDescent="0.2">
      <c r="A498" s="1" t="s">
        <v>126</v>
      </c>
      <c r="B498" s="1" t="s">
        <v>164</v>
      </c>
      <c r="C498" s="1" t="s">
        <v>516</v>
      </c>
      <c r="D498" s="1" t="s">
        <v>166</v>
      </c>
      <c r="E498" s="1" t="s">
        <v>1352</v>
      </c>
      <c r="F498" s="1" t="s">
        <v>518</v>
      </c>
      <c r="G498">
        <v>19</v>
      </c>
      <c r="H498">
        <v>99</v>
      </c>
      <c r="I498" s="1" t="s">
        <v>131</v>
      </c>
      <c r="J498" s="1" t="s">
        <v>138</v>
      </c>
      <c r="K498">
        <v>0</v>
      </c>
      <c r="L498">
        <v>0</v>
      </c>
      <c r="M498" s="1" t="s">
        <v>122</v>
      </c>
      <c r="N498" s="1" t="s">
        <v>123</v>
      </c>
      <c r="O498" s="1" t="s">
        <v>1353</v>
      </c>
      <c r="P498" s="1" t="s">
        <v>1354</v>
      </c>
      <c r="Q498">
        <f t="shared" si="14"/>
        <v>232</v>
      </c>
      <c r="R498">
        <f>IFERROR(VLOOKUP(Q498,'Populations Data'!$B$2:$E$90,2,FALSE),"")</f>
        <v>2022</v>
      </c>
      <c r="S498">
        <f>IFERROR(VLOOKUP(Q498,'Populations Data'!$B$2:$E$90,3,FALSE),"")</f>
        <v>116386</v>
      </c>
      <c r="T498" t="str">
        <f t="shared" si="15"/>
        <v>Fraser</v>
      </c>
      <c r="U498">
        <f>_xlfn.XLOOKUP(B498,Sheet3!$M$5:$M$9,Sheet3!$P$5:$P$9,"",0,1)</f>
        <v>171.29879318961125</v>
      </c>
    </row>
    <row r="499" spans="1:21" hidden="1" x14ac:dyDescent="0.2">
      <c r="A499" s="1" t="s">
        <v>126</v>
      </c>
      <c r="B499" s="1" t="s">
        <v>164</v>
      </c>
      <c r="C499" s="1" t="s">
        <v>219</v>
      </c>
      <c r="D499" s="1" t="s">
        <v>142</v>
      </c>
      <c r="E499" s="1" t="s">
        <v>1355</v>
      </c>
      <c r="F499" s="1" t="s">
        <v>221</v>
      </c>
      <c r="G499">
        <v>19</v>
      </c>
      <c r="H499">
        <v>99</v>
      </c>
      <c r="I499" s="1" t="s">
        <v>131</v>
      </c>
      <c r="J499" s="1" t="s">
        <v>138</v>
      </c>
      <c r="K499">
        <v>12</v>
      </c>
      <c r="L499">
        <v>92</v>
      </c>
      <c r="M499" s="1" t="s">
        <v>122</v>
      </c>
      <c r="N499" s="1" t="s">
        <v>123</v>
      </c>
      <c r="O499" s="1" t="s">
        <v>1356</v>
      </c>
      <c r="P499" s="1" t="s">
        <v>1357</v>
      </c>
      <c r="Q499">
        <f t="shared" si="14"/>
        <v>233</v>
      </c>
      <c r="R499">
        <f>IFERROR(VLOOKUP(Q499,'Populations Data'!$B$2:$E$90,2,FALSE),"")</f>
        <v>2022</v>
      </c>
      <c r="S499">
        <f>IFERROR(VLOOKUP(Q499,'Populations Data'!$B$2:$E$90,3,FALSE),"")</f>
        <v>538362</v>
      </c>
      <c r="T499" t="str">
        <f t="shared" si="15"/>
        <v>Fraser</v>
      </c>
      <c r="U499">
        <f>_xlfn.XLOOKUP(B499,Sheet3!$M$5:$M$9,Sheet3!$P$5:$P$9,"",0,1)</f>
        <v>171.29879318961125</v>
      </c>
    </row>
    <row r="500" spans="1:21" hidden="1" x14ac:dyDescent="0.2">
      <c r="A500" s="1" t="s">
        <v>126</v>
      </c>
      <c r="B500" s="1" t="s">
        <v>164</v>
      </c>
      <c r="C500" s="1" t="s">
        <v>219</v>
      </c>
      <c r="D500" s="1" t="s">
        <v>166</v>
      </c>
      <c r="E500" s="1" t="s">
        <v>1358</v>
      </c>
      <c r="F500" s="1" t="s">
        <v>221</v>
      </c>
      <c r="G500">
        <v>19</v>
      </c>
      <c r="H500">
        <v>99</v>
      </c>
      <c r="I500" s="1" t="s">
        <v>131</v>
      </c>
      <c r="J500" s="1" t="s">
        <v>138</v>
      </c>
      <c r="K500">
        <v>8</v>
      </c>
      <c r="L500">
        <v>75</v>
      </c>
      <c r="M500" s="1" t="s">
        <v>122</v>
      </c>
      <c r="N500" s="1" t="s">
        <v>123</v>
      </c>
      <c r="O500" s="1" t="s">
        <v>1149</v>
      </c>
      <c r="P500" s="1" t="s">
        <v>1150</v>
      </c>
      <c r="Q500">
        <f t="shared" si="14"/>
        <v>233</v>
      </c>
      <c r="R500">
        <f>IFERROR(VLOOKUP(Q500,'Populations Data'!$B$2:$E$90,2,FALSE),"")</f>
        <v>2022</v>
      </c>
      <c r="S500">
        <f>IFERROR(VLOOKUP(Q500,'Populations Data'!$B$2:$E$90,3,FALSE),"")</f>
        <v>538362</v>
      </c>
      <c r="T500" t="str">
        <f t="shared" si="15"/>
        <v>Fraser</v>
      </c>
      <c r="U500">
        <f>_xlfn.XLOOKUP(B500,Sheet3!$M$5:$M$9,Sheet3!$P$5:$P$9,"",0,1)</f>
        <v>171.29879318961125</v>
      </c>
    </row>
    <row r="501" spans="1:21" hidden="1" x14ac:dyDescent="0.2">
      <c r="A501" s="1" t="s">
        <v>126</v>
      </c>
      <c r="B501" s="1" t="s">
        <v>184</v>
      </c>
      <c r="C501" s="1" t="s">
        <v>237</v>
      </c>
      <c r="D501" s="1" t="s">
        <v>156</v>
      </c>
      <c r="E501" s="1" t="s">
        <v>1080</v>
      </c>
      <c r="F501" s="1" t="s">
        <v>239</v>
      </c>
      <c r="G501">
        <v>19</v>
      </c>
      <c r="H501">
        <v>99</v>
      </c>
      <c r="I501" s="1" t="s">
        <v>131</v>
      </c>
      <c r="J501" s="1" t="s">
        <v>240</v>
      </c>
      <c r="K501">
        <v>32</v>
      </c>
      <c r="L501">
        <v>100</v>
      </c>
      <c r="M501" s="1" t="s">
        <v>122</v>
      </c>
      <c r="N501" s="1" t="s">
        <v>123</v>
      </c>
      <c r="O501" s="1" t="s">
        <v>1081</v>
      </c>
      <c r="P501" s="1" t="s">
        <v>1082</v>
      </c>
      <c r="Q501">
        <f t="shared" si="14"/>
        <v>311</v>
      </c>
      <c r="R501">
        <f>IFERROR(VLOOKUP(Q501,'Populations Data'!$B$2:$E$90,2,FALSE),"")</f>
        <v>2022</v>
      </c>
      <c r="S501">
        <f>IFERROR(VLOOKUP(Q501,'Populations Data'!$B$2:$E$90,3,FALSE),"")</f>
        <v>220656</v>
      </c>
      <c r="T501" t="str">
        <f t="shared" si="15"/>
        <v>Vancouver Coastal</v>
      </c>
      <c r="U501">
        <f>_xlfn.XLOOKUP(B501,Sheet3!$M$5:$M$9,Sheet3!$P$5:$P$9,"",0,1)</f>
        <v>321.7507500861164</v>
      </c>
    </row>
    <row r="502" spans="1:21" hidden="1" x14ac:dyDescent="0.2">
      <c r="A502" s="1" t="s">
        <v>126</v>
      </c>
      <c r="B502" s="1" t="s">
        <v>184</v>
      </c>
      <c r="C502" s="1" t="s">
        <v>237</v>
      </c>
      <c r="D502" s="1" t="s">
        <v>147</v>
      </c>
      <c r="E502" s="1" t="s">
        <v>1359</v>
      </c>
      <c r="F502" s="1" t="s">
        <v>239</v>
      </c>
      <c r="G502">
        <v>19</v>
      </c>
      <c r="H502">
        <v>99</v>
      </c>
      <c r="I502" s="1" t="s">
        <v>131</v>
      </c>
      <c r="J502" s="1" t="s">
        <v>240</v>
      </c>
      <c r="K502">
        <v>10</v>
      </c>
      <c r="L502">
        <v>100</v>
      </c>
      <c r="M502" s="1" t="s">
        <v>122</v>
      </c>
      <c r="N502" s="1" t="s">
        <v>123</v>
      </c>
      <c r="O502" s="1" t="s">
        <v>1360</v>
      </c>
      <c r="P502" s="1" t="s">
        <v>1361</v>
      </c>
      <c r="Q502">
        <f t="shared" si="14"/>
        <v>311</v>
      </c>
      <c r="R502">
        <f>IFERROR(VLOOKUP(Q502,'Populations Data'!$B$2:$E$90,2,FALSE),"")</f>
        <v>2022</v>
      </c>
      <c r="S502">
        <f>IFERROR(VLOOKUP(Q502,'Populations Data'!$B$2:$E$90,3,FALSE),"")</f>
        <v>220656</v>
      </c>
      <c r="T502" t="str">
        <f t="shared" si="15"/>
        <v>Vancouver Coastal</v>
      </c>
      <c r="U502">
        <f>_xlfn.XLOOKUP(B502,Sheet3!$M$5:$M$9,Sheet3!$P$5:$P$9,"",0,1)</f>
        <v>321.7507500861164</v>
      </c>
    </row>
    <row r="503" spans="1:21" hidden="1" x14ac:dyDescent="0.2">
      <c r="A503" s="1" t="s">
        <v>126</v>
      </c>
      <c r="B503" s="1" t="s">
        <v>184</v>
      </c>
      <c r="C503" s="1" t="s">
        <v>185</v>
      </c>
      <c r="D503" s="1" t="s">
        <v>546</v>
      </c>
      <c r="E503" s="1" t="s">
        <v>1362</v>
      </c>
      <c r="F503" s="1" t="s">
        <v>188</v>
      </c>
      <c r="G503">
        <v>19</v>
      </c>
      <c r="H503">
        <v>99</v>
      </c>
      <c r="I503" s="1" t="s">
        <v>131</v>
      </c>
      <c r="J503" s="1" t="s">
        <v>240</v>
      </c>
      <c r="K503">
        <v>40</v>
      </c>
      <c r="L503">
        <v>100</v>
      </c>
      <c r="M503" s="1" t="s">
        <v>122</v>
      </c>
      <c r="N503" s="1" t="s">
        <v>123</v>
      </c>
      <c r="O503" s="1" t="s">
        <v>1363</v>
      </c>
      <c r="P503" s="1" t="s">
        <v>1364</v>
      </c>
      <c r="Q503">
        <f t="shared" si="14"/>
        <v>321</v>
      </c>
      <c r="R503">
        <f>IFERROR(VLOOKUP(Q503,'Populations Data'!$B$2:$E$90,2,FALSE),"")</f>
        <v>2022</v>
      </c>
      <c r="S503">
        <f>IFERROR(VLOOKUP(Q503,'Populations Data'!$B$2:$E$90,3,FALSE),"")</f>
        <v>133972</v>
      </c>
      <c r="T503" t="str">
        <f t="shared" si="15"/>
        <v>Vancouver Coastal</v>
      </c>
      <c r="U503">
        <f>_xlfn.XLOOKUP(B503,Sheet3!$M$5:$M$9,Sheet3!$P$5:$P$9,"",0,1)</f>
        <v>321.7507500861164</v>
      </c>
    </row>
    <row r="504" spans="1:21" hidden="1" x14ac:dyDescent="0.2">
      <c r="A504" s="1" t="s">
        <v>126</v>
      </c>
      <c r="B504" s="1" t="s">
        <v>184</v>
      </c>
      <c r="C504" s="1" t="s">
        <v>185</v>
      </c>
      <c r="D504" s="1" t="s">
        <v>225</v>
      </c>
      <c r="E504" s="1" t="s">
        <v>1365</v>
      </c>
      <c r="F504" s="1" t="s">
        <v>188</v>
      </c>
      <c r="G504">
        <v>19</v>
      </c>
      <c r="H504">
        <v>64</v>
      </c>
      <c r="I504" s="1" t="s">
        <v>131</v>
      </c>
      <c r="J504" s="1" t="s">
        <v>138</v>
      </c>
      <c r="K504">
        <v>20</v>
      </c>
      <c r="L504">
        <v>100</v>
      </c>
      <c r="M504" s="1" t="s">
        <v>122</v>
      </c>
      <c r="N504" s="1" t="s">
        <v>123</v>
      </c>
      <c r="O504" s="1" t="s">
        <v>1366</v>
      </c>
      <c r="P504" s="1" t="s">
        <v>1367</v>
      </c>
      <c r="Q504">
        <f t="shared" si="14"/>
        <v>321</v>
      </c>
      <c r="R504">
        <f>IFERROR(VLOOKUP(Q504,'Populations Data'!$B$2:$E$90,2,FALSE),"")</f>
        <v>2022</v>
      </c>
      <c r="S504">
        <f>IFERROR(VLOOKUP(Q504,'Populations Data'!$B$2:$E$90,3,FALSE),"")</f>
        <v>133972</v>
      </c>
      <c r="T504" t="str">
        <f t="shared" si="15"/>
        <v>Vancouver Coastal</v>
      </c>
      <c r="U504">
        <f>_xlfn.XLOOKUP(B504,Sheet3!$M$5:$M$9,Sheet3!$P$5:$P$9,"",0,1)</f>
        <v>321.7507500861164</v>
      </c>
    </row>
    <row r="505" spans="1:21" hidden="1" x14ac:dyDescent="0.2">
      <c r="A505" s="1" t="s">
        <v>126</v>
      </c>
      <c r="B505" s="1" t="s">
        <v>184</v>
      </c>
      <c r="C505" s="1" t="s">
        <v>185</v>
      </c>
      <c r="D505" s="1" t="s">
        <v>166</v>
      </c>
      <c r="E505" s="1" t="s">
        <v>1368</v>
      </c>
      <c r="F505" s="1" t="s">
        <v>188</v>
      </c>
      <c r="G505">
        <v>19</v>
      </c>
      <c r="H505">
        <v>64</v>
      </c>
      <c r="I505" s="1" t="s">
        <v>131</v>
      </c>
      <c r="J505" s="1" t="s">
        <v>138</v>
      </c>
      <c r="K505">
        <v>8</v>
      </c>
      <c r="L505">
        <v>100</v>
      </c>
      <c r="M505" s="1" t="s">
        <v>122</v>
      </c>
      <c r="N505" s="1" t="s">
        <v>123</v>
      </c>
      <c r="O505" s="1" t="s">
        <v>1369</v>
      </c>
      <c r="P505" s="1" t="s">
        <v>1370</v>
      </c>
      <c r="Q505">
        <f t="shared" si="14"/>
        <v>321</v>
      </c>
      <c r="R505">
        <f>IFERROR(VLOOKUP(Q505,'Populations Data'!$B$2:$E$90,2,FALSE),"")</f>
        <v>2022</v>
      </c>
      <c r="S505">
        <f>IFERROR(VLOOKUP(Q505,'Populations Data'!$B$2:$E$90,3,FALSE),"")</f>
        <v>133972</v>
      </c>
      <c r="T505" t="str">
        <f t="shared" si="15"/>
        <v>Vancouver Coastal</v>
      </c>
      <c r="U505">
        <f>_xlfn.XLOOKUP(B505,Sheet3!$M$5:$M$9,Sheet3!$P$5:$P$9,"",0,1)</f>
        <v>321.7507500861164</v>
      </c>
    </row>
    <row r="506" spans="1:21" hidden="1" x14ac:dyDescent="0.2">
      <c r="A506" s="1" t="s">
        <v>126</v>
      </c>
      <c r="B506" s="1" t="s">
        <v>184</v>
      </c>
      <c r="C506" s="1" t="s">
        <v>246</v>
      </c>
      <c r="D506" s="1" t="s">
        <v>312</v>
      </c>
      <c r="E506" s="1" t="s">
        <v>1371</v>
      </c>
      <c r="F506" s="1" t="s">
        <v>188</v>
      </c>
      <c r="G506">
        <v>19</v>
      </c>
      <c r="H506">
        <v>64</v>
      </c>
      <c r="I506" s="1" t="s">
        <v>131</v>
      </c>
      <c r="J506" s="1" t="s">
        <v>138</v>
      </c>
      <c r="K506">
        <v>39</v>
      </c>
      <c r="L506">
        <v>100</v>
      </c>
      <c r="M506" s="1" t="s">
        <v>122</v>
      </c>
      <c r="N506" s="1" t="s">
        <v>123</v>
      </c>
      <c r="O506" s="1" t="s">
        <v>548</v>
      </c>
      <c r="P506" s="1" t="s">
        <v>549</v>
      </c>
      <c r="Q506">
        <f t="shared" si="14"/>
        <v>322</v>
      </c>
      <c r="R506">
        <f>IFERROR(VLOOKUP(Q506,'Populations Data'!$B$2:$E$90,2,FALSE),"")</f>
        <v>2022</v>
      </c>
      <c r="S506">
        <f>IFERROR(VLOOKUP(Q506,'Populations Data'!$B$2:$E$90,3,FALSE),"")</f>
        <v>67754</v>
      </c>
      <c r="T506" t="str">
        <f t="shared" si="15"/>
        <v>Vancouver Coastal</v>
      </c>
      <c r="U506">
        <f>_xlfn.XLOOKUP(B506,Sheet3!$M$5:$M$9,Sheet3!$P$5:$P$9,"",0,1)</f>
        <v>321.7507500861164</v>
      </c>
    </row>
    <row r="507" spans="1:21" hidden="1" x14ac:dyDescent="0.2">
      <c r="A507" s="1" t="s">
        <v>126</v>
      </c>
      <c r="B507" s="1" t="s">
        <v>164</v>
      </c>
      <c r="C507" s="1" t="s">
        <v>254</v>
      </c>
      <c r="D507" s="1" t="s">
        <v>142</v>
      </c>
      <c r="E507" s="1" t="s">
        <v>1372</v>
      </c>
      <c r="F507" s="1" t="s">
        <v>256</v>
      </c>
      <c r="G507">
        <v>19</v>
      </c>
      <c r="H507">
        <v>99</v>
      </c>
      <c r="I507" s="1" t="s">
        <v>131</v>
      </c>
      <c r="J507" s="1" t="s">
        <v>138</v>
      </c>
      <c r="K507">
        <v>10</v>
      </c>
      <c r="L507">
        <v>100</v>
      </c>
      <c r="M507" s="1" t="s">
        <v>122</v>
      </c>
      <c r="N507" s="1" t="s">
        <v>123</v>
      </c>
      <c r="O507" s="1" t="s">
        <v>708</v>
      </c>
      <c r="P507" s="1" t="s">
        <v>709</v>
      </c>
      <c r="Q507">
        <f t="shared" si="14"/>
        <v>221</v>
      </c>
      <c r="R507">
        <f>IFERROR(VLOOKUP(Q507,'Populations Data'!$B$2:$E$90,2,FALSE),"")</f>
        <v>2022</v>
      </c>
      <c r="S507">
        <f>IFERROR(VLOOKUP(Q507,'Populations Data'!$B$2:$E$90,3,FALSE),"")</f>
        <v>84787</v>
      </c>
      <c r="T507" t="str">
        <f t="shared" si="15"/>
        <v>Fraser</v>
      </c>
      <c r="U507">
        <f>_xlfn.XLOOKUP(B507,Sheet3!$M$5:$M$9,Sheet3!$P$5:$P$9,"",0,1)</f>
        <v>171.29879318961125</v>
      </c>
    </row>
    <row r="508" spans="1:21" hidden="1" x14ac:dyDescent="0.2">
      <c r="A508" s="1" t="s">
        <v>126</v>
      </c>
      <c r="B508" s="1" t="s">
        <v>164</v>
      </c>
      <c r="C508" s="1" t="s">
        <v>254</v>
      </c>
      <c r="D508" s="1" t="s">
        <v>225</v>
      </c>
      <c r="E508" s="1" t="s">
        <v>1373</v>
      </c>
      <c r="F508" s="1" t="s">
        <v>256</v>
      </c>
      <c r="G508">
        <v>19</v>
      </c>
      <c r="H508">
        <v>99</v>
      </c>
      <c r="I508" s="1" t="s">
        <v>131</v>
      </c>
      <c r="J508" s="1" t="s">
        <v>138</v>
      </c>
      <c r="K508">
        <v>23</v>
      </c>
      <c r="L508">
        <v>100</v>
      </c>
      <c r="M508" s="1" t="s">
        <v>122</v>
      </c>
      <c r="N508" s="1" t="s">
        <v>123</v>
      </c>
      <c r="O508" s="1" t="s">
        <v>708</v>
      </c>
      <c r="P508" s="1" t="s">
        <v>709</v>
      </c>
      <c r="Q508">
        <f t="shared" si="14"/>
        <v>221</v>
      </c>
      <c r="R508">
        <f>IFERROR(VLOOKUP(Q508,'Populations Data'!$B$2:$E$90,2,FALSE),"")</f>
        <v>2022</v>
      </c>
      <c r="S508">
        <f>IFERROR(VLOOKUP(Q508,'Populations Data'!$B$2:$E$90,3,FALSE),"")</f>
        <v>84787</v>
      </c>
      <c r="T508" t="str">
        <f t="shared" si="15"/>
        <v>Fraser</v>
      </c>
      <c r="U508">
        <f>_xlfn.XLOOKUP(B508,Sheet3!$M$5:$M$9,Sheet3!$P$5:$P$9,"",0,1)</f>
        <v>171.29879318961125</v>
      </c>
    </row>
    <row r="509" spans="1:21" hidden="1" x14ac:dyDescent="0.2">
      <c r="A509" s="1" t="s">
        <v>126</v>
      </c>
      <c r="B509" s="1" t="s">
        <v>164</v>
      </c>
      <c r="C509" s="1" t="s">
        <v>266</v>
      </c>
      <c r="D509" s="1" t="s">
        <v>166</v>
      </c>
      <c r="E509" s="1" t="s">
        <v>1374</v>
      </c>
      <c r="F509" s="1" t="s">
        <v>268</v>
      </c>
      <c r="G509">
        <v>19</v>
      </c>
      <c r="H509">
        <v>99</v>
      </c>
      <c r="I509" s="1" t="s">
        <v>131</v>
      </c>
      <c r="J509" s="1" t="s">
        <v>138</v>
      </c>
      <c r="K509">
        <v>5</v>
      </c>
      <c r="L509">
        <v>100</v>
      </c>
      <c r="M509" s="1" t="s">
        <v>122</v>
      </c>
      <c r="N509" s="1" t="s">
        <v>123</v>
      </c>
      <c r="O509" s="1" t="s">
        <v>1375</v>
      </c>
      <c r="P509" s="1" t="s">
        <v>1376</v>
      </c>
      <c r="Q509">
        <f t="shared" si="14"/>
        <v>222</v>
      </c>
      <c r="R509">
        <f>IFERROR(VLOOKUP(Q509,'Populations Data'!$B$2:$E$90,2,FALSE),"")</f>
        <v>2022</v>
      </c>
      <c r="S509">
        <f>IFERROR(VLOOKUP(Q509,'Populations Data'!$B$2:$E$90,3,FALSE),"")</f>
        <v>265941</v>
      </c>
      <c r="T509" t="str">
        <f t="shared" si="15"/>
        <v>Fraser</v>
      </c>
      <c r="U509">
        <f>_xlfn.XLOOKUP(B509,Sheet3!$M$5:$M$9,Sheet3!$P$5:$P$9,"",0,1)</f>
        <v>171.29879318961125</v>
      </c>
    </row>
    <row r="510" spans="1:21" hidden="1" x14ac:dyDescent="0.2">
      <c r="A510" s="1" t="s">
        <v>126</v>
      </c>
      <c r="B510" s="1" t="s">
        <v>164</v>
      </c>
      <c r="C510" s="1" t="s">
        <v>266</v>
      </c>
      <c r="D510" s="1" t="s">
        <v>166</v>
      </c>
      <c r="E510" s="1" t="s">
        <v>1377</v>
      </c>
      <c r="F510" s="1" t="s">
        <v>268</v>
      </c>
      <c r="G510">
        <v>19</v>
      </c>
      <c r="H510">
        <v>99</v>
      </c>
      <c r="I510" s="1" t="s">
        <v>131</v>
      </c>
      <c r="J510" s="1" t="s">
        <v>138</v>
      </c>
      <c r="K510">
        <v>5</v>
      </c>
      <c r="L510">
        <v>100</v>
      </c>
      <c r="M510" s="1" t="s">
        <v>122</v>
      </c>
      <c r="N510" s="1" t="s">
        <v>123</v>
      </c>
      <c r="O510" s="1" t="s">
        <v>1378</v>
      </c>
      <c r="P510" s="1" t="s">
        <v>1379</v>
      </c>
      <c r="Q510">
        <f t="shared" si="14"/>
        <v>222</v>
      </c>
      <c r="R510">
        <f>IFERROR(VLOOKUP(Q510,'Populations Data'!$B$2:$E$90,2,FALSE),"")</f>
        <v>2022</v>
      </c>
      <c r="S510">
        <f>IFERROR(VLOOKUP(Q510,'Populations Data'!$B$2:$E$90,3,FALSE),"")</f>
        <v>265941</v>
      </c>
      <c r="T510" t="str">
        <f t="shared" si="15"/>
        <v>Fraser</v>
      </c>
      <c r="U510">
        <f>_xlfn.XLOOKUP(B510,Sheet3!$M$5:$M$9,Sheet3!$P$5:$P$9,"",0,1)</f>
        <v>171.29879318961125</v>
      </c>
    </row>
    <row r="511" spans="1:21" hidden="1" x14ac:dyDescent="0.2">
      <c r="A511" s="1" t="s">
        <v>126</v>
      </c>
      <c r="B511" s="1" t="s">
        <v>164</v>
      </c>
      <c r="C511" s="1" t="s">
        <v>266</v>
      </c>
      <c r="D511" s="1" t="s">
        <v>553</v>
      </c>
      <c r="E511" s="1" t="s">
        <v>1380</v>
      </c>
      <c r="F511" s="1" t="s">
        <v>268</v>
      </c>
      <c r="G511">
        <v>19</v>
      </c>
      <c r="H511">
        <v>99</v>
      </c>
      <c r="I511" s="1" t="s">
        <v>263</v>
      </c>
      <c r="J511" s="1" t="s">
        <v>573</v>
      </c>
      <c r="K511">
        <v>5</v>
      </c>
      <c r="L511">
        <v>0</v>
      </c>
      <c r="M511" s="1" t="s">
        <v>122</v>
      </c>
      <c r="N511" s="1" t="s">
        <v>123</v>
      </c>
      <c r="O511" s="1" t="s">
        <v>1381</v>
      </c>
      <c r="P511" s="1" t="s">
        <v>1382</v>
      </c>
      <c r="Q511">
        <f t="shared" si="14"/>
        <v>222</v>
      </c>
      <c r="R511">
        <f>IFERROR(VLOOKUP(Q511,'Populations Data'!$B$2:$E$90,2,FALSE),"")</f>
        <v>2022</v>
      </c>
      <c r="S511">
        <f>IFERROR(VLOOKUP(Q511,'Populations Data'!$B$2:$E$90,3,FALSE),"")</f>
        <v>265941</v>
      </c>
      <c r="T511" t="str">
        <f t="shared" si="15"/>
        <v>Fraser</v>
      </c>
      <c r="U511">
        <f>_xlfn.XLOOKUP(B511,Sheet3!$M$5:$M$9,Sheet3!$P$5:$P$9,"",0,1)</f>
        <v>171.29879318961125</v>
      </c>
    </row>
    <row r="512" spans="1:21" hidden="1" x14ac:dyDescent="0.2">
      <c r="A512" s="1" t="s">
        <v>126</v>
      </c>
      <c r="B512" s="1" t="s">
        <v>164</v>
      </c>
      <c r="C512" s="1" t="s">
        <v>266</v>
      </c>
      <c r="D512" s="1" t="s">
        <v>166</v>
      </c>
      <c r="E512" s="1" t="s">
        <v>1383</v>
      </c>
      <c r="F512" s="1" t="s">
        <v>268</v>
      </c>
      <c r="G512">
        <v>19</v>
      </c>
      <c r="H512">
        <v>99</v>
      </c>
      <c r="I512" s="1" t="s">
        <v>131</v>
      </c>
      <c r="J512" s="1" t="s">
        <v>138</v>
      </c>
      <c r="K512">
        <v>5</v>
      </c>
      <c r="L512">
        <v>100</v>
      </c>
      <c r="M512" s="1" t="s">
        <v>122</v>
      </c>
      <c r="N512" s="1" t="s">
        <v>123</v>
      </c>
      <c r="O512" s="1" t="s">
        <v>1384</v>
      </c>
      <c r="P512" s="1" t="s">
        <v>1385</v>
      </c>
      <c r="Q512">
        <f t="shared" si="14"/>
        <v>222</v>
      </c>
      <c r="R512">
        <f>IFERROR(VLOOKUP(Q512,'Populations Data'!$B$2:$E$90,2,FALSE),"")</f>
        <v>2022</v>
      </c>
      <c r="S512">
        <f>IFERROR(VLOOKUP(Q512,'Populations Data'!$B$2:$E$90,3,FALSE),"")</f>
        <v>265941</v>
      </c>
      <c r="T512" t="str">
        <f t="shared" si="15"/>
        <v>Fraser</v>
      </c>
      <c r="U512">
        <f>_xlfn.XLOOKUP(B512,Sheet3!$M$5:$M$9,Sheet3!$P$5:$P$9,"",0,1)</f>
        <v>171.29879318961125</v>
      </c>
    </row>
    <row r="513" spans="1:21" hidden="1" x14ac:dyDescent="0.2">
      <c r="A513" s="1" t="s">
        <v>126</v>
      </c>
      <c r="B513" s="1" t="s">
        <v>184</v>
      </c>
      <c r="C513" s="1" t="s">
        <v>279</v>
      </c>
      <c r="D513" s="1" t="s">
        <v>147</v>
      </c>
      <c r="E513" s="1" t="s">
        <v>1386</v>
      </c>
      <c r="F513" s="1" t="s">
        <v>188</v>
      </c>
      <c r="G513">
        <v>19</v>
      </c>
      <c r="H513">
        <v>64</v>
      </c>
      <c r="I513" s="1" t="s">
        <v>263</v>
      </c>
      <c r="J513" s="1" t="s">
        <v>121</v>
      </c>
      <c r="K513">
        <v>10</v>
      </c>
      <c r="L513">
        <v>92</v>
      </c>
      <c r="M513" s="1" t="s">
        <v>122</v>
      </c>
      <c r="N513" s="1" t="s">
        <v>123</v>
      </c>
      <c r="O513" s="1" t="s">
        <v>1387</v>
      </c>
      <c r="P513" s="1" t="s">
        <v>1388</v>
      </c>
      <c r="Q513">
        <f t="shared" si="14"/>
        <v>326</v>
      </c>
      <c r="R513">
        <f>IFERROR(VLOOKUP(Q513,'Populations Data'!$B$2:$E$90,2,FALSE),"")</f>
        <v>2022</v>
      </c>
      <c r="S513">
        <f>IFERROR(VLOOKUP(Q513,'Populations Data'!$B$2:$E$90,3,FALSE),"")</f>
        <v>150390</v>
      </c>
      <c r="T513" t="str">
        <f t="shared" si="15"/>
        <v>Vancouver Coastal</v>
      </c>
      <c r="U513">
        <f>_xlfn.XLOOKUP(B513,Sheet3!$M$5:$M$9,Sheet3!$P$5:$P$9,"",0,1)</f>
        <v>321.7507500861164</v>
      </c>
    </row>
    <row r="514" spans="1:21" hidden="1" x14ac:dyDescent="0.2">
      <c r="A514" s="1" t="s">
        <v>126</v>
      </c>
      <c r="B514" s="1" t="s">
        <v>184</v>
      </c>
      <c r="C514" s="1" t="s">
        <v>286</v>
      </c>
      <c r="D514" s="1" t="s">
        <v>178</v>
      </c>
      <c r="E514" s="1" t="s">
        <v>1389</v>
      </c>
      <c r="F514" s="1" t="s">
        <v>288</v>
      </c>
      <c r="G514">
        <v>19</v>
      </c>
      <c r="H514">
        <v>64</v>
      </c>
      <c r="I514" s="1" t="s">
        <v>131</v>
      </c>
      <c r="J514" s="1" t="s">
        <v>121</v>
      </c>
      <c r="K514">
        <v>2</v>
      </c>
      <c r="M514" s="1" t="s">
        <v>122</v>
      </c>
      <c r="N514" s="1" t="s">
        <v>123</v>
      </c>
      <c r="O514" s="1" t="s">
        <v>1390</v>
      </c>
      <c r="P514" s="1" t="s">
        <v>1391</v>
      </c>
      <c r="Q514">
        <f t="shared" si="14"/>
        <v>331</v>
      </c>
      <c r="R514">
        <f>IFERROR(VLOOKUP(Q514,'Populations Data'!$B$2:$E$90,2,FALSE),"")</f>
        <v>2022</v>
      </c>
      <c r="S514">
        <f>IFERROR(VLOOKUP(Q514,'Populations Data'!$B$2:$E$90,3,FALSE),"")</f>
        <v>157110</v>
      </c>
      <c r="T514" t="str">
        <f t="shared" si="15"/>
        <v>Vancouver Coastal</v>
      </c>
      <c r="U514">
        <f>_xlfn.XLOOKUP(B514,Sheet3!$M$5:$M$9,Sheet3!$P$5:$P$9,"",0,1)</f>
        <v>321.7507500861164</v>
      </c>
    </row>
    <row r="515" spans="1:21" hidden="1" x14ac:dyDescent="0.2">
      <c r="A515" s="1" t="s">
        <v>126</v>
      </c>
      <c r="B515" s="1" t="s">
        <v>184</v>
      </c>
      <c r="C515" s="1" t="s">
        <v>588</v>
      </c>
      <c r="D515" s="1" t="s">
        <v>147</v>
      </c>
      <c r="E515" s="1" t="s">
        <v>1392</v>
      </c>
      <c r="F515" s="1" t="s">
        <v>1022</v>
      </c>
      <c r="G515">
        <v>19</v>
      </c>
      <c r="H515">
        <v>64</v>
      </c>
      <c r="I515" s="1" t="s">
        <v>131</v>
      </c>
      <c r="J515" s="1" t="s">
        <v>121</v>
      </c>
      <c r="K515">
        <v>6</v>
      </c>
      <c r="M515" s="1" t="s">
        <v>122</v>
      </c>
      <c r="N515" s="1" t="s">
        <v>123</v>
      </c>
      <c r="O515" s="1" t="s">
        <v>1393</v>
      </c>
      <c r="P515" s="1" t="s">
        <v>1394</v>
      </c>
      <c r="Q515">
        <f t="shared" ref="Q515:Q578" si="16">_xlfn.NUMBERVALUE(LEFT(C515,FIND(" ",C515)))</f>
        <v>333</v>
      </c>
      <c r="R515">
        <f>IFERROR(VLOOKUP(Q515,'Populations Data'!$B$2:$E$90,2,FALSE),"")</f>
        <v>2022</v>
      </c>
      <c r="S515">
        <f>IFERROR(VLOOKUP(Q515,'Populations Data'!$B$2:$E$90,3,FALSE),"")</f>
        <v>32823</v>
      </c>
      <c r="T515" t="str">
        <f t="shared" ref="T515:T578" si="17">RIGHT(B515,LEN(B515)-FIND(" ",B515))</f>
        <v>Vancouver Coastal</v>
      </c>
      <c r="U515">
        <f>_xlfn.XLOOKUP(B515,Sheet3!$M$5:$M$9,Sheet3!$P$5:$P$9,"",0,1)</f>
        <v>321.7507500861164</v>
      </c>
    </row>
    <row r="516" spans="1:21" hidden="1" x14ac:dyDescent="0.2">
      <c r="A516" s="1" t="s">
        <v>126</v>
      </c>
      <c r="B516" s="1" t="s">
        <v>191</v>
      </c>
      <c r="C516" s="1" t="s">
        <v>192</v>
      </c>
      <c r="D516" s="1" t="s">
        <v>312</v>
      </c>
      <c r="E516" s="1" t="s">
        <v>1395</v>
      </c>
      <c r="F516" s="1" t="s">
        <v>194</v>
      </c>
      <c r="G516">
        <v>19</v>
      </c>
      <c r="H516">
        <v>99</v>
      </c>
      <c r="I516" s="1" t="s">
        <v>131</v>
      </c>
      <c r="J516" s="1" t="s">
        <v>121</v>
      </c>
      <c r="K516">
        <v>0</v>
      </c>
      <c r="L516">
        <v>62</v>
      </c>
      <c r="M516" s="1" t="s">
        <v>122</v>
      </c>
      <c r="N516" s="1" t="s">
        <v>123</v>
      </c>
      <c r="O516" s="1" t="s">
        <v>838</v>
      </c>
      <c r="P516" s="1" t="s">
        <v>839</v>
      </c>
      <c r="Q516">
        <f t="shared" si="16"/>
        <v>411</v>
      </c>
      <c r="R516">
        <f>IFERROR(VLOOKUP(Q516,'Populations Data'!$B$2:$E$90,2,FALSE),"")</f>
        <v>2022</v>
      </c>
      <c r="S516">
        <f>IFERROR(VLOOKUP(Q516,'Populations Data'!$B$2:$E$90,3,FALSE),"")</f>
        <v>250926</v>
      </c>
      <c r="T516" t="str">
        <f t="shared" si="17"/>
        <v>Vancouver Island</v>
      </c>
      <c r="U516">
        <f>_xlfn.XLOOKUP(B516,Sheet3!$M$5:$M$9,Sheet3!$P$5:$P$9,"",0,1)</f>
        <v>209.99723807980351</v>
      </c>
    </row>
    <row r="517" spans="1:21" hidden="1" x14ac:dyDescent="0.2">
      <c r="A517" s="1" t="s">
        <v>126</v>
      </c>
      <c r="B517" s="1" t="s">
        <v>191</v>
      </c>
      <c r="C517" s="1" t="s">
        <v>192</v>
      </c>
      <c r="D517" s="1" t="s">
        <v>312</v>
      </c>
      <c r="E517" s="1" t="s">
        <v>1396</v>
      </c>
      <c r="F517" s="1" t="s">
        <v>194</v>
      </c>
      <c r="G517">
        <v>19</v>
      </c>
      <c r="H517">
        <v>99</v>
      </c>
      <c r="I517" s="1" t="s">
        <v>131</v>
      </c>
      <c r="J517" s="1" t="s">
        <v>121</v>
      </c>
      <c r="K517">
        <v>45</v>
      </c>
      <c r="L517">
        <v>89</v>
      </c>
      <c r="M517" s="1" t="s">
        <v>122</v>
      </c>
      <c r="N517" s="1" t="s">
        <v>123</v>
      </c>
      <c r="O517" s="1" t="s">
        <v>838</v>
      </c>
      <c r="P517" s="1" t="s">
        <v>839</v>
      </c>
      <c r="Q517">
        <f t="shared" si="16"/>
        <v>411</v>
      </c>
      <c r="R517">
        <f>IFERROR(VLOOKUP(Q517,'Populations Data'!$B$2:$E$90,2,FALSE),"")</f>
        <v>2022</v>
      </c>
      <c r="S517">
        <f>IFERROR(VLOOKUP(Q517,'Populations Data'!$B$2:$E$90,3,FALSE),"")</f>
        <v>250926</v>
      </c>
      <c r="T517" t="str">
        <f t="shared" si="17"/>
        <v>Vancouver Island</v>
      </c>
      <c r="U517">
        <f>_xlfn.XLOOKUP(B517,Sheet3!$M$5:$M$9,Sheet3!$P$5:$P$9,"",0,1)</f>
        <v>209.99723807980351</v>
      </c>
    </row>
    <row r="518" spans="1:21" hidden="1" x14ac:dyDescent="0.2">
      <c r="A518" s="1" t="s">
        <v>126</v>
      </c>
      <c r="B518" s="1" t="s">
        <v>191</v>
      </c>
      <c r="C518" s="1" t="s">
        <v>192</v>
      </c>
      <c r="D518" s="1" t="s">
        <v>178</v>
      </c>
      <c r="E518" s="1" t="s">
        <v>1397</v>
      </c>
      <c r="F518" s="1" t="s">
        <v>194</v>
      </c>
      <c r="G518">
        <v>19</v>
      </c>
      <c r="H518">
        <v>99</v>
      </c>
      <c r="I518" s="1" t="s">
        <v>222</v>
      </c>
      <c r="J518" s="1" t="s">
        <v>121</v>
      </c>
      <c r="K518">
        <v>10</v>
      </c>
      <c r="L518">
        <v>60</v>
      </c>
      <c r="M518" s="1" t="s">
        <v>122</v>
      </c>
      <c r="N518" s="1" t="s">
        <v>123</v>
      </c>
      <c r="O518" s="1" t="s">
        <v>1398</v>
      </c>
      <c r="P518" s="1" t="s">
        <v>1399</v>
      </c>
      <c r="Q518">
        <f t="shared" si="16"/>
        <v>411</v>
      </c>
      <c r="R518">
        <f>IFERROR(VLOOKUP(Q518,'Populations Data'!$B$2:$E$90,2,FALSE),"")</f>
        <v>2022</v>
      </c>
      <c r="S518">
        <f>IFERROR(VLOOKUP(Q518,'Populations Data'!$B$2:$E$90,3,FALSE),"")</f>
        <v>250926</v>
      </c>
      <c r="T518" t="str">
        <f t="shared" si="17"/>
        <v>Vancouver Island</v>
      </c>
      <c r="U518">
        <f>_xlfn.XLOOKUP(B518,Sheet3!$M$5:$M$9,Sheet3!$P$5:$P$9,"",0,1)</f>
        <v>209.99723807980351</v>
      </c>
    </row>
    <row r="519" spans="1:21" hidden="1" x14ac:dyDescent="0.2">
      <c r="A519" s="1" t="s">
        <v>126</v>
      </c>
      <c r="B519" s="1" t="s">
        <v>191</v>
      </c>
      <c r="C519" s="1" t="s">
        <v>192</v>
      </c>
      <c r="D519" s="1" t="s">
        <v>160</v>
      </c>
      <c r="E519" s="1" t="s">
        <v>1400</v>
      </c>
      <c r="F519" s="1" t="s">
        <v>194</v>
      </c>
      <c r="G519">
        <v>19</v>
      </c>
      <c r="H519">
        <v>99</v>
      </c>
      <c r="I519" s="1" t="s">
        <v>131</v>
      </c>
      <c r="J519" s="1" t="s">
        <v>121</v>
      </c>
      <c r="K519">
        <v>7</v>
      </c>
      <c r="L519">
        <v>17</v>
      </c>
      <c r="M519" s="1" t="s">
        <v>122</v>
      </c>
      <c r="N519" s="1" t="s">
        <v>123</v>
      </c>
      <c r="O519" s="1" t="s">
        <v>1401</v>
      </c>
      <c r="P519" s="1" t="s">
        <v>1402</v>
      </c>
      <c r="Q519">
        <f t="shared" si="16"/>
        <v>411</v>
      </c>
      <c r="R519">
        <f>IFERROR(VLOOKUP(Q519,'Populations Data'!$B$2:$E$90,2,FALSE),"")</f>
        <v>2022</v>
      </c>
      <c r="S519">
        <f>IFERROR(VLOOKUP(Q519,'Populations Data'!$B$2:$E$90,3,FALSE),"")</f>
        <v>250926</v>
      </c>
      <c r="T519" t="str">
        <f t="shared" si="17"/>
        <v>Vancouver Island</v>
      </c>
      <c r="U519">
        <f>_xlfn.XLOOKUP(B519,Sheet3!$M$5:$M$9,Sheet3!$P$5:$P$9,"",0,1)</f>
        <v>209.99723807980351</v>
      </c>
    </row>
    <row r="520" spans="1:21" hidden="1" x14ac:dyDescent="0.2">
      <c r="A520" s="1" t="s">
        <v>126</v>
      </c>
      <c r="B520" s="1" t="s">
        <v>191</v>
      </c>
      <c r="C520" s="1" t="s">
        <v>192</v>
      </c>
      <c r="D520" s="1" t="s">
        <v>135</v>
      </c>
      <c r="E520" s="1" t="s">
        <v>1403</v>
      </c>
      <c r="F520" s="1" t="s">
        <v>194</v>
      </c>
      <c r="G520">
        <v>17</v>
      </c>
      <c r="H520">
        <v>99</v>
      </c>
      <c r="I520" s="1" t="s">
        <v>131</v>
      </c>
      <c r="J520" s="1" t="s">
        <v>121</v>
      </c>
      <c r="K520">
        <v>21</v>
      </c>
      <c r="L520">
        <v>40</v>
      </c>
      <c r="M520" s="1" t="s">
        <v>122</v>
      </c>
      <c r="N520" s="1" t="s">
        <v>123</v>
      </c>
      <c r="O520" s="1" t="s">
        <v>1124</v>
      </c>
      <c r="P520" s="1" t="s">
        <v>1125</v>
      </c>
      <c r="Q520">
        <f t="shared" si="16"/>
        <v>411</v>
      </c>
      <c r="R520">
        <f>IFERROR(VLOOKUP(Q520,'Populations Data'!$B$2:$E$90,2,FALSE),"")</f>
        <v>2022</v>
      </c>
      <c r="S520">
        <f>IFERROR(VLOOKUP(Q520,'Populations Data'!$B$2:$E$90,3,FALSE),"")</f>
        <v>250926</v>
      </c>
      <c r="T520" t="str">
        <f t="shared" si="17"/>
        <v>Vancouver Island</v>
      </c>
      <c r="U520">
        <f>_xlfn.XLOOKUP(B520,Sheet3!$M$5:$M$9,Sheet3!$P$5:$P$9,"",0,1)</f>
        <v>209.99723807980351</v>
      </c>
    </row>
    <row r="521" spans="1:21" hidden="1" x14ac:dyDescent="0.2">
      <c r="A521" s="1" t="s">
        <v>126</v>
      </c>
      <c r="B521" s="1" t="s">
        <v>184</v>
      </c>
      <c r="C521" s="1" t="s">
        <v>246</v>
      </c>
      <c r="D521" s="1" t="s">
        <v>312</v>
      </c>
      <c r="E521" s="1" t="s">
        <v>1404</v>
      </c>
      <c r="F521" s="1" t="s">
        <v>188</v>
      </c>
      <c r="G521">
        <v>19</v>
      </c>
      <c r="H521">
        <v>64</v>
      </c>
      <c r="I521" s="1" t="s">
        <v>131</v>
      </c>
      <c r="J521" s="1" t="s">
        <v>240</v>
      </c>
      <c r="K521">
        <v>86</v>
      </c>
      <c r="L521">
        <v>100</v>
      </c>
      <c r="M521" s="1" t="s">
        <v>122</v>
      </c>
      <c r="N521" s="1" t="s">
        <v>123</v>
      </c>
      <c r="O521" s="1" t="s">
        <v>1405</v>
      </c>
      <c r="P521" s="1" t="s">
        <v>1406</v>
      </c>
      <c r="Q521">
        <f t="shared" si="16"/>
        <v>322</v>
      </c>
      <c r="R521">
        <f>IFERROR(VLOOKUP(Q521,'Populations Data'!$B$2:$E$90,2,FALSE),"")</f>
        <v>2022</v>
      </c>
      <c r="S521">
        <f>IFERROR(VLOOKUP(Q521,'Populations Data'!$B$2:$E$90,3,FALSE),"")</f>
        <v>67754</v>
      </c>
      <c r="T521" t="str">
        <f t="shared" si="17"/>
        <v>Vancouver Coastal</v>
      </c>
      <c r="U521">
        <f>_xlfn.XLOOKUP(B521,Sheet3!$M$5:$M$9,Sheet3!$P$5:$P$9,"",0,1)</f>
        <v>321.7507500861164</v>
      </c>
    </row>
    <row r="522" spans="1:21" hidden="1" x14ac:dyDescent="0.2">
      <c r="A522" s="1" t="s">
        <v>126</v>
      </c>
      <c r="B522" s="1" t="s">
        <v>184</v>
      </c>
      <c r="C522" s="1" t="s">
        <v>246</v>
      </c>
      <c r="D522" s="1" t="s">
        <v>225</v>
      </c>
      <c r="E522" s="1" t="s">
        <v>1407</v>
      </c>
      <c r="F522" s="1" t="s">
        <v>188</v>
      </c>
      <c r="G522">
        <v>19</v>
      </c>
      <c r="H522">
        <v>64</v>
      </c>
      <c r="I522" s="1" t="s">
        <v>131</v>
      </c>
      <c r="J522" s="1" t="s">
        <v>138</v>
      </c>
      <c r="K522">
        <v>15</v>
      </c>
      <c r="L522">
        <v>100</v>
      </c>
      <c r="M522" s="1" t="s">
        <v>122</v>
      </c>
      <c r="N522" s="1" t="s">
        <v>123</v>
      </c>
      <c r="O522" s="1" t="s">
        <v>1408</v>
      </c>
      <c r="P522" s="1" t="s">
        <v>1409</v>
      </c>
      <c r="Q522">
        <f t="shared" si="16"/>
        <v>322</v>
      </c>
      <c r="R522">
        <f>IFERROR(VLOOKUP(Q522,'Populations Data'!$B$2:$E$90,2,FALSE),"")</f>
        <v>2022</v>
      </c>
      <c r="S522">
        <f>IFERROR(VLOOKUP(Q522,'Populations Data'!$B$2:$E$90,3,FALSE),"")</f>
        <v>67754</v>
      </c>
      <c r="T522" t="str">
        <f t="shared" si="17"/>
        <v>Vancouver Coastal</v>
      </c>
      <c r="U522">
        <f>_xlfn.XLOOKUP(B522,Sheet3!$M$5:$M$9,Sheet3!$P$5:$P$9,"",0,1)</f>
        <v>321.7507500861164</v>
      </c>
    </row>
    <row r="523" spans="1:21" hidden="1" x14ac:dyDescent="0.2">
      <c r="A523" s="1" t="s">
        <v>126</v>
      </c>
      <c r="B523" s="1" t="s">
        <v>184</v>
      </c>
      <c r="C523" s="1" t="s">
        <v>328</v>
      </c>
      <c r="D523" s="1" t="s">
        <v>147</v>
      </c>
      <c r="E523" s="1" t="s">
        <v>1410</v>
      </c>
      <c r="F523" s="1" t="s">
        <v>188</v>
      </c>
      <c r="G523">
        <v>19</v>
      </c>
      <c r="H523">
        <v>64</v>
      </c>
      <c r="I523" s="1" t="s">
        <v>131</v>
      </c>
      <c r="J523" s="1" t="s">
        <v>138</v>
      </c>
      <c r="K523">
        <v>10</v>
      </c>
      <c r="L523">
        <v>100</v>
      </c>
      <c r="M523" s="1" t="s">
        <v>122</v>
      </c>
      <c r="N523" s="1" t="s">
        <v>123</v>
      </c>
      <c r="O523" s="1" t="s">
        <v>1411</v>
      </c>
      <c r="P523" s="1" t="s">
        <v>1412</v>
      </c>
      <c r="Q523">
        <f t="shared" si="16"/>
        <v>323</v>
      </c>
      <c r="R523">
        <f>IFERROR(VLOOKUP(Q523,'Populations Data'!$B$2:$E$90,2,FALSE),"")</f>
        <v>2022</v>
      </c>
      <c r="S523">
        <f>IFERROR(VLOOKUP(Q523,'Populations Data'!$B$2:$E$90,3,FALSE),"")</f>
        <v>115837</v>
      </c>
      <c r="T523" t="str">
        <f t="shared" si="17"/>
        <v>Vancouver Coastal</v>
      </c>
      <c r="U523">
        <f>_xlfn.XLOOKUP(B523,Sheet3!$M$5:$M$9,Sheet3!$P$5:$P$9,"",0,1)</f>
        <v>321.7507500861164</v>
      </c>
    </row>
    <row r="524" spans="1:21" hidden="1" x14ac:dyDescent="0.2">
      <c r="A524" s="1" t="s">
        <v>126</v>
      </c>
      <c r="B524" s="1" t="s">
        <v>184</v>
      </c>
      <c r="C524" s="1" t="s">
        <v>328</v>
      </c>
      <c r="D524" s="1" t="s">
        <v>147</v>
      </c>
      <c r="E524" s="1" t="s">
        <v>1413</v>
      </c>
      <c r="F524" s="1" t="s">
        <v>188</v>
      </c>
      <c r="G524">
        <v>19</v>
      </c>
      <c r="H524">
        <v>64</v>
      </c>
      <c r="I524" s="1" t="s">
        <v>222</v>
      </c>
      <c r="J524" s="1" t="s">
        <v>138</v>
      </c>
      <c r="K524">
        <v>6</v>
      </c>
      <c r="L524">
        <v>100</v>
      </c>
      <c r="M524" s="1" t="s">
        <v>122</v>
      </c>
      <c r="N524" s="1" t="s">
        <v>123</v>
      </c>
      <c r="O524" s="1" t="s">
        <v>1414</v>
      </c>
      <c r="P524" s="1" t="s">
        <v>1415</v>
      </c>
      <c r="Q524">
        <f t="shared" si="16"/>
        <v>323</v>
      </c>
      <c r="R524">
        <f>IFERROR(VLOOKUP(Q524,'Populations Data'!$B$2:$E$90,2,FALSE),"")</f>
        <v>2022</v>
      </c>
      <c r="S524">
        <f>IFERROR(VLOOKUP(Q524,'Populations Data'!$B$2:$E$90,3,FALSE),"")</f>
        <v>115837</v>
      </c>
      <c r="T524" t="str">
        <f t="shared" si="17"/>
        <v>Vancouver Coastal</v>
      </c>
      <c r="U524">
        <f>_xlfn.XLOOKUP(B524,Sheet3!$M$5:$M$9,Sheet3!$P$5:$P$9,"",0,1)</f>
        <v>321.7507500861164</v>
      </c>
    </row>
    <row r="525" spans="1:21" hidden="1" x14ac:dyDescent="0.2">
      <c r="A525" s="1" t="s">
        <v>126</v>
      </c>
      <c r="B525" s="1" t="s">
        <v>184</v>
      </c>
      <c r="C525" s="1" t="s">
        <v>328</v>
      </c>
      <c r="D525" s="1" t="s">
        <v>166</v>
      </c>
      <c r="E525" s="1" t="s">
        <v>1416</v>
      </c>
      <c r="F525" s="1" t="s">
        <v>188</v>
      </c>
      <c r="G525">
        <v>19</v>
      </c>
      <c r="H525">
        <v>64</v>
      </c>
      <c r="I525" s="1" t="s">
        <v>131</v>
      </c>
      <c r="J525" s="1" t="s">
        <v>121</v>
      </c>
      <c r="K525">
        <v>5</v>
      </c>
      <c r="L525">
        <v>100</v>
      </c>
      <c r="M525" s="1" t="s">
        <v>122</v>
      </c>
      <c r="N525" s="1" t="s">
        <v>123</v>
      </c>
      <c r="O525" s="1" t="s">
        <v>1417</v>
      </c>
      <c r="P525" s="1" t="s">
        <v>1418</v>
      </c>
      <c r="Q525">
        <f t="shared" si="16"/>
        <v>323</v>
      </c>
      <c r="R525">
        <f>IFERROR(VLOOKUP(Q525,'Populations Data'!$B$2:$E$90,2,FALSE),"")</f>
        <v>2022</v>
      </c>
      <c r="S525">
        <f>IFERROR(VLOOKUP(Q525,'Populations Data'!$B$2:$E$90,3,FALSE),"")</f>
        <v>115837</v>
      </c>
      <c r="T525" t="str">
        <f t="shared" si="17"/>
        <v>Vancouver Coastal</v>
      </c>
      <c r="U525">
        <f>_xlfn.XLOOKUP(B525,Sheet3!$M$5:$M$9,Sheet3!$P$5:$P$9,"",0,1)</f>
        <v>321.7507500861164</v>
      </c>
    </row>
    <row r="526" spans="1:21" hidden="1" x14ac:dyDescent="0.2">
      <c r="A526" s="1" t="s">
        <v>126</v>
      </c>
      <c r="B526" s="1" t="s">
        <v>191</v>
      </c>
      <c r="C526" s="1" t="s">
        <v>1040</v>
      </c>
      <c r="D526" s="1" t="s">
        <v>791</v>
      </c>
      <c r="E526" s="1" t="s">
        <v>1419</v>
      </c>
      <c r="F526" s="1" t="s">
        <v>337</v>
      </c>
      <c r="G526">
        <v>16</v>
      </c>
      <c r="H526">
        <v>24</v>
      </c>
      <c r="I526" s="1" t="s">
        <v>372</v>
      </c>
      <c r="J526" s="1" t="s">
        <v>573</v>
      </c>
      <c r="K526">
        <v>1</v>
      </c>
      <c r="L526">
        <v>0</v>
      </c>
      <c r="M526" s="1" t="s">
        <v>122</v>
      </c>
      <c r="N526" s="1" t="s">
        <v>123</v>
      </c>
      <c r="O526" s="1" t="s">
        <v>121</v>
      </c>
      <c r="P526" s="1" t="s">
        <v>121</v>
      </c>
      <c r="Q526">
        <f t="shared" si="16"/>
        <v>412</v>
      </c>
      <c r="R526">
        <f>IFERROR(VLOOKUP(Q526,'Populations Data'!$B$2:$E$90,2,FALSE),"")</f>
        <v>2022</v>
      </c>
      <c r="S526">
        <f>IFERROR(VLOOKUP(Q526,'Populations Data'!$B$2:$E$90,3,FALSE),"")</f>
        <v>99675</v>
      </c>
      <c r="T526" t="str">
        <f t="shared" si="17"/>
        <v>Vancouver Island</v>
      </c>
      <c r="U526">
        <f>_xlfn.XLOOKUP(B526,Sheet3!$M$5:$M$9,Sheet3!$P$5:$P$9,"",0,1)</f>
        <v>209.99723807980351</v>
      </c>
    </row>
    <row r="527" spans="1:21" hidden="1" x14ac:dyDescent="0.2">
      <c r="A527" s="1" t="s">
        <v>126</v>
      </c>
      <c r="B527" s="1" t="s">
        <v>191</v>
      </c>
      <c r="C527" s="1" t="s">
        <v>356</v>
      </c>
      <c r="D527" s="1" t="s">
        <v>147</v>
      </c>
      <c r="E527" s="1" t="s">
        <v>1420</v>
      </c>
      <c r="F527" s="1" t="s">
        <v>358</v>
      </c>
      <c r="G527">
        <v>19</v>
      </c>
      <c r="H527">
        <v>99</v>
      </c>
      <c r="I527" s="1" t="s">
        <v>131</v>
      </c>
      <c r="J527" s="1" t="s">
        <v>138</v>
      </c>
      <c r="K527">
        <v>10</v>
      </c>
      <c r="L527">
        <v>88</v>
      </c>
      <c r="M527" s="1" t="s">
        <v>122</v>
      </c>
      <c r="N527" s="1" t="s">
        <v>123</v>
      </c>
      <c r="O527" s="1" t="s">
        <v>1421</v>
      </c>
      <c r="P527" s="1" t="s">
        <v>1422</v>
      </c>
      <c r="Q527">
        <f t="shared" si="16"/>
        <v>421</v>
      </c>
      <c r="R527">
        <f>IFERROR(VLOOKUP(Q527,'Populations Data'!$B$2:$E$90,2,FALSE),"")</f>
        <v>2022</v>
      </c>
      <c r="S527">
        <f>IFERROR(VLOOKUP(Q527,'Populations Data'!$B$2:$E$90,3,FALSE),"")</f>
        <v>64912</v>
      </c>
      <c r="T527" t="str">
        <f t="shared" si="17"/>
        <v>Vancouver Island</v>
      </c>
      <c r="U527">
        <f>_xlfn.XLOOKUP(B527,Sheet3!$M$5:$M$9,Sheet3!$P$5:$P$9,"",0,1)</f>
        <v>209.99723807980351</v>
      </c>
    </row>
    <row r="528" spans="1:21" hidden="1" x14ac:dyDescent="0.2">
      <c r="A528" s="1" t="s">
        <v>126</v>
      </c>
      <c r="B528" s="1" t="s">
        <v>191</v>
      </c>
      <c r="C528" s="1" t="s">
        <v>361</v>
      </c>
      <c r="D528" s="1" t="s">
        <v>791</v>
      </c>
      <c r="E528" s="1" t="s">
        <v>363</v>
      </c>
      <c r="F528" s="1" t="s">
        <v>364</v>
      </c>
      <c r="G528">
        <v>12</v>
      </c>
      <c r="H528">
        <v>19</v>
      </c>
      <c r="I528" s="1" t="s">
        <v>131</v>
      </c>
      <c r="J528" s="1" t="s">
        <v>121</v>
      </c>
      <c r="K528">
        <v>2</v>
      </c>
      <c r="L528">
        <v>35</v>
      </c>
      <c r="M528" s="1" t="s">
        <v>122</v>
      </c>
      <c r="N528" s="1" t="s">
        <v>123</v>
      </c>
      <c r="O528" s="1" t="s">
        <v>365</v>
      </c>
      <c r="P528" s="1" t="s">
        <v>366</v>
      </c>
      <c r="Q528">
        <f t="shared" si="16"/>
        <v>424</v>
      </c>
      <c r="R528">
        <f>IFERROR(VLOOKUP(Q528,'Populations Data'!$B$2:$E$90,2,FALSE),"")</f>
        <v>2022</v>
      </c>
      <c r="S528">
        <f>IFERROR(VLOOKUP(Q528,'Populations Data'!$B$2:$E$90,3,FALSE),"")</f>
        <v>125312</v>
      </c>
      <c r="T528" t="str">
        <f t="shared" si="17"/>
        <v>Vancouver Island</v>
      </c>
      <c r="U528">
        <f>_xlfn.XLOOKUP(B528,Sheet3!$M$5:$M$9,Sheet3!$P$5:$P$9,"",0,1)</f>
        <v>209.99723807980351</v>
      </c>
    </row>
    <row r="529" spans="1:21" hidden="1" x14ac:dyDescent="0.2">
      <c r="A529" s="1" t="s">
        <v>126</v>
      </c>
      <c r="B529" s="1" t="s">
        <v>191</v>
      </c>
      <c r="C529" s="1" t="s">
        <v>361</v>
      </c>
      <c r="D529" s="1" t="s">
        <v>166</v>
      </c>
      <c r="E529" s="1" t="s">
        <v>1423</v>
      </c>
      <c r="F529" s="1" t="s">
        <v>364</v>
      </c>
      <c r="G529">
        <v>19</v>
      </c>
      <c r="H529">
        <v>99</v>
      </c>
      <c r="I529" s="1" t="s">
        <v>131</v>
      </c>
      <c r="J529" s="1" t="s">
        <v>121</v>
      </c>
      <c r="K529">
        <v>8</v>
      </c>
      <c r="L529">
        <v>92</v>
      </c>
      <c r="M529" s="1" t="s">
        <v>122</v>
      </c>
      <c r="N529" s="1" t="s">
        <v>123</v>
      </c>
      <c r="O529" s="1" t="s">
        <v>1424</v>
      </c>
      <c r="P529" s="1" t="s">
        <v>1425</v>
      </c>
      <c r="Q529">
        <f t="shared" si="16"/>
        <v>424</v>
      </c>
      <c r="R529">
        <f>IFERROR(VLOOKUP(Q529,'Populations Data'!$B$2:$E$90,2,FALSE),"")</f>
        <v>2022</v>
      </c>
      <c r="S529">
        <f>IFERROR(VLOOKUP(Q529,'Populations Data'!$B$2:$E$90,3,FALSE),"")</f>
        <v>125312</v>
      </c>
      <c r="T529" t="str">
        <f t="shared" si="17"/>
        <v>Vancouver Island</v>
      </c>
      <c r="U529">
        <f>_xlfn.XLOOKUP(B529,Sheet3!$M$5:$M$9,Sheet3!$P$5:$P$9,"",0,1)</f>
        <v>209.99723807980351</v>
      </c>
    </row>
    <row r="530" spans="1:21" hidden="1" x14ac:dyDescent="0.2">
      <c r="A530" s="1" t="s">
        <v>126</v>
      </c>
      <c r="B530" s="1" t="s">
        <v>191</v>
      </c>
      <c r="C530" s="1" t="s">
        <v>361</v>
      </c>
      <c r="D530" s="1" t="s">
        <v>128</v>
      </c>
      <c r="E530" s="1" t="s">
        <v>1426</v>
      </c>
      <c r="F530" s="1" t="s">
        <v>364</v>
      </c>
      <c r="G530">
        <v>19</v>
      </c>
      <c r="H530">
        <v>99</v>
      </c>
      <c r="I530" s="1" t="s">
        <v>131</v>
      </c>
      <c r="J530" s="1" t="s">
        <v>121</v>
      </c>
      <c r="K530">
        <v>1</v>
      </c>
      <c r="L530">
        <v>100</v>
      </c>
      <c r="M530" s="1" t="s">
        <v>122</v>
      </c>
      <c r="N530" s="1" t="s">
        <v>123</v>
      </c>
      <c r="O530" s="1" t="s">
        <v>121</v>
      </c>
      <c r="P530" s="1" t="s">
        <v>121</v>
      </c>
      <c r="Q530">
        <f t="shared" si="16"/>
        <v>424</v>
      </c>
      <c r="R530">
        <f>IFERROR(VLOOKUP(Q530,'Populations Data'!$B$2:$E$90,2,FALSE),"")</f>
        <v>2022</v>
      </c>
      <c r="S530">
        <f>IFERROR(VLOOKUP(Q530,'Populations Data'!$B$2:$E$90,3,FALSE),"")</f>
        <v>125312</v>
      </c>
      <c r="T530" t="str">
        <f t="shared" si="17"/>
        <v>Vancouver Island</v>
      </c>
      <c r="U530">
        <f>_xlfn.XLOOKUP(B530,Sheet3!$M$5:$M$9,Sheet3!$P$5:$P$9,"",0,1)</f>
        <v>209.99723807980351</v>
      </c>
    </row>
    <row r="531" spans="1:21" hidden="1" x14ac:dyDescent="0.2">
      <c r="A531" s="1" t="s">
        <v>126</v>
      </c>
      <c r="B531" s="1" t="s">
        <v>191</v>
      </c>
      <c r="C531" s="1" t="s">
        <v>615</v>
      </c>
      <c r="D531" s="1" t="s">
        <v>386</v>
      </c>
      <c r="E531" s="1" t="s">
        <v>1427</v>
      </c>
      <c r="F531" s="1" t="s">
        <v>617</v>
      </c>
      <c r="G531">
        <v>19</v>
      </c>
      <c r="H531">
        <v>99</v>
      </c>
      <c r="I531" s="1" t="s">
        <v>131</v>
      </c>
      <c r="J531" s="1" t="s">
        <v>121</v>
      </c>
      <c r="K531">
        <v>9</v>
      </c>
      <c r="L531">
        <v>90</v>
      </c>
      <c r="M531" s="1" t="s">
        <v>122</v>
      </c>
      <c r="N531" s="1" t="s">
        <v>123</v>
      </c>
      <c r="O531" s="1" t="s">
        <v>1428</v>
      </c>
      <c r="P531" s="1" t="s">
        <v>1429</v>
      </c>
      <c r="Q531">
        <f t="shared" si="16"/>
        <v>426</v>
      </c>
      <c r="R531">
        <f>IFERROR(VLOOKUP(Q531,'Populations Data'!$B$2:$E$90,2,FALSE),"")</f>
        <v>2022</v>
      </c>
      <c r="S531">
        <f>IFERROR(VLOOKUP(Q531,'Populations Data'!$B$2:$E$90,3,FALSE),"")</f>
        <v>34624</v>
      </c>
      <c r="T531" t="str">
        <f t="shared" si="17"/>
        <v>Vancouver Island</v>
      </c>
      <c r="U531">
        <f>_xlfn.XLOOKUP(B531,Sheet3!$M$5:$M$9,Sheet3!$P$5:$P$9,"",0,1)</f>
        <v>209.99723807980351</v>
      </c>
    </row>
    <row r="532" spans="1:21" hidden="1" x14ac:dyDescent="0.2">
      <c r="A532" s="1" t="s">
        <v>126</v>
      </c>
      <c r="B532" s="1" t="s">
        <v>191</v>
      </c>
      <c r="C532" s="1" t="s">
        <v>620</v>
      </c>
      <c r="D532" s="1" t="s">
        <v>128</v>
      </c>
      <c r="E532" s="1" t="s">
        <v>1430</v>
      </c>
      <c r="F532" s="1" t="s">
        <v>622</v>
      </c>
      <c r="G532">
        <v>19</v>
      </c>
      <c r="H532">
        <v>99</v>
      </c>
      <c r="I532" s="1" t="s">
        <v>131</v>
      </c>
      <c r="J532" s="1" t="s">
        <v>121</v>
      </c>
      <c r="K532">
        <v>2</v>
      </c>
      <c r="L532">
        <v>100</v>
      </c>
      <c r="M532" s="1" t="s">
        <v>122</v>
      </c>
      <c r="N532" s="1" t="s">
        <v>123</v>
      </c>
      <c r="O532" s="1" t="s">
        <v>121</v>
      </c>
      <c r="P532" s="1" t="s">
        <v>121</v>
      </c>
      <c r="Q532">
        <f t="shared" si="16"/>
        <v>431</v>
      </c>
      <c r="R532">
        <f>IFERROR(VLOOKUP(Q532,'Populations Data'!$B$2:$E$90,2,FALSE),"")</f>
        <v>2022</v>
      </c>
      <c r="S532">
        <f>IFERROR(VLOOKUP(Q532,'Populations Data'!$B$2:$E$90,3,FALSE),"")</f>
        <v>76192</v>
      </c>
      <c r="T532" t="str">
        <f t="shared" si="17"/>
        <v>Vancouver Island</v>
      </c>
      <c r="U532">
        <f>_xlfn.XLOOKUP(B532,Sheet3!$M$5:$M$9,Sheet3!$P$5:$P$9,"",0,1)</f>
        <v>209.99723807980351</v>
      </c>
    </row>
    <row r="533" spans="1:21" hidden="1" x14ac:dyDescent="0.2">
      <c r="A533" s="1" t="s">
        <v>126</v>
      </c>
      <c r="B533" s="1" t="s">
        <v>191</v>
      </c>
      <c r="C533" s="1" t="s">
        <v>497</v>
      </c>
      <c r="D533" s="1" t="s">
        <v>368</v>
      </c>
      <c r="E533" s="1" t="s">
        <v>1431</v>
      </c>
      <c r="F533" s="1" t="s">
        <v>860</v>
      </c>
      <c r="G533">
        <v>19</v>
      </c>
      <c r="H533">
        <v>99</v>
      </c>
      <c r="I533" s="1" t="s">
        <v>131</v>
      </c>
      <c r="J533" s="1" t="s">
        <v>121</v>
      </c>
      <c r="K533">
        <v>6</v>
      </c>
      <c r="L533">
        <v>21</v>
      </c>
      <c r="M533" s="1" t="s">
        <v>122</v>
      </c>
      <c r="N533" s="1" t="s">
        <v>123</v>
      </c>
      <c r="O533" s="1" t="s">
        <v>861</v>
      </c>
      <c r="P533" s="1" t="s">
        <v>862</v>
      </c>
      <c r="Q533">
        <f t="shared" si="16"/>
        <v>434</v>
      </c>
      <c r="R533">
        <f>IFERROR(VLOOKUP(Q533,'Populations Data'!$B$2:$E$90,2,FALSE),"")</f>
        <v>2022</v>
      </c>
      <c r="S533">
        <f>IFERROR(VLOOKUP(Q533,'Populations Data'!$B$2:$E$90,3,FALSE),"")</f>
        <v>11998</v>
      </c>
      <c r="T533" t="str">
        <f t="shared" si="17"/>
        <v>Vancouver Island</v>
      </c>
      <c r="U533">
        <f>_xlfn.XLOOKUP(B533,Sheet3!$M$5:$M$9,Sheet3!$P$5:$P$9,"",0,1)</f>
        <v>209.99723807980351</v>
      </c>
    </row>
    <row r="534" spans="1:21" hidden="1" x14ac:dyDescent="0.2">
      <c r="A534" s="1" t="s">
        <v>126</v>
      </c>
      <c r="B534" s="1" t="s">
        <v>191</v>
      </c>
      <c r="C534" s="1" t="s">
        <v>497</v>
      </c>
      <c r="D534" s="1" t="s">
        <v>1432</v>
      </c>
      <c r="E534" s="1" t="s">
        <v>1431</v>
      </c>
      <c r="F534" s="1" t="s">
        <v>860</v>
      </c>
      <c r="G534">
        <v>19</v>
      </c>
      <c r="H534">
        <v>99</v>
      </c>
      <c r="I534" s="1" t="s">
        <v>131</v>
      </c>
      <c r="J534" s="1" t="s">
        <v>121</v>
      </c>
      <c r="K534">
        <v>5</v>
      </c>
      <c r="L534">
        <v>21</v>
      </c>
      <c r="M534" s="1" t="s">
        <v>122</v>
      </c>
      <c r="N534" s="1" t="s">
        <v>123</v>
      </c>
      <c r="O534" s="1" t="s">
        <v>861</v>
      </c>
      <c r="P534" s="1" t="s">
        <v>862</v>
      </c>
      <c r="Q534">
        <f t="shared" si="16"/>
        <v>434</v>
      </c>
      <c r="R534">
        <f>IFERROR(VLOOKUP(Q534,'Populations Data'!$B$2:$E$90,2,FALSE),"")</f>
        <v>2022</v>
      </c>
      <c r="S534">
        <f>IFERROR(VLOOKUP(Q534,'Populations Data'!$B$2:$E$90,3,FALSE),"")</f>
        <v>11998</v>
      </c>
      <c r="T534" t="str">
        <f t="shared" si="17"/>
        <v>Vancouver Island</v>
      </c>
      <c r="U534">
        <f>_xlfn.XLOOKUP(B534,Sheet3!$M$5:$M$9,Sheet3!$P$5:$P$9,"",0,1)</f>
        <v>209.99723807980351</v>
      </c>
    </row>
    <row r="535" spans="1:21" hidden="1" x14ac:dyDescent="0.2">
      <c r="A535" s="1" t="s">
        <v>126</v>
      </c>
      <c r="B535" s="1" t="s">
        <v>202</v>
      </c>
      <c r="C535" s="1" t="s">
        <v>410</v>
      </c>
      <c r="D535" s="1" t="s">
        <v>178</v>
      </c>
      <c r="E535" s="1" t="s">
        <v>1433</v>
      </c>
      <c r="F535" s="1" t="s">
        <v>412</v>
      </c>
      <c r="G535">
        <v>19</v>
      </c>
      <c r="H535">
        <v>64</v>
      </c>
      <c r="I535" s="1" t="s">
        <v>372</v>
      </c>
      <c r="J535" s="1" t="s">
        <v>121</v>
      </c>
      <c r="K535">
        <v>3</v>
      </c>
      <c r="M535" s="1" t="s">
        <v>122</v>
      </c>
      <c r="N535" s="1" t="s">
        <v>123</v>
      </c>
      <c r="O535" s="1" t="s">
        <v>1434</v>
      </c>
      <c r="P535" s="1" t="s">
        <v>1435</v>
      </c>
      <c r="Q535">
        <f t="shared" si="16"/>
        <v>510</v>
      </c>
      <c r="R535">
        <f>IFERROR(VLOOKUP(Q535,'Populations Data'!$B$2:$E$90,2,FALSE),"")</f>
        <v>2022</v>
      </c>
      <c r="S535">
        <f>IFERROR(VLOOKUP(Q535,'Populations Data'!$B$2:$E$90,3,FALSE),"")</f>
        <v>4553</v>
      </c>
      <c r="T535" t="str">
        <f t="shared" si="17"/>
        <v>Northern</v>
      </c>
      <c r="U535">
        <f>_xlfn.XLOOKUP(B535,Sheet3!$M$5:$M$9,Sheet3!$P$5:$P$9,"",0,1)</f>
        <v>147.86298030491744</v>
      </c>
    </row>
    <row r="536" spans="1:21" hidden="1" x14ac:dyDescent="0.2">
      <c r="A536" s="1" t="s">
        <v>126</v>
      </c>
      <c r="B536" s="1" t="s">
        <v>202</v>
      </c>
      <c r="C536" s="1" t="s">
        <v>664</v>
      </c>
      <c r="D536" s="1" t="s">
        <v>135</v>
      </c>
      <c r="E536" s="1" t="s">
        <v>1126</v>
      </c>
      <c r="F536" s="1" t="s">
        <v>666</v>
      </c>
      <c r="G536">
        <v>19</v>
      </c>
      <c r="H536">
        <v>99</v>
      </c>
      <c r="I536" s="1" t="s">
        <v>131</v>
      </c>
      <c r="J536" s="1" t="s">
        <v>121</v>
      </c>
      <c r="K536">
        <v>1</v>
      </c>
      <c r="M536" s="1" t="s">
        <v>122</v>
      </c>
      <c r="N536" s="1" t="s">
        <v>123</v>
      </c>
      <c r="O536" s="1" t="s">
        <v>667</v>
      </c>
      <c r="P536" s="1" t="s">
        <v>668</v>
      </c>
      <c r="Q536">
        <f t="shared" si="16"/>
        <v>514</v>
      </c>
      <c r="R536">
        <f>IFERROR(VLOOKUP(Q536,'Populations Data'!$B$2:$E$90,2,FALSE),"")</f>
        <v>2022</v>
      </c>
      <c r="S536">
        <f>IFERROR(VLOOKUP(Q536,'Populations Data'!$B$2:$E$90,3,FALSE),"")</f>
        <v>17638</v>
      </c>
      <c r="T536" t="str">
        <f t="shared" si="17"/>
        <v>Northern</v>
      </c>
      <c r="U536">
        <f>_xlfn.XLOOKUP(B536,Sheet3!$M$5:$M$9,Sheet3!$P$5:$P$9,"",0,1)</f>
        <v>147.86298030491744</v>
      </c>
    </row>
    <row r="537" spans="1:21" hidden="1" x14ac:dyDescent="0.2">
      <c r="A537" s="1" t="s">
        <v>126</v>
      </c>
      <c r="B537" s="1" t="s">
        <v>202</v>
      </c>
      <c r="C537" s="1" t="s">
        <v>436</v>
      </c>
      <c r="D537" s="1" t="s">
        <v>178</v>
      </c>
      <c r="E537" s="1" t="s">
        <v>1436</v>
      </c>
      <c r="F537" s="1" t="s">
        <v>439</v>
      </c>
      <c r="G537">
        <v>19</v>
      </c>
      <c r="H537">
        <v>64</v>
      </c>
      <c r="I537" s="1" t="s">
        <v>372</v>
      </c>
      <c r="J537" s="1" t="s">
        <v>121</v>
      </c>
      <c r="K537">
        <v>8</v>
      </c>
      <c r="M537" s="1" t="s">
        <v>122</v>
      </c>
      <c r="N537" s="1" t="s">
        <v>123</v>
      </c>
      <c r="O537" s="1" t="s">
        <v>1437</v>
      </c>
      <c r="P537" s="1" t="s">
        <v>1438</v>
      </c>
      <c r="Q537">
        <f t="shared" si="16"/>
        <v>517</v>
      </c>
      <c r="R537">
        <f>IFERROR(VLOOKUP(Q537,'Populations Data'!$B$2:$E$90,2,FALSE),"")</f>
        <v>2022</v>
      </c>
      <c r="S537">
        <f>IFERROR(VLOOKUP(Q537,'Populations Data'!$B$2:$E$90,3,FALSE),"")</f>
        <v>22621</v>
      </c>
      <c r="T537" t="str">
        <f t="shared" si="17"/>
        <v>Northern</v>
      </c>
      <c r="U537">
        <f>_xlfn.XLOOKUP(B537,Sheet3!$M$5:$M$9,Sheet3!$P$5:$P$9,"",0,1)</f>
        <v>147.86298030491744</v>
      </c>
    </row>
    <row r="538" spans="1:21" hidden="1" x14ac:dyDescent="0.2">
      <c r="A538" s="1" t="s">
        <v>126</v>
      </c>
      <c r="B538" s="1" t="s">
        <v>202</v>
      </c>
      <c r="C538" s="1" t="s">
        <v>436</v>
      </c>
      <c r="D538" s="1" t="s">
        <v>147</v>
      </c>
      <c r="E538" s="1" t="s">
        <v>1439</v>
      </c>
      <c r="F538" s="1" t="s">
        <v>439</v>
      </c>
      <c r="G538">
        <v>19</v>
      </c>
      <c r="H538">
        <v>64</v>
      </c>
      <c r="I538" s="1" t="s">
        <v>131</v>
      </c>
      <c r="J538" s="1" t="s">
        <v>121</v>
      </c>
      <c r="K538">
        <v>8</v>
      </c>
      <c r="M538" s="1" t="s">
        <v>122</v>
      </c>
      <c r="N538" s="1" t="s">
        <v>123</v>
      </c>
      <c r="O538" s="1" t="s">
        <v>1440</v>
      </c>
      <c r="P538" s="1" t="s">
        <v>1441</v>
      </c>
      <c r="Q538">
        <f t="shared" si="16"/>
        <v>517</v>
      </c>
      <c r="R538">
        <f>IFERROR(VLOOKUP(Q538,'Populations Data'!$B$2:$E$90,2,FALSE),"")</f>
        <v>2022</v>
      </c>
      <c r="S538">
        <f>IFERROR(VLOOKUP(Q538,'Populations Data'!$B$2:$E$90,3,FALSE),"")</f>
        <v>22621</v>
      </c>
      <c r="T538" t="str">
        <f t="shared" si="17"/>
        <v>Northern</v>
      </c>
      <c r="U538">
        <f>_xlfn.XLOOKUP(B538,Sheet3!$M$5:$M$9,Sheet3!$P$5:$P$9,"",0,1)</f>
        <v>147.86298030491744</v>
      </c>
    </row>
    <row r="539" spans="1:21" hidden="1" x14ac:dyDescent="0.2">
      <c r="A539" s="1" t="s">
        <v>126</v>
      </c>
      <c r="B539" s="1" t="s">
        <v>202</v>
      </c>
      <c r="C539" s="1" t="s">
        <v>377</v>
      </c>
      <c r="D539" s="1" t="s">
        <v>147</v>
      </c>
      <c r="E539" s="1" t="s">
        <v>1442</v>
      </c>
      <c r="F539" s="1" t="s">
        <v>379</v>
      </c>
      <c r="G539">
        <v>19</v>
      </c>
      <c r="H539">
        <v>64</v>
      </c>
      <c r="I539" s="1" t="s">
        <v>131</v>
      </c>
      <c r="J539" s="1" t="s">
        <v>121</v>
      </c>
      <c r="K539">
        <v>6</v>
      </c>
      <c r="M539" s="1" t="s">
        <v>122</v>
      </c>
      <c r="N539" s="1" t="s">
        <v>123</v>
      </c>
      <c r="O539" s="1" t="s">
        <v>1443</v>
      </c>
      <c r="P539" s="1" t="s">
        <v>1444</v>
      </c>
      <c r="Q539">
        <f t="shared" si="16"/>
        <v>524</v>
      </c>
      <c r="R539">
        <f>IFERROR(VLOOKUP(Q539,'Populations Data'!$B$2:$E$90,2,FALSE),"")</f>
        <v>2022</v>
      </c>
      <c r="S539">
        <f>IFERROR(VLOOKUP(Q539,'Populations Data'!$B$2:$E$90,3,FALSE),"")</f>
        <v>106275</v>
      </c>
      <c r="T539" t="str">
        <f t="shared" si="17"/>
        <v>Northern</v>
      </c>
      <c r="U539">
        <f>_xlfn.XLOOKUP(B539,Sheet3!$M$5:$M$9,Sheet3!$P$5:$P$9,"",0,1)</f>
        <v>147.86298030491744</v>
      </c>
    </row>
    <row r="540" spans="1:21" hidden="1" x14ac:dyDescent="0.2">
      <c r="A540" s="1" t="s">
        <v>126</v>
      </c>
      <c r="B540" s="1" t="s">
        <v>202</v>
      </c>
      <c r="C540" s="1" t="s">
        <v>377</v>
      </c>
      <c r="D540" s="1" t="s">
        <v>166</v>
      </c>
      <c r="E540" s="1" t="s">
        <v>1445</v>
      </c>
      <c r="F540" s="1" t="s">
        <v>379</v>
      </c>
      <c r="G540">
        <v>19</v>
      </c>
      <c r="H540">
        <v>64</v>
      </c>
      <c r="I540" s="1" t="s">
        <v>131</v>
      </c>
      <c r="J540" s="1" t="s">
        <v>121</v>
      </c>
      <c r="K540">
        <v>5</v>
      </c>
      <c r="M540" s="1" t="s">
        <v>122</v>
      </c>
      <c r="N540" s="1" t="s">
        <v>123</v>
      </c>
      <c r="O540" s="1" t="s">
        <v>1446</v>
      </c>
      <c r="P540" s="1" t="s">
        <v>1447</v>
      </c>
      <c r="Q540">
        <f t="shared" si="16"/>
        <v>524</v>
      </c>
      <c r="R540">
        <f>IFERROR(VLOOKUP(Q540,'Populations Data'!$B$2:$E$90,2,FALSE),"")</f>
        <v>2022</v>
      </c>
      <c r="S540">
        <f>IFERROR(VLOOKUP(Q540,'Populations Data'!$B$2:$E$90,3,FALSE),"")</f>
        <v>106275</v>
      </c>
      <c r="T540" t="str">
        <f t="shared" si="17"/>
        <v>Northern</v>
      </c>
      <c r="U540">
        <f>_xlfn.XLOOKUP(B540,Sheet3!$M$5:$M$9,Sheet3!$P$5:$P$9,"",0,1)</f>
        <v>147.86298030491744</v>
      </c>
    </row>
    <row r="541" spans="1:21" hidden="1" x14ac:dyDescent="0.2">
      <c r="A541" s="1" t="s">
        <v>126</v>
      </c>
      <c r="B541" s="1" t="s">
        <v>202</v>
      </c>
      <c r="C541" s="1" t="s">
        <v>377</v>
      </c>
      <c r="D541" s="1" t="s">
        <v>178</v>
      </c>
      <c r="E541" s="1" t="s">
        <v>1448</v>
      </c>
      <c r="F541" s="1" t="s">
        <v>379</v>
      </c>
      <c r="G541">
        <v>19</v>
      </c>
      <c r="H541">
        <v>64</v>
      </c>
      <c r="I541" s="1" t="s">
        <v>222</v>
      </c>
      <c r="J541" s="1" t="s">
        <v>138</v>
      </c>
      <c r="K541">
        <v>6</v>
      </c>
      <c r="L541">
        <v>33</v>
      </c>
      <c r="M541" s="1" t="s">
        <v>122</v>
      </c>
      <c r="N541" s="1" t="s">
        <v>123</v>
      </c>
      <c r="O541" s="1" t="s">
        <v>1449</v>
      </c>
      <c r="P541" s="1" t="s">
        <v>1450</v>
      </c>
      <c r="Q541">
        <f t="shared" si="16"/>
        <v>524</v>
      </c>
      <c r="R541">
        <f>IFERROR(VLOOKUP(Q541,'Populations Data'!$B$2:$E$90,2,FALSE),"")</f>
        <v>2022</v>
      </c>
      <c r="S541">
        <f>IFERROR(VLOOKUP(Q541,'Populations Data'!$B$2:$E$90,3,FALSE),"")</f>
        <v>106275</v>
      </c>
      <c r="T541" t="str">
        <f t="shared" si="17"/>
        <v>Northern</v>
      </c>
      <c r="U541">
        <f>_xlfn.XLOOKUP(B541,Sheet3!$M$5:$M$9,Sheet3!$P$5:$P$9,"",0,1)</f>
        <v>147.86298030491744</v>
      </c>
    </row>
    <row r="542" spans="1:21" hidden="1" x14ac:dyDescent="0.2">
      <c r="A542" s="1" t="s">
        <v>391</v>
      </c>
      <c r="B542" s="1" t="s">
        <v>116</v>
      </c>
      <c r="C542" s="1" t="s">
        <v>406</v>
      </c>
      <c r="D542" s="1" t="s">
        <v>393</v>
      </c>
      <c r="E542" s="1" t="s">
        <v>394</v>
      </c>
      <c r="F542" s="1" t="s">
        <v>1451</v>
      </c>
      <c r="I542" s="1" t="s">
        <v>121</v>
      </c>
      <c r="J542" s="1" t="s">
        <v>121</v>
      </c>
      <c r="K542">
        <v>19</v>
      </c>
      <c r="M542" s="1" t="s">
        <v>122</v>
      </c>
      <c r="N542" s="1" t="s">
        <v>123</v>
      </c>
      <c r="O542" s="1" t="s">
        <v>121</v>
      </c>
      <c r="P542" s="1" t="s">
        <v>121</v>
      </c>
      <c r="Q542">
        <f t="shared" si="16"/>
        <v>999</v>
      </c>
      <c r="R542" t="str">
        <f>IFERROR(VLOOKUP(Q542,'Populations Data'!$B$2:$E$90,2,FALSE),"")</f>
        <v/>
      </c>
      <c r="S542" t="str">
        <f>IFERROR(VLOOKUP(Q542,'Populations Data'!$B$2:$E$90,3,FALSE),"")</f>
        <v/>
      </c>
      <c r="T542" t="str">
        <f t="shared" si="17"/>
        <v>Interior</v>
      </c>
      <c r="U542">
        <f>_xlfn.XLOOKUP(B542,Sheet3!$M$5:$M$9,Sheet3!$P$5:$P$9,"",0,1)</f>
        <v>183.63499488472948</v>
      </c>
    </row>
    <row r="543" spans="1:21" hidden="1" x14ac:dyDescent="0.2">
      <c r="A543" s="1" t="s">
        <v>391</v>
      </c>
      <c r="B543" s="1" t="s">
        <v>116</v>
      </c>
      <c r="C543" s="1" t="s">
        <v>895</v>
      </c>
      <c r="D543" s="1" t="s">
        <v>393</v>
      </c>
      <c r="E543" s="1" t="s">
        <v>394</v>
      </c>
      <c r="F543" s="1" t="s">
        <v>897</v>
      </c>
      <c r="I543" s="1" t="s">
        <v>121</v>
      </c>
      <c r="J543" s="1" t="s">
        <v>121</v>
      </c>
      <c r="K543">
        <v>1</v>
      </c>
      <c r="M543" s="1" t="s">
        <v>122</v>
      </c>
      <c r="N543" s="1" t="s">
        <v>123</v>
      </c>
      <c r="O543" s="1" t="s">
        <v>121</v>
      </c>
      <c r="P543" s="1" t="s">
        <v>121</v>
      </c>
      <c r="Q543">
        <f t="shared" si="16"/>
        <v>126</v>
      </c>
      <c r="R543">
        <f>IFERROR(VLOOKUP(Q543,'Populations Data'!$B$2:$E$90,2,FALSE),"")</f>
        <v>2022</v>
      </c>
      <c r="S543">
        <f>IFERROR(VLOOKUP(Q543,'Populations Data'!$B$2:$E$90,3,FALSE),"")</f>
        <v>9325</v>
      </c>
      <c r="T543" t="str">
        <f t="shared" si="17"/>
        <v>Interior</v>
      </c>
      <c r="U543">
        <f>_xlfn.XLOOKUP(B543,Sheet3!$M$5:$M$9,Sheet3!$P$5:$P$9,"",0,1)</f>
        <v>183.63499488472948</v>
      </c>
    </row>
    <row r="544" spans="1:21" hidden="1" x14ac:dyDescent="0.2">
      <c r="A544" s="1" t="s">
        <v>391</v>
      </c>
      <c r="B544" s="1" t="s">
        <v>116</v>
      </c>
      <c r="C544" s="1" t="s">
        <v>151</v>
      </c>
      <c r="D544" s="1" t="s">
        <v>393</v>
      </c>
      <c r="E544" s="1" t="s">
        <v>394</v>
      </c>
      <c r="F544" s="1" t="s">
        <v>153</v>
      </c>
      <c r="I544" s="1" t="s">
        <v>121</v>
      </c>
      <c r="J544" s="1" t="s">
        <v>121</v>
      </c>
      <c r="K544">
        <v>48</v>
      </c>
      <c r="M544" s="1" t="s">
        <v>122</v>
      </c>
      <c r="N544" s="1" t="s">
        <v>123</v>
      </c>
      <c r="O544" s="1" t="s">
        <v>121</v>
      </c>
      <c r="P544" s="1" t="s">
        <v>121</v>
      </c>
      <c r="Q544">
        <f t="shared" si="16"/>
        <v>137</v>
      </c>
      <c r="R544">
        <f>IFERROR(VLOOKUP(Q544,'Populations Data'!$B$2:$E$90,2,FALSE),"")</f>
        <v>2022</v>
      </c>
      <c r="S544">
        <f>IFERROR(VLOOKUP(Q544,'Populations Data'!$B$2:$E$90,3,FALSE),"")</f>
        <v>234885</v>
      </c>
      <c r="T544" t="str">
        <f t="shared" si="17"/>
        <v>Interior</v>
      </c>
      <c r="U544">
        <f>_xlfn.XLOOKUP(B544,Sheet3!$M$5:$M$9,Sheet3!$P$5:$P$9,"",0,1)</f>
        <v>183.63499488472948</v>
      </c>
    </row>
    <row r="545" spans="1:21" hidden="1" x14ac:dyDescent="0.2">
      <c r="A545" s="1" t="s">
        <v>391</v>
      </c>
      <c r="B545" s="1" t="s">
        <v>116</v>
      </c>
      <c r="C545" s="1" t="s">
        <v>478</v>
      </c>
      <c r="D545" s="1" t="s">
        <v>393</v>
      </c>
      <c r="E545" s="1" t="s">
        <v>394</v>
      </c>
      <c r="F545" s="1" t="s">
        <v>480</v>
      </c>
      <c r="I545" s="1" t="s">
        <v>121</v>
      </c>
      <c r="J545" s="1" t="s">
        <v>121</v>
      </c>
      <c r="K545">
        <v>1</v>
      </c>
      <c r="M545" s="1" t="s">
        <v>122</v>
      </c>
      <c r="N545" s="1" t="s">
        <v>123</v>
      </c>
      <c r="O545" s="1" t="s">
        <v>121</v>
      </c>
      <c r="P545" s="1" t="s">
        <v>121</v>
      </c>
      <c r="Q545">
        <f t="shared" si="16"/>
        <v>149</v>
      </c>
      <c r="R545">
        <f>IFERROR(VLOOKUP(Q545,'Populations Data'!$B$2:$E$90,2,FALSE),"")</f>
        <v>2022</v>
      </c>
      <c r="S545">
        <f>IFERROR(VLOOKUP(Q545,'Populations Data'!$B$2:$E$90,3,FALSE),"")</f>
        <v>11877</v>
      </c>
      <c r="T545" t="str">
        <f t="shared" si="17"/>
        <v>Interior</v>
      </c>
      <c r="U545">
        <f>_xlfn.XLOOKUP(B545,Sheet3!$M$5:$M$9,Sheet3!$P$5:$P$9,"",0,1)</f>
        <v>183.63499488472948</v>
      </c>
    </row>
    <row r="546" spans="1:21" hidden="1" x14ac:dyDescent="0.2">
      <c r="A546" s="1" t="s">
        <v>391</v>
      </c>
      <c r="B546" s="1" t="s">
        <v>164</v>
      </c>
      <c r="C546" s="1" t="s">
        <v>705</v>
      </c>
      <c r="D546" s="1" t="s">
        <v>646</v>
      </c>
      <c r="E546" s="1" t="s">
        <v>394</v>
      </c>
      <c r="F546" s="1" t="s">
        <v>707</v>
      </c>
      <c r="I546" s="1" t="s">
        <v>121</v>
      </c>
      <c r="J546" s="1" t="s">
        <v>121</v>
      </c>
      <c r="K546">
        <v>11</v>
      </c>
      <c r="M546" s="1" t="s">
        <v>122</v>
      </c>
      <c r="N546" s="1" t="s">
        <v>123</v>
      </c>
      <c r="O546" s="1" t="s">
        <v>121</v>
      </c>
      <c r="P546" s="1" t="s">
        <v>121</v>
      </c>
      <c r="Q546">
        <f t="shared" si="16"/>
        <v>214</v>
      </c>
      <c r="R546">
        <f>IFERROR(VLOOKUP(Q546,'Populations Data'!$B$2:$E$90,2,FALSE),"")</f>
        <v>2022</v>
      </c>
      <c r="S546">
        <f>IFERROR(VLOOKUP(Q546,'Populations Data'!$B$2:$E$90,3,FALSE),"")</f>
        <v>49264</v>
      </c>
      <c r="T546" t="str">
        <f t="shared" si="17"/>
        <v>Fraser</v>
      </c>
      <c r="U546">
        <f>_xlfn.XLOOKUP(B546,Sheet3!$M$5:$M$9,Sheet3!$P$5:$P$9,"",0,1)</f>
        <v>171.29879318961125</v>
      </c>
    </row>
    <row r="547" spans="1:21" hidden="1" x14ac:dyDescent="0.2">
      <c r="A547" s="1" t="s">
        <v>391</v>
      </c>
      <c r="B547" s="1" t="s">
        <v>164</v>
      </c>
      <c r="C547" s="1" t="s">
        <v>254</v>
      </c>
      <c r="D547" s="1" t="s">
        <v>399</v>
      </c>
      <c r="E547" s="1" t="s">
        <v>394</v>
      </c>
      <c r="F547" s="1" t="s">
        <v>256</v>
      </c>
      <c r="I547" s="1" t="s">
        <v>121</v>
      </c>
      <c r="J547" s="1" t="s">
        <v>121</v>
      </c>
      <c r="K547">
        <v>20</v>
      </c>
      <c r="M547" s="1" t="s">
        <v>122</v>
      </c>
      <c r="N547" s="1" t="s">
        <v>123</v>
      </c>
      <c r="O547" s="1" t="s">
        <v>121</v>
      </c>
      <c r="P547" s="1" t="s">
        <v>121</v>
      </c>
      <c r="Q547">
        <f t="shared" si="16"/>
        <v>221</v>
      </c>
      <c r="R547">
        <f>IFERROR(VLOOKUP(Q547,'Populations Data'!$B$2:$E$90,2,FALSE),"")</f>
        <v>2022</v>
      </c>
      <c r="S547">
        <f>IFERROR(VLOOKUP(Q547,'Populations Data'!$B$2:$E$90,3,FALSE),"")</f>
        <v>84787</v>
      </c>
      <c r="T547" t="str">
        <f t="shared" si="17"/>
        <v>Fraser</v>
      </c>
      <c r="U547">
        <f>_xlfn.XLOOKUP(B547,Sheet3!$M$5:$M$9,Sheet3!$P$5:$P$9,"",0,1)</f>
        <v>171.29879318961125</v>
      </c>
    </row>
    <row r="548" spans="1:21" hidden="1" x14ac:dyDescent="0.2">
      <c r="A548" s="1" t="s">
        <v>391</v>
      </c>
      <c r="B548" s="1" t="s">
        <v>164</v>
      </c>
      <c r="C548" s="1" t="s">
        <v>219</v>
      </c>
      <c r="D548" s="1" t="s">
        <v>646</v>
      </c>
      <c r="E548" s="1" t="s">
        <v>394</v>
      </c>
      <c r="F548" s="1" t="s">
        <v>221</v>
      </c>
      <c r="I548" s="1" t="s">
        <v>121</v>
      </c>
      <c r="J548" s="1" t="s">
        <v>121</v>
      </c>
      <c r="K548">
        <v>95</v>
      </c>
      <c r="M548" s="1" t="s">
        <v>122</v>
      </c>
      <c r="N548" s="1" t="s">
        <v>123</v>
      </c>
      <c r="O548" s="1" t="s">
        <v>121</v>
      </c>
      <c r="P548" s="1" t="s">
        <v>121</v>
      </c>
      <c r="Q548">
        <f t="shared" si="16"/>
        <v>233</v>
      </c>
      <c r="R548">
        <f>IFERROR(VLOOKUP(Q548,'Populations Data'!$B$2:$E$90,2,FALSE),"")</f>
        <v>2022</v>
      </c>
      <c r="S548">
        <f>IFERROR(VLOOKUP(Q548,'Populations Data'!$B$2:$E$90,3,FALSE),"")</f>
        <v>538362</v>
      </c>
      <c r="T548" t="str">
        <f t="shared" si="17"/>
        <v>Fraser</v>
      </c>
      <c r="U548">
        <f>_xlfn.XLOOKUP(B548,Sheet3!$M$5:$M$9,Sheet3!$P$5:$P$9,"",0,1)</f>
        <v>171.29879318961125</v>
      </c>
    </row>
    <row r="549" spans="1:21" hidden="1" x14ac:dyDescent="0.2">
      <c r="A549" s="1" t="s">
        <v>391</v>
      </c>
      <c r="B549" s="1" t="s">
        <v>164</v>
      </c>
      <c r="C549" s="1" t="s">
        <v>232</v>
      </c>
      <c r="D549" s="1" t="s">
        <v>409</v>
      </c>
      <c r="E549" s="1" t="s">
        <v>394</v>
      </c>
      <c r="F549" s="1" t="s">
        <v>234</v>
      </c>
      <c r="I549" s="1" t="s">
        <v>121</v>
      </c>
      <c r="J549" s="1" t="s">
        <v>121</v>
      </c>
      <c r="K549">
        <v>26</v>
      </c>
      <c r="M549" s="1" t="s">
        <v>122</v>
      </c>
      <c r="N549" s="1" t="s">
        <v>123</v>
      </c>
      <c r="O549" s="1" t="s">
        <v>121</v>
      </c>
      <c r="P549" s="1" t="s">
        <v>121</v>
      </c>
      <c r="Q549">
        <f t="shared" si="16"/>
        <v>234</v>
      </c>
      <c r="R549">
        <f>IFERROR(VLOOKUP(Q549,'Populations Data'!$B$2:$E$90,2,FALSE),"")</f>
        <v>2022</v>
      </c>
      <c r="S549">
        <f>IFERROR(VLOOKUP(Q549,'Populations Data'!$B$2:$E$90,3,FALSE),"")</f>
        <v>116113</v>
      </c>
      <c r="T549" t="str">
        <f t="shared" si="17"/>
        <v>Fraser</v>
      </c>
      <c r="U549">
        <f>_xlfn.XLOOKUP(B549,Sheet3!$M$5:$M$9,Sheet3!$P$5:$P$9,"",0,1)</f>
        <v>171.29879318961125</v>
      </c>
    </row>
    <row r="550" spans="1:21" hidden="1" x14ac:dyDescent="0.2">
      <c r="A550" s="1" t="s">
        <v>391</v>
      </c>
      <c r="B550" s="1" t="s">
        <v>184</v>
      </c>
      <c r="C550" s="1" t="s">
        <v>185</v>
      </c>
      <c r="D550" s="1" t="s">
        <v>405</v>
      </c>
      <c r="E550" s="1" t="s">
        <v>394</v>
      </c>
      <c r="F550" s="1" t="s">
        <v>188</v>
      </c>
      <c r="I550" s="1" t="s">
        <v>121</v>
      </c>
      <c r="J550" s="1" t="s">
        <v>121</v>
      </c>
      <c r="K550">
        <v>30</v>
      </c>
      <c r="M550" s="1" t="s">
        <v>122</v>
      </c>
      <c r="N550" s="1" t="s">
        <v>123</v>
      </c>
      <c r="O550" s="1" t="s">
        <v>121</v>
      </c>
      <c r="P550" s="1" t="s">
        <v>121</v>
      </c>
      <c r="Q550">
        <f t="shared" si="16"/>
        <v>321</v>
      </c>
      <c r="R550">
        <f>IFERROR(VLOOKUP(Q550,'Populations Data'!$B$2:$E$90,2,FALSE),"")</f>
        <v>2022</v>
      </c>
      <c r="S550">
        <f>IFERROR(VLOOKUP(Q550,'Populations Data'!$B$2:$E$90,3,FALSE),"")</f>
        <v>133972</v>
      </c>
      <c r="T550" t="str">
        <f t="shared" si="17"/>
        <v>Vancouver Coastal</v>
      </c>
      <c r="U550">
        <f>_xlfn.XLOOKUP(B550,Sheet3!$M$5:$M$9,Sheet3!$P$5:$P$9,"",0,1)</f>
        <v>321.7507500861164</v>
      </c>
    </row>
    <row r="551" spans="1:21" hidden="1" x14ac:dyDescent="0.2">
      <c r="A551" s="1" t="s">
        <v>391</v>
      </c>
      <c r="B551" s="1" t="s">
        <v>191</v>
      </c>
      <c r="C551" s="1" t="s">
        <v>192</v>
      </c>
      <c r="D551" s="1" t="s">
        <v>409</v>
      </c>
      <c r="E551" s="1" t="s">
        <v>394</v>
      </c>
      <c r="F551" s="1" t="s">
        <v>194</v>
      </c>
      <c r="I551" s="1" t="s">
        <v>121</v>
      </c>
      <c r="J551" s="1" t="s">
        <v>121</v>
      </c>
      <c r="K551">
        <v>20</v>
      </c>
      <c r="M551" s="1" t="s">
        <v>122</v>
      </c>
      <c r="N551" s="1" t="s">
        <v>123</v>
      </c>
      <c r="O551" s="1" t="s">
        <v>121</v>
      </c>
      <c r="P551" s="1" t="s">
        <v>121</v>
      </c>
      <c r="Q551">
        <f t="shared" si="16"/>
        <v>411</v>
      </c>
      <c r="R551">
        <f>IFERROR(VLOOKUP(Q551,'Populations Data'!$B$2:$E$90,2,FALSE),"")</f>
        <v>2022</v>
      </c>
      <c r="S551">
        <f>IFERROR(VLOOKUP(Q551,'Populations Data'!$B$2:$E$90,3,FALSE),"")</f>
        <v>250926</v>
      </c>
      <c r="T551" t="str">
        <f t="shared" si="17"/>
        <v>Vancouver Island</v>
      </c>
      <c r="U551">
        <f>_xlfn.XLOOKUP(B551,Sheet3!$M$5:$M$9,Sheet3!$P$5:$P$9,"",0,1)</f>
        <v>209.99723807980351</v>
      </c>
    </row>
    <row r="552" spans="1:21" hidden="1" x14ac:dyDescent="0.2">
      <c r="A552" s="1" t="s">
        <v>391</v>
      </c>
      <c r="B552" s="1" t="s">
        <v>191</v>
      </c>
      <c r="C552" s="1" t="s">
        <v>615</v>
      </c>
      <c r="D552" s="1" t="s">
        <v>399</v>
      </c>
      <c r="E552" s="1" t="s">
        <v>394</v>
      </c>
      <c r="F552" s="1" t="s">
        <v>1452</v>
      </c>
      <c r="I552" s="1" t="s">
        <v>121</v>
      </c>
      <c r="J552" s="1" t="s">
        <v>121</v>
      </c>
      <c r="K552">
        <v>4</v>
      </c>
      <c r="M552" s="1" t="s">
        <v>122</v>
      </c>
      <c r="N552" s="1" t="s">
        <v>123</v>
      </c>
      <c r="O552" s="1" t="s">
        <v>121</v>
      </c>
      <c r="P552" s="1" t="s">
        <v>121</v>
      </c>
      <c r="Q552">
        <f t="shared" si="16"/>
        <v>426</v>
      </c>
      <c r="R552">
        <f>IFERROR(VLOOKUP(Q552,'Populations Data'!$B$2:$E$90,2,FALSE),"")</f>
        <v>2022</v>
      </c>
      <c r="S552">
        <f>IFERROR(VLOOKUP(Q552,'Populations Data'!$B$2:$E$90,3,FALSE),"")</f>
        <v>34624</v>
      </c>
      <c r="T552" t="str">
        <f t="shared" si="17"/>
        <v>Vancouver Island</v>
      </c>
      <c r="U552">
        <f>_xlfn.XLOOKUP(B552,Sheet3!$M$5:$M$9,Sheet3!$P$5:$P$9,"",0,1)</f>
        <v>209.99723807980351</v>
      </c>
    </row>
    <row r="553" spans="1:21" hidden="1" x14ac:dyDescent="0.2">
      <c r="A553" s="1" t="s">
        <v>391</v>
      </c>
      <c r="B553" s="1" t="s">
        <v>191</v>
      </c>
      <c r="C553" s="1" t="s">
        <v>497</v>
      </c>
      <c r="D553" s="1" t="s">
        <v>399</v>
      </c>
      <c r="E553" s="1" t="s">
        <v>394</v>
      </c>
      <c r="F553" s="1" t="s">
        <v>1453</v>
      </c>
      <c r="I553" s="1" t="s">
        <v>121</v>
      </c>
      <c r="J553" s="1" t="s">
        <v>121</v>
      </c>
      <c r="K553">
        <v>13</v>
      </c>
      <c r="M553" s="1" t="s">
        <v>122</v>
      </c>
      <c r="N553" s="1" t="s">
        <v>123</v>
      </c>
      <c r="O553" s="1" t="s">
        <v>121</v>
      </c>
      <c r="P553" s="1" t="s">
        <v>121</v>
      </c>
      <c r="Q553">
        <f t="shared" si="16"/>
        <v>434</v>
      </c>
      <c r="R553">
        <f>IFERROR(VLOOKUP(Q553,'Populations Data'!$B$2:$E$90,2,FALSE),"")</f>
        <v>2022</v>
      </c>
      <c r="S553">
        <f>IFERROR(VLOOKUP(Q553,'Populations Data'!$B$2:$E$90,3,FALSE),"")</f>
        <v>11998</v>
      </c>
      <c r="T553" t="str">
        <f t="shared" si="17"/>
        <v>Vancouver Island</v>
      </c>
      <c r="U553">
        <f>_xlfn.XLOOKUP(B553,Sheet3!$M$5:$M$9,Sheet3!$P$5:$P$9,"",0,1)</f>
        <v>209.99723807980351</v>
      </c>
    </row>
    <row r="554" spans="1:21" hidden="1" x14ac:dyDescent="0.2">
      <c r="A554" s="1" t="s">
        <v>391</v>
      </c>
      <c r="B554" s="1" t="s">
        <v>164</v>
      </c>
      <c r="C554" s="1" t="s">
        <v>219</v>
      </c>
      <c r="D554" s="1" t="s">
        <v>409</v>
      </c>
      <c r="E554" s="1" t="s">
        <v>394</v>
      </c>
      <c r="F554" s="1" t="s">
        <v>221</v>
      </c>
      <c r="I554" s="1" t="s">
        <v>121</v>
      </c>
      <c r="J554" s="1" t="s">
        <v>121</v>
      </c>
      <c r="K554">
        <v>2</v>
      </c>
      <c r="M554" s="1" t="s">
        <v>122</v>
      </c>
      <c r="N554" s="1" t="s">
        <v>123</v>
      </c>
      <c r="O554" s="1" t="s">
        <v>121</v>
      </c>
      <c r="P554" s="1" t="s">
        <v>121</v>
      </c>
      <c r="Q554">
        <f t="shared" si="16"/>
        <v>233</v>
      </c>
      <c r="R554">
        <f>IFERROR(VLOOKUP(Q554,'Populations Data'!$B$2:$E$90,2,FALSE),"")</f>
        <v>2022</v>
      </c>
      <c r="S554">
        <f>IFERROR(VLOOKUP(Q554,'Populations Data'!$B$2:$E$90,3,FALSE),"")</f>
        <v>538362</v>
      </c>
      <c r="T554" t="str">
        <f t="shared" si="17"/>
        <v>Fraser</v>
      </c>
      <c r="U554">
        <f>_xlfn.XLOOKUP(B554,Sheet3!$M$5:$M$9,Sheet3!$P$5:$P$9,"",0,1)</f>
        <v>171.29879318961125</v>
      </c>
    </row>
    <row r="555" spans="1:21" hidden="1" x14ac:dyDescent="0.2">
      <c r="A555" s="1" t="s">
        <v>391</v>
      </c>
      <c r="B555" s="1" t="s">
        <v>191</v>
      </c>
      <c r="C555" s="1" t="s">
        <v>361</v>
      </c>
      <c r="D555" s="1" t="s">
        <v>393</v>
      </c>
      <c r="E555" s="1" t="s">
        <v>394</v>
      </c>
      <c r="F555" s="1" t="s">
        <v>364</v>
      </c>
      <c r="I555" s="1" t="s">
        <v>121</v>
      </c>
      <c r="J555" s="1" t="s">
        <v>121</v>
      </c>
      <c r="K555">
        <v>3</v>
      </c>
      <c r="M555" s="1" t="s">
        <v>122</v>
      </c>
      <c r="N555" s="1" t="s">
        <v>123</v>
      </c>
      <c r="O555" s="1" t="s">
        <v>121</v>
      </c>
      <c r="P555" s="1" t="s">
        <v>121</v>
      </c>
      <c r="Q555">
        <f t="shared" si="16"/>
        <v>424</v>
      </c>
      <c r="R555">
        <f>IFERROR(VLOOKUP(Q555,'Populations Data'!$B$2:$E$90,2,FALSE),"")</f>
        <v>2022</v>
      </c>
      <c r="S555">
        <f>IFERROR(VLOOKUP(Q555,'Populations Data'!$B$2:$E$90,3,FALSE),"")</f>
        <v>125312</v>
      </c>
      <c r="T555" t="str">
        <f t="shared" si="17"/>
        <v>Vancouver Island</v>
      </c>
      <c r="U555">
        <f>_xlfn.XLOOKUP(B555,Sheet3!$M$5:$M$9,Sheet3!$P$5:$P$9,"",0,1)</f>
        <v>209.99723807980351</v>
      </c>
    </row>
    <row r="556" spans="1:21" hidden="1" x14ac:dyDescent="0.2">
      <c r="A556" s="1" t="s">
        <v>391</v>
      </c>
      <c r="B556" s="1" t="s">
        <v>202</v>
      </c>
      <c r="C556" s="1" t="s">
        <v>377</v>
      </c>
      <c r="D556" s="1" t="s">
        <v>399</v>
      </c>
      <c r="E556" s="1" t="s">
        <v>394</v>
      </c>
      <c r="F556" s="1" t="s">
        <v>379</v>
      </c>
      <c r="I556" s="1" t="s">
        <v>121</v>
      </c>
      <c r="J556" s="1" t="s">
        <v>121</v>
      </c>
      <c r="K556">
        <v>14</v>
      </c>
      <c r="M556" s="1" t="s">
        <v>122</v>
      </c>
      <c r="N556" s="1" t="s">
        <v>123</v>
      </c>
      <c r="O556" s="1" t="s">
        <v>121</v>
      </c>
      <c r="P556" s="1" t="s">
        <v>121</v>
      </c>
      <c r="Q556">
        <f t="shared" si="16"/>
        <v>524</v>
      </c>
      <c r="R556">
        <f>IFERROR(VLOOKUP(Q556,'Populations Data'!$B$2:$E$90,2,FALSE),"")</f>
        <v>2022</v>
      </c>
      <c r="S556">
        <f>IFERROR(VLOOKUP(Q556,'Populations Data'!$B$2:$E$90,3,FALSE),"")</f>
        <v>106275</v>
      </c>
      <c r="T556" t="str">
        <f t="shared" si="17"/>
        <v>Northern</v>
      </c>
      <c r="U556">
        <f>_xlfn.XLOOKUP(B556,Sheet3!$M$5:$M$9,Sheet3!$P$5:$P$9,"",0,1)</f>
        <v>147.86298030491744</v>
      </c>
    </row>
    <row r="557" spans="1:21" hidden="1" x14ac:dyDescent="0.2">
      <c r="A557" s="1" t="s">
        <v>416</v>
      </c>
      <c r="B557" s="1" t="s">
        <v>116</v>
      </c>
      <c r="C557" s="1" t="s">
        <v>141</v>
      </c>
      <c r="D557" s="1" t="s">
        <v>429</v>
      </c>
      <c r="E557" s="1" t="s">
        <v>1454</v>
      </c>
      <c r="F557" s="1" t="s">
        <v>144</v>
      </c>
      <c r="G557">
        <v>65</v>
      </c>
      <c r="H557">
        <v>99</v>
      </c>
      <c r="I557" s="1" t="s">
        <v>121</v>
      </c>
      <c r="J557" s="1" t="s">
        <v>138</v>
      </c>
      <c r="K557">
        <v>5</v>
      </c>
      <c r="L557">
        <v>40</v>
      </c>
      <c r="M557" s="1" t="s">
        <v>122</v>
      </c>
      <c r="N557" s="1" t="s">
        <v>123</v>
      </c>
      <c r="O557" s="1" t="s">
        <v>1098</v>
      </c>
      <c r="P557" s="1" t="s">
        <v>1099</v>
      </c>
      <c r="Q557">
        <f t="shared" si="16"/>
        <v>136</v>
      </c>
      <c r="R557">
        <f>IFERROR(VLOOKUP(Q557,'Populations Data'!$B$2:$E$90,2,FALSE),"")</f>
        <v>2022</v>
      </c>
      <c r="S557">
        <f>IFERROR(VLOOKUP(Q557,'Populations Data'!$B$2:$E$90,3,FALSE),"")</f>
        <v>75670</v>
      </c>
      <c r="T557" t="str">
        <f t="shared" si="17"/>
        <v>Interior</v>
      </c>
      <c r="U557">
        <f>_xlfn.XLOOKUP(B557,Sheet3!$M$5:$M$9,Sheet3!$P$5:$P$9,"",0,1)</f>
        <v>183.63499488472948</v>
      </c>
    </row>
    <row r="558" spans="1:21" hidden="1" x14ac:dyDescent="0.2">
      <c r="A558" s="1" t="s">
        <v>416</v>
      </c>
      <c r="B558" s="1" t="s">
        <v>116</v>
      </c>
      <c r="C558" s="1" t="s">
        <v>151</v>
      </c>
      <c r="D558" s="1" t="s">
        <v>437</v>
      </c>
      <c r="E558" s="1" t="s">
        <v>1455</v>
      </c>
      <c r="F558" s="1" t="s">
        <v>153</v>
      </c>
      <c r="G558">
        <v>19</v>
      </c>
      <c r="H558">
        <v>64</v>
      </c>
      <c r="I558" s="1" t="s">
        <v>121</v>
      </c>
      <c r="J558" s="1" t="s">
        <v>121</v>
      </c>
      <c r="K558">
        <v>10</v>
      </c>
      <c r="L558">
        <v>63</v>
      </c>
      <c r="M558" s="1" t="s">
        <v>122</v>
      </c>
      <c r="N558" s="1" t="s">
        <v>123</v>
      </c>
      <c r="O558" s="1" t="s">
        <v>1456</v>
      </c>
      <c r="P558" s="1" t="s">
        <v>1457</v>
      </c>
      <c r="Q558">
        <f t="shared" si="16"/>
        <v>137</v>
      </c>
      <c r="R558">
        <f>IFERROR(VLOOKUP(Q558,'Populations Data'!$B$2:$E$90,2,FALSE),"")</f>
        <v>2022</v>
      </c>
      <c r="S558">
        <f>IFERROR(VLOOKUP(Q558,'Populations Data'!$B$2:$E$90,3,FALSE),"")</f>
        <v>234885</v>
      </c>
      <c r="T558" t="str">
        <f t="shared" si="17"/>
        <v>Interior</v>
      </c>
      <c r="U558">
        <f>_xlfn.XLOOKUP(B558,Sheet3!$M$5:$M$9,Sheet3!$P$5:$P$9,"",0,1)</f>
        <v>183.63499488472948</v>
      </c>
    </row>
    <row r="559" spans="1:21" hidden="1" x14ac:dyDescent="0.2">
      <c r="A559" s="1" t="s">
        <v>416</v>
      </c>
      <c r="B559" s="1" t="s">
        <v>164</v>
      </c>
      <c r="C559" s="1" t="s">
        <v>398</v>
      </c>
      <c r="D559" s="1" t="s">
        <v>437</v>
      </c>
      <c r="E559" s="1" t="s">
        <v>1458</v>
      </c>
      <c r="F559" s="1" t="s">
        <v>400</v>
      </c>
      <c r="G559">
        <v>19</v>
      </c>
      <c r="H559">
        <v>64</v>
      </c>
      <c r="I559" s="1" t="s">
        <v>121</v>
      </c>
      <c r="J559" s="1" t="s">
        <v>121</v>
      </c>
      <c r="K559">
        <v>20</v>
      </c>
      <c r="L559">
        <v>100</v>
      </c>
      <c r="M559" s="1" t="s">
        <v>122</v>
      </c>
      <c r="N559" s="1" t="s">
        <v>123</v>
      </c>
      <c r="O559" s="1" t="s">
        <v>1459</v>
      </c>
      <c r="P559" s="1" t="s">
        <v>1460</v>
      </c>
      <c r="Q559">
        <f t="shared" si="16"/>
        <v>212</v>
      </c>
      <c r="R559">
        <f>IFERROR(VLOOKUP(Q559,'Populations Data'!$B$2:$E$90,2,FALSE),"")</f>
        <v>2022</v>
      </c>
      <c r="S559">
        <f>IFERROR(VLOOKUP(Q559,'Populations Data'!$B$2:$E$90,3,FALSE),"")</f>
        <v>109231</v>
      </c>
      <c r="T559" t="str">
        <f t="shared" si="17"/>
        <v>Fraser</v>
      </c>
      <c r="U559">
        <f>_xlfn.XLOOKUP(B559,Sheet3!$M$5:$M$9,Sheet3!$P$5:$P$9,"",0,1)</f>
        <v>171.29879318961125</v>
      </c>
    </row>
    <row r="560" spans="1:21" hidden="1" x14ac:dyDescent="0.2">
      <c r="A560" s="1" t="s">
        <v>416</v>
      </c>
      <c r="B560" s="1" t="s">
        <v>184</v>
      </c>
      <c r="C560" s="1" t="s">
        <v>271</v>
      </c>
      <c r="D560" s="1" t="s">
        <v>1461</v>
      </c>
      <c r="E560" s="1" t="s">
        <v>1462</v>
      </c>
      <c r="F560" s="1" t="s">
        <v>188</v>
      </c>
      <c r="G560">
        <v>19</v>
      </c>
      <c r="H560">
        <v>99</v>
      </c>
      <c r="I560" s="1" t="s">
        <v>121</v>
      </c>
      <c r="J560" s="1" t="s">
        <v>121</v>
      </c>
      <c r="K560">
        <v>6</v>
      </c>
      <c r="L560">
        <v>100</v>
      </c>
      <c r="M560" s="1" t="s">
        <v>122</v>
      </c>
      <c r="N560" s="1" t="s">
        <v>123</v>
      </c>
      <c r="O560" s="1" t="s">
        <v>1463</v>
      </c>
      <c r="P560" s="1" t="s">
        <v>1464</v>
      </c>
      <c r="Q560">
        <f t="shared" si="16"/>
        <v>324</v>
      </c>
      <c r="R560">
        <f>IFERROR(VLOOKUP(Q560,'Populations Data'!$B$2:$E$90,2,FALSE),"")</f>
        <v>2022</v>
      </c>
      <c r="S560">
        <f>IFERROR(VLOOKUP(Q560,'Populations Data'!$B$2:$E$90,3,FALSE),"")</f>
        <v>150578</v>
      </c>
      <c r="T560" t="str">
        <f t="shared" si="17"/>
        <v>Vancouver Coastal</v>
      </c>
      <c r="U560">
        <f>_xlfn.XLOOKUP(B560,Sheet3!$M$5:$M$9,Sheet3!$P$5:$P$9,"",0,1)</f>
        <v>321.7507500861164</v>
      </c>
    </row>
    <row r="561" spans="1:21" hidden="1" x14ac:dyDescent="0.2">
      <c r="A561" s="1" t="s">
        <v>416</v>
      </c>
      <c r="B561" s="1" t="s">
        <v>191</v>
      </c>
      <c r="C561" s="1" t="s">
        <v>192</v>
      </c>
      <c r="D561" s="1" t="s">
        <v>429</v>
      </c>
      <c r="E561" s="1" t="s">
        <v>1465</v>
      </c>
      <c r="F561" s="1" t="s">
        <v>194</v>
      </c>
      <c r="G561">
        <v>19</v>
      </c>
      <c r="H561">
        <v>64</v>
      </c>
      <c r="I561" s="1" t="s">
        <v>121</v>
      </c>
      <c r="J561" s="1" t="s">
        <v>121</v>
      </c>
      <c r="K561">
        <v>14</v>
      </c>
      <c r="L561">
        <v>96</v>
      </c>
      <c r="M561" s="1" t="s">
        <v>122</v>
      </c>
      <c r="N561" s="1" t="s">
        <v>123</v>
      </c>
      <c r="O561" s="1" t="s">
        <v>1466</v>
      </c>
      <c r="P561" s="1" t="s">
        <v>1467</v>
      </c>
      <c r="Q561">
        <f t="shared" si="16"/>
        <v>411</v>
      </c>
      <c r="R561">
        <f>IFERROR(VLOOKUP(Q561,'Populations Data'!$B$2:$E$90,2,FALSE),"")</f>
        <v>2022</v>
      </c>
      <c r="S561">
        <f>IFERROR(VLOOKUP(Q561,'Populations Data'!$B$2:$E$90,3,FALSE),"")</f>
        <v>250926</v>
      </c>
      <c r="T561" t="str">
        <f t="shared" si="17"/>
        <v>Vancouver Island</v>
      </c>
      <c r="U561">
        <f>_xlfn.XLOOKUP(B561,Sheet3!$M$5:$M$9,Sheet3!$P$5:$P$9,"",0,1)</f>
        <v>209.99723807980351</v>
      </c>
    </row>
    <row r="562" spans="1:21" hidden="1" x14ac:dyDescent="0.2">
      <c r="A562" s="1" t="s">
        <v>126</v>
      </c>
      <c r="B562" s="1" t="s">
        <v>116</v>
      </c>
      <c r="C562" s="1" t="s">
        <v>117</v>
      </c>
      <c r="D562" s="1" t="s">
        <v>275</v>
      </c>
      <c r="E562" s="1" t="s">
        <v>1468</v>
      </c>
      <c r="F562" s="1" t="s">
        <v>120</v>
      </c>
      <c r="G562">
        <v>19</v>
      </c>
      <c r="H562">
        <v>90</v>
      </c>
      <c r="I562" s="1" t="s">
        <v>131</v>
      </c>
      <c r="J562" s="1" t="s">
        <v>121</v>
      </c>
      <c r="K562">
        <v>4</v>
      </c>
      <c r="L562">
        <v>0</v>
      </c>
      <c r="M562" s="1" t="s">
        <v>122</v>
      </c>
      <c r="N562" s="1" t="s">
        <v>123</v>
      </c>
      <c r="O562" s="1" t="s">
        <v>1469</v>
      </c>
      <c r="P562" s="1" t="s">
        <v>1470</v>
      </c>
      <c r="Q562">
        <f t="shared" si="16"/>
        <v>112</v>
      </c>
      <c r="R562">
        <f>IFERROR(VLOOKUP(Q562,'Populations Data'!$B$2:$E$90,2,FALSE),"")</f>
        <v>2022</v>
      </c>
      <c r="S562">
        <f>IFERROR(VLOOKUP(Q562,'Populations Data'!$B$2:$E$90,3,FALSE),"")</f>
        <v>28736</v>
      </c>
      <c r="T562" t="str">
        <f t="shared" si="17"/>
        <v>Interior</v>
      </c>
      <c r="U562">
        <f>_xlfn.XLOOKUP(B562,Sheet3!$M$5:$M$9,Sheet3!$P$5:$P$9,"",0,1)</f>
        <v>183.63499488472948</v>
      </c>
    </row>
    <row r="563" spans="1:21" hidden="1" x14ac:dyDescent="0.2">
      <c r="A563" s="1" t="s">
        <v>126</v>
      </c>
      <c r="B563" s="1" t="s">
        <v>116</v>
      </c>
      <c r="C563" s="1" t="s">
        <v>117</v>
      </c>
      <c r="D563" s="1" t="s">
        <v>275</v>
      </c>
      <c r="E563" s="1" t="s">
        <v>1471</v>
      </c>
      <c r="F563" s="1" t="s">
        <v>120</v>
      </c>
      <c r="G563">
        <v>19</v>
      </c>
      <c r="H563">
        <v>90</v>
      </c>
      <c r="I563" s="1" t="s">
        <v>131</v>
      </c>
      <c r="J563" s="1" t="s">
        <v>121</v>
      </c>
      <c r="K563">
        <v>6</v>
      </c>
      <c r="L563">
        <v>0</v>
      </c>
      <c r="M563" s="1" t="s">
        <v>122</v>
      </c>
      <c r="N563" s="1" t="s">
        <v>123</v>
      </c>
      <c r="O563" s="1" t="s">
        <v>1472</v>
      </c>
      <c r="P563" s="1" t="s">
        <v>1473</v>
      </c>
      <c r="Q563">
        <f t="shared" si="16"/>
        <v>112</v>
      </c>
      <c r="R563">
        <f>IFERROR(VLOOKUP(Q563,'Populations Data'!$B$2:$E$90,2,FALSE),"")</f>
        <v>2022</v>
      </c>
      <c r="S563">
        <f>IFERROR(VLOOKUP(Q563,'Populations Data'!$B$2:$E$90,3,FALSE),"")</f>
        <v>28736</v>
      </c>
      <c r="T563" t="str">
        <f t="shared" si="17"/>
        <v>Interior</v>
      </c>
      <c r="U563">
        <f>_xlfn.XLOOKUP(B563,Sheet3!$M$5:$M$9,Sheet3!$P$5:$P$9,"",0,1)</f>
        <v>183.63499488472948</v>
      </c>
    </row>
    <row r="564" spans="1:21" hidden="1" x14ac:dyDescent="0.2">
      <c r="A564" s="1" t="s">
        <v>126</v>
      </c>
      <c r="B564" s="1" t="s">
        <v>116</v>
      </c>
      <c r="C564" s="1" t="s">
        <v>117</v>
      </c>
      <c r="D564" s="1" t="s">
        <v>178</v>
      </c>
      <c r="E564" s="1" t="s">
        <v>1474</v>
      </c>
      <c r="F564" s="1" t="s">
        <v>120</v>
      </c>
      <c r="G564">
        <v>19</v>
      </c>
      <c r="H564">
        <v>90</v>
      </c>
      <c r="I564" s="1" t="s">
        <v>131</v>
      </c>
      <c r="J564" s="1" t="s">
        <v>181</v>
      </c>
      <c r="K564">
        <v>8</v>
      </c>
      <c r="L564">
        <v>0</v>
      </c>
      <c r="M564" s="1" t="s">
        <v>122</v>
      </c>
      <c r="N564" s="1" t="s">
        <v>123</v>
      </c>
      <c r="O564" s="1" t="s">
        <v>1475</v>
      </c>
      <c r="P564" s="1" t="s">
        <v>1476</v>
      </c>
      <c r="Q564">
        <f t="shared" si="16"/>
        <v>112</v>
      </c>
      <c r="R564">
        <f>IFERROR(VLOOKUP(Q564,'Populations Data'!$B$2:$E$90,2,FALSE),"")</f>
        <v>2022</v>
      </c>
      <c r="S564">
        <f>IFERROR(VLOOKUP(Q564,'Populations Data'!$B$2:$E$90,3,FALSE),"")</f>
        <v>28736</v>
      </c>
      <c r="T564" t="str">
        <f t="shared" si="17"/>
        <v>Interior</v>
      </c>
      <c r="U564">
        <f>_xlfn.XLOOKUP(B564,Sheet3!$M$5:$M$9,Sheet3!$P$5:$P$9,"",0,1)</f>
        <v>183.63499488472948</v>
      </c>
    </row>
    <row r="565" spans="1:21" hidden="1" x14ac:dyDescent="0.2">
      <c r="A565" s="1" t="s">
        <v>126</v>
      </c>
      <c r="B565" s="1" t="s">
        <v>116</v>
      </c>
      <c r="C565" s="1" t="s">
        <v>450</v>
      </c>
      <c r="D565" s="1" t="s">
        <v>178</v>
      </c>
      <c r="E565" s="1" t="s">
        <v>1477</v>
      </c>
      <c r="F565" s="1" t="s">
        <v>452</v>
      </c>
      <c r="G565">
        <v>19</v>
      </c>
      <c r="H565">
        <v>90</v>
      </c>
      <c r="I565" s="1" t="s">
        <v>131</v>
      </c>
      <c r="J565" s="1" t="s">
        <v>138</v>
      </c>
      <c r="K565">
        <v>2</v>
      </c>
      <c r="L565">
        <v>100</v>
      </c>
      <c r="M565" s="1" t="s">
        <v>122</v>
      </c>
      <c r="N565" s="1" t="s">
        <v>123</v>
      </c>
      <c r="O565" s="1" t="s">
        <v>1274</v>
      </c>
      <c r="P565" s="1" t="s">
        <v>1275</v>
      </c>
      <c r="Q565">
        <f t="shared" si="16"/>
        <v>122</v>
      </c>
      <c r="R565">
        <f>IFERROR(VLOOKUP(Q565,'Populations Data'!$B$2:$E$90,2,FALSE),"")</f>
        <v>2022</v>
      </c>
      <c r="S565">
        <f>IFERROR(VLOOKUP(Q565,'Populations Data'!$B$2:$E$90,3,FALSE),"")</f>
        <v>28244</v>
      </c>
      <c r="T565" t="str">
        <f t="shared" si="17"/>
        <v>Interior</v>
      </c>
      <c r="U565">
        <f>_xlfn.XLOOKUP(B565,Sheet3!$M$5:$M$9,Sheet3!$P$5:$P$9,"",0,1)</f>
        <v>183.63499488472948</v>
      </c>
    </row>
    <row r="566" spans="1:21" hidden="1" x14ac:dyDescent="0.2">
      <c r="A566" s="1" t="s">
        <v>126</v>
      </c>
      <c r="B566" s="1" t="s">
        <v>116</v>
      </c>
      <c r="C566" s="1" t="s">
        <v>634</v>
      </c>
      <c r="D566" s="1" t="s">
        <v>250</v>
      </c>
      <c r="E566" s="1" t="s">
        <v>1478</v>
      </c>
      <c r="F566" s="1" t="s">
        <v>636</v>
      </c>
      <c r="G566">
        <v>19</v>
      </c>
      <c r="H566">
        <v>64</v>
      </c>
      <c r="I566" s="1" t="s">
        <v>131</v>
      </c>
      <c r="J566" s="1" t="s">
        <v>121</v>
      </c>
      <c r="K566">
        <v>30</v>
      </c>
      <c r="L566">
        <v>0</v>
      </c>
      <c r="M566" s="1" t="s">
        <v>122</v>
      </c>
      <c r="N566" s="1" t="s">
        <v>123</v>
      </c>
      <c r="O566" s="1" t="s">
        <v>1479</v>
      </c>
      <c r="P566" s="1" t="s">
        <v>1480</v>
      </c>
      <c r="Q566">
        <f t="shared" si="16"/>
        <v>132</v>
      </c>
      <c r="R566">
        <f>IFERROR(VLOOKUP(Q566,'Populations Data'!$B$2:$E$90,2,FALSE),"")</f>
        <v>2022</v>
      </c>
      <c r="S566">
        <f>IFERROR(VLOOKUP(Q566,'Populations Data'!$B$2:$E$90,3,FALSE),"")</f>
        <v>45895</v>
      </c>
      <c r="T566" t="str">
        <f t="shared" si="17"/>
        <v>Interior</v>
      </c>
      <c r="U566">
        <f>_xlfn.XLOOKUP(B566,Sheet3!$M$5:$M$9,Sheet3!$P$5:$P$9,"",0,1)</f>
        <v>183.63499488472948</v>
      </c>
    </row>
    <row r="567" spans="1:21" hidden="1" x14ac:dyDescent="0.2">
      <c r="A567" s="1" t="s">
        <v>126</v>
      </c>
      <c r="B567" s="1" t="s">
        <v>116</v>
      </c>
      <c r="C567" s="1" t="s">
        <v>151</v>
      </c>
      <c r="D567" s="1" t="s">
        <v>368</v>
      </c>
      <c r="E567" s="1" t="s">
        <v>1481</v>
      </c>
      <c r="F567" s="1" t="s">
        <v>153</v>
      </c>
      <c r="G567">
        <v>19</v>
      </c>
      <c r="H567">
        <v>64</v>
      </c>
      <c r="I567" s="1" t="s">
        <v>263</v>
      </c>
      <c r="J567" s="1" t="s">
        <v>121</v>
      </c>
      <c r="K567">
        <v>2</v>
      </c>
      <c r="L567">
        <v>0</v>
      </c>
      <c r="M567" s="1" t="s">
        <v>122</v>
      </c>
      <c r="N567" s="1" t="s">
        <v>123</v>
      </c>
      <c r="O567" s="1" t="s">
        <v>1482</v>
      </c>
      <c r="P567" s="1" t="s">
        <v>1483</v>
      </c>
      <c r="Q567">
        <f t="shared" si="16"/>
        <v>137</v>
      </c>
      <c r="R567">
        <f>IFERROR(VLOOKUP(Q567,'Populations Data'!$B$2:$E$90,2,FALSE),"")</f>
        <v>2022</v>
      </c>
      <c r="S567">
        <f>IFERROR(VLOOKUP(Q567,'Populations Data'!$B$2:$E$90,3,FALSE),"")</f>
        <v>234885</v>
      </c>
      <c r="T567" t="str">
        <f t="shared" si="17"/>
        <v>Interior</v>
      </c>
      <c r="U567">
        <f>_xlfn.XLOOKUP(B567,Sheet3!$M$5:$M$9,Sheet3!$P$5:$P$9,"",0,1)</f>
        <v>183.63499488472948</v>
      </c>
    </row>
    <row r="568" spans="1:21" hidden="1" x14ac:dyDescent="0.2">
      <c r="A568" s="1" t="s">
        <v>126</v>
      </c>
      <c r="B568" s="1" t="s">
        <v>116</v>
      </c>
      <c r="C568" s="1" t="s">
        <v>151</v>
      </c>
      <c r="D568" s="1" t="s">
        <v>166</v>
      </c>
      <c r="E568" s="1" t="s">
        <v>1484</v>
      </c>
      <c r="F568" s="1" t="s">
        <v>153</v>
      </c>
      <c r="G568">
        <v>19</v>
      </c>
      <c r="H568">
        <v>90</v>
      </c>
      <c r="I568" s="1" t="s">
        <v>131</v>
      </c>
      <c r="J568" s="1" t="s">
        <v>121</v>
      </c>
      <c r="K568">
        <v>7</v>
      </c>
      <c r="L568">
        <v>0</v>
      </c>
      <c r="M568" s="1" t="s">
        <v>122</v>
      </c>
      <c r="N568" s="1" t="s">
        <v>123</v>
      </c>
      <c r="O568" s="1" t="s">
        <v>1485</v>
      </c>
      <c r="P568" s="1" t="s">
        <v>1486</v>
      </c>
      <c r="Q568">
        <f t="shared" si="16"/>
        <v>137</v>
      </c>
      <c r="R568">
        <f>IFERROR(VLOOKUP(Q568,'Populations Data'!$B$2:$E$90,2,FALSE),"")</f>
        <v>2022</v>
      </c>
      <c r="S568">
        <f>IFERROR(VLOOKUP(Q568,'Populations Data'!$B$2:$E$90,3,FALSE),"")</f>
        <v>234885</v>
      </c>
      <c r="T568" t="str">
        <f t="shared" si="17"/>
        <v>Interior</v>
      </c>
      <c r="U568">
        <f>_xlfn.XLOOKUP(B568,Sheet3!$M$5:$M$9,Sheet3!$P$5:$P$9,"",0,1)</f>
        <v>183.63499488472948</v>
      </c>
    </row>
    <row r="569" spans="1:21" hidden="1" x14ac:dyDescent="0.2">
      <c r="A569" s="1" t="s">
        <v>126</v>
      </c>
      <c r="B569" s="1" t="s">
        <v>116</v>
      </c>
      <c r="C569" s="1" t="s">
        <v>1487</v>
      </c>
      <c r="D569" s="1" t="s">
        <v>128</v>
      </c>
      <c r="E569" s="1" t="s">
        <v>1488</v>
      </c>
      <c r="F569" s="1" t="s">
        <v>1489</v>
      </c>
      <c r="G569">
        <v>19</v>
      </c>
      <c r="H569">
        <v>64</v>
      </c>
      <c r="I569" s="1" t="s">
        <v>686</v>
      </c>
      <c r="J569" s="1" t="s">
        <v>121</v>
      </c>
      <c r="K569">
        <v>1</v>
      </c>
      <c r="L569">
        <v>0</v>
      </c>
      <c r="M569" s="1" t="s">
        <v>122</v>
      </c>
      <c r="N569" s="1" t="s">
        <v>123</v>
      </c>
      <c r="O569" s="1" t="s">
        <v>1490</v>
      </c>
      <c r="P569" s="1" t="s">
        <v>1491</v>
      </c>
      <c r="Q569">
        <f t="shared" si="16"/>
        <v>138</v>
      </c>
      <c r="R569">
        <f>IFERROR(VLOOKUP(Q569,'Populations Data'!$B$2:$E$90,2,FALSE),"")</f>
        <v>2022</v>
      </c>
      <c r="S569">
        <f>IFERROR(VLOOKUP(Q569,'Populations Data'!$B$2:$E$90,3,FALSE),"")</f>
        <v>13580</v>
      </c>
      <c r="T569" t="str">
        <f t="shared" si="17"/>
        <v>Interior</v>
      </c>
      <c r="U569">
        <f>_xlfn.XLOOKUP(B569,Sheet3!$M$5:$M$9,Sheet3!$P$5:$P$9,"",0,1)</f>
        <v>183.63499488472948</v>
      </c>
    </row>
    <row r="570" spans="1:21" hidden="1" x14ac:dyDescent="0.2">
      <c r="A570" s="1" t="s">
        <v>126</v>
      </c>
      <c r="B570" s="1" t="s">
        <v>116</v>
      </c>
      <c r="C570" s="1" t="s">
        <v>392</v>
      </c>
      <c r="D570" s="1" t="s">
        <v>399</v>
      </c>
      <c r="E570" s="1" t="s">
        <v>1492</v>
      </c>
      <c r="F570" s="1" t="s">
        <v>395</v>
      </c>
      <c r="G570">
        <v>19</v>
      </c>
      <c r="H570">
        <v>64</v>
      </c>
      <c r="I570" s="1" t="s">
        <v>131</v>
      </c>
      <c r="J570" s="1" t="s">
        <v>121</v>
      </c>
      <c r="K570">
        <v>8</v>
      </c>
      <c r="L570">
        <v>0</v>
      </c>
      <c r="M570" s="1" t="s">
        <v>122</v>
      </c>
      <c r="N570" s="1" t="s">
        <v>123</v>
      </c>
      <c r="O570" s="1" t="s">
        <v>1493</v>
      </c>
      <c r="P570" s="1" t="s">
        <v>1494</v>
      </c>
      <c r="Q570">
        <f t="shared" si="16"/>
        <v>142</v>
      </c>
      <c r="R570">
        <f>IFERROR(VLOOKUP(Q570,'Populations Data'!$B$2:$E$90,2,FALSE),"")</f>
        <v>2022</v>
      </c>
      <c r="S570">
        <f>IFERROR(VLOOKUP(Q570,'Populations Data'!$B$2:$E$90,3,FALSE),"")</f>
        <v>38219</v>
      </c>
      <c r="T570" t="str">
        <f t="shared" si="17"/>
        <v>Interior</v>
      </c>
      <c r="U570">
        <f>_xlfn.XLOOKUP(B570,Sheet3!$M$5:$M$9,Sheet3!$P$5:$P$9,"",0,1)</f>
        <v>183.63499488472948</v>
      </c>
    </row>
    <row r="571" spans="1:21" hidden="1" x14ac:dyDescent="0.2">
      <c r="A571" s="1" t="s">
        <v>126</v>
      </c>
      <c r="B571" s="1" t="s">
        <v>164</v>
      </c>
      <c r="C571" s="1" t="s">
        <v>398</v>
      </c>
      <c r="D571" s="1" t="s">
        <v>166</v>
      </c>
      <c r="E571" s="1" t="s">
        <v>937</v>
      </c>
      <c r="F571" s="1" t="s">
        <v>400</v>
      </c>
      <c r="G571">
        <v>19</v>
      </c>
      <c r="H571">
        <v>99</v>
      </c>
      <c r="I571" s="1" t="s">
        <v>131</v>
      </c>
      <c r="J571" s="1" t="s">
        <v>138</v>
      </c>
      <c r="K571">
        <v>2</v>
      </c>
      <c r="L571">
        <v>100</v>
      </c>
      <c r="M571" s="1" t="s">
        <v>122</v>
      </c>
      <c r="N571" s="1" t="s">
        <v>123</v>
      </c>
      <c r="O571" s="1" t="s">
        <v>938</v>
      </c>
      <c r="P571" s="1" t="s">
        <v>939</v>
      </c>
      <c r="Q571">
        <f t="shared" si="16"/>
        <v>212</v>
      </c>
      <c r="R571">
        <f>IFERROR(VLOOKUP(Q571,'Populations Data'!$B$2:$E$90,2,FALSE),"")</f>
        <v>2022</v>
      </c>
      <c r="S571">
        <f>IFERROR(VLOOKUP(Q571,'Populations Data'!$B$2:$E$90,3,FALSE),"")</f>
        <v>109231</v>
      </c>
      <c r="T571" t="str">
        <f t="shared" si="17"/>
        <v>Fraser</v>
      </c>
      <c r="U571">
        <f>_xlfn.XLOOKUP(B571,Sheet3!$M$5:$M$9,Sheet3!$P$5:$P$9,"",0,1)</f>
        <v>171.29879318961125</v>
      </c>
    </row>
    <row r="572" spans="1:21" hidden="1" x14ac:dyDescent="0.2">
      <c r="A572" s="1" t="s">
        <v>126</v>
      </c>
      <c r="B572" s="1" t="s">
        <v>164</v>
      </c>
      <c r="C572" s="1" t="s">
        <v>165</v>
      </c>
      <c r="D572" s="1" t="s">
        <v>156</v>
      </c>
      <c r="E572" s="1" t="s">
        <v>1495</v>
      </c>
      <c r="F572" s="1" t="s">
        <v>168</v>
      </c>
      <c r="G572">
        <v>19</v>
      </c>
      <c r="H572">
        <v>99</v>
      </c>
      <c r="I572" s="1" t="s">
        <v>131</v>
      </c>
      <c r="J572" s="1" t="s">
        <v>138</v>
      </c>
      <c r="K572">
        <v>20</v>
      </c>
      <c r="L572">
        <v>90</v>
      </c>
      <c r="M572" s="1" t="s">
        <v>122</v>
      </c>
      <c r="N572" s="1" t="s">
        <v>123</v>
      </c>
      <c r="O572" s="1" t="s">
        <v>947</v>
      </c>
      <c r="P572" s="1" t="s">
        <v>948</v>
      </c>
      <c r="Q572">
        <f t="shared" si="16"/>
        <v>213</v>
      </c>
      <c r="R572">
        <f>IFERROR(VLOOKUP(Q572,'Populations Data'!$B$2:$E$90,2,FALSE),"")</f>
        <v>2022</v>
      </c>
      <c r="S572">
        <f>IFERROR(VLOOKUP(Q572,'Populations Data'!$B$2:$E$90,3,FALSE),"")</f>
        <v>168993</v>
      </c>
      <c r="T572" t="str">
        <f t="shared" si="17"/>
        <v>Fraser</v>
      </c>
      <c r="U572">
        <f>_xlfn.XLOOKUP(B572,Sheet3!$M$5:$M$9,Sheet3!$P$5:$P$9,"",0,1)</f>
        <v>171.29879318961125</v>
      </c>
    </row>
    <row r="573" spans="1:21" hidden="1" x14ac:dyDescent="0.2">
      <c r="A573" s="1" t="s">
        <v>126</v>
      </c>
      <c r="B573" s="1" t="s">
        <v>164</v>
      </c>
      <c r="C573" s="1" t="s">
        <v>165</v>
      </c>
      <c r="D573" s="1" t="s">
        <v>147</v>
      </c>
      <c r="E573" s="1" t="s">
        <v>1496</v>
      </c>
      <c r="F573" s="1" t="s">
        <v>168</v>
      </c>
      <c r="G573">
        <v>19</v>
      </c>
      <c r="H573">
        <v>24</v>
      </c>
      <c r="I573" s="1" t="s">
        <v>131</v>
      </c>
      <c r="J573" s="1" t="s">
        <v>138</v>
      </c>
      <c r="K573">
        <v>9</v>
      </c>
      <c r="L573">
        <v>100</v>
      </c>
      <c r="M573" s="1" t="s">
        <v>122</v>
      </c>
      <c r="N573" s="1" t="s">
        <v>123</v>
      </c>
      <c r="O573" s="1" t="s">
        <v>1497</v>
      </c>
      <c r="P573" s="1" t="s">
        <v>1498</v>
      </c>
      <c r="Q573">
        <f t="shared" si="16"/>
        <v>213</v>
      </c>
      <c r="R573">
        <f>IFERROR(VLOOKUP(Q573,'Populations Data'!$B$2:$E$90,2,FALSE),"")</f>
        <v>2022</v>
      </c>
      <c r="S573">
        <f>IFERROR(VLOOKUP(Q573,'Populations Data'!$B$2:$E$90,3,FALSE),"")</f>
        <v>168993</v>
      </c>
      <c r="T573" t="str">
        <f t="shared" si="17"/>
        <v>Fraser</v>
      </c>
      <c r="U573">
        <f>_xlfn.XLOOKUP(B573,Sheet3!$M$5:$M$9,Sheet3!$P$5:$P$9,"",0,1)</f>
        <v>171.29879318961125</v>
      </c>
    </row>
    <row r="574" spans="1:21" hidden="1" x14ac:dyDescent="0.2">
      <c r="A574" s="1" t="s">
        <v>126</v>
      </c>
      <c r="B574" s="1" t="s">
        <v>164</v>
      </c>
      <c r="C574" s="1" t="s">
        <v>165</v>
      </c>
      <c r="D574" s="1" t="s">
        <v>178</v>
      </c>
      <c r="E574" s="1" t="s">
        <v>1499</v>
      </c>
      <c r="F574" s="1" t="s">
        <v>168</v>
      </c>
      <c r="G574">
        <v>19</v>
      </c>
      <c r="H574">
        <v>24</v>
      </c>
      <c r="I574" s="1" t="s">
        <v>263</v>
      </c>
      <c r="J574" s="1" t="s">
        <v>138</v>
      </c>
      <c r="K574">
        <v>21</v>
      </c>
      <c r="L574">
        <v>25</v>
      </c>
      <c r="M574" s="1" t="s">
        <v>122</v>
      </c>
      <c r="N574" s="1" t="s">
        <v>123</v>
      </c>
      <c r="O574" s="1" t="s">
        <v>1500</v>
      </c>
      <c r="P574" s="1" t="s">
        <v>1501</v>
      </c>
      <c r="Q574">
        <f t="shared" si="16"/>
        <v>213</v>
      </c>
      <c r="R574">
        <f>IFERROR(VLOOKUP(Q574,'Populations Data'!$B$2:$E$90,2,FALSE),"")</f>
        <v>2022</v>
      </c>
      <c r="S574">
        <f>IFERROR(VLOOKUP(Q574,'Populations Data'!$B$2:$E$90,3,FALSE),"")</f>
        <v>168993</v>
      </c>
      <c r="T574" t="str">
        <f t="shared" si="17"/>
        <v>Fraser</v>
      </c>
      <c r="U574">
        <f>_xlfn.XLOOKUP(B574,Sheet3!$M$5:$M$9,Sheet3!$P$5:$P$9,"",0,1)</f>
        <v>171.29879318961125</v>
      </c>
    </row>
    <row r="575" spans="1:21" hidden="1" x14ac:dyDescent="0.2">
      <c r="A575" s="1" t="s">
        <v>126</v>
      </c>
      <c r="B575" s="1" t="s">
        <v>164</v>
      </c>
      <c r="C575" s="1" t="s">
        <v>165</v>
      </c>
      <c r="D575" s="1" t="s">
        <v>178</v>
      </c>
      <c r="E575" s="1" t="s">
        <v>1502</v>
      </c>
      <c r="F575" s="1" t="s">
        <v>168</v>
      </c>
      <c r="G575">
        <v>19</v>
      </c>
      <c r="H575">
        <v>99</v>
      </c>
      <c r="I575" s="1" t="s">
        <v>222</v>
      </c>
      <c r="J575" s="1" t="s">
        <v>138</v>
      </c>
      <c r="K575">
        <v>6</v>
      </c>
      <c r="L575">
        <v>83</v>
      </c>
      <c r="M575" s="1" t="s">
        <v>122</v>
      </c>
      <c r="N575" s="1" t="s">
        <v>123</v>
      </c>
      <c r="O575" s="1" t="s">
        <v>1298</v>
      </c>
      <c r="P575" s="1" t="s">
        <v>1299</v>
      </c>
      <c r="Q575">
        <f t="shared" si="16"/>
        <v>213</v>
      </c>
      <c r="R575">
        <f>IFERROR(VLOOKUP(Q575,'Populations Data'!$B$2:$E$90,2,FALSE),"")</f>
        <v>2022</v>
      </c>
      <c r="S575">
        <f>IFERROR(VLOOKUP(Q575,'Populations Data'!$B$2:$E$90,3,FALSE),"")</f>
        <v>168993</v>
      </c>
      <c r="T575" t="str">
        <f t="shared" si="17"/>
        <v>Fraser</v>
      </c>
      <c r="U575">
        <f>_xlfn.XLOOKUP(B575,Sheet3!$M$5:$M$9,Sheet3!$P$5:$P$9,"",0,1)</f>
        <v>171.29879318961125</v>
      </c>
    </row>
    <row r="576" spans="1:21" hidden="1" x14ac:dyDescent="0.2">
      <c r="A576" s="1" t="s">
        <v>126</v>
      </c>
      <c r="B576" s="1" t="s">
        <v>116</v>
      </c>
      <c r="C576" s="1" t="s">
        <v>171</v>
      </c>
      <c r="D576" s="1" t="s">
        <v>275</v>
      </c>
      <c r="E576" s="1" t="s">
        <v>1503</v>
      </c>
      <c r="F576" s="1" t="s">
        <v>173</v>
      </c>
      <c r="G576">
        <v>19</v>
      </c>
      <c r="H576">
        <v>64</v>
      </c>
      <c r="I576" s="1" t="s">
        <v>131</v>
      </c>
      <c r="J576" s="1" t="s">
        <v>121</v>
      </c>
      <c r="K576">
        <v>6</v>
      </c>
      <c r="L576">
        <v>0</v>
      </c>
      <c r="M576" s="1" t="s">
        <v>122</v>
      </c>
      <c r="N576" s="1" t="s">
        <v>123</v>
      </c>
      <c r="O576" s="1" t="s">
        <v>1504</v>
      </c>
      <c r="P576" s="1" t="s">
        <v>1505</v>
      </c>
      <c r="Q576">
        <f t="shared" si="16"/>
        <v>143</v>
      </c>
      <c r="R576">
        <f>IFERROR(VLOOKUP(Q576,'Populations Data'!$B$2:$E$90,2,FALSE),"")</f>
        <v>2022</v>
      </c>
      <c r="S576">
        <f>IFERROR(VLOOKUP(Q576,'Populations Data'!$B$2:$E$90,3,FALSE),"")</f>
        <v>130096</v>
      </c>
      <c r="T576" t="str">
        <f t="shared" si="17"/>
        <v>Interior</v>
      </c>
      <c r="U576">
        <f>_xlfn.XLOOKUP(B576,Sheet3!$M$5:$M$9,Sheet3!$P$5:$P$9,"",0,1)</f>
        <v>183.63499488472948</v>
      </c>
    </row>
    <row r="577" spans="1:21" hidden="1" x14ac:dyDescent="0.2">
      <c r="A577" s="1" t="s">
        <v>126</v>
      </c>
      <c r="B577" s="1" t="s">
        <v>116</v>
      </c>
      <c r="C577" s="1" t="s">
        <v>171</v>
      </c>
      <c r="D577" s="1" t="s">
        <v>156</v>
      </c>
      <c r="E577" s="1" t="s">
        <v>1506</v>
      </c>
      <c r="F577" s="1" t="s">
        <v>173</v>
      </c>
      <c r="G577">
        <v>19</v>
      </c>
      <c r="H577">
        <v>64</v>
      </c>
      <c r="I577" s="1" t="s">
        <v>131</v>
      </c>
      <c r="J577" s="1" t="s">
        <v>121</v>
      </c>
      <c r="K577">
        <v>24</v>
      </c>
      <c r="L577">
        <v>100</v>
      </c>
      <c r="M577" s="1" t="s">
        <v>122</v>
      </c>
      <c r="N577" s="1" t="s">
        <v>123</v>
      </c>
      <c r="O577" s="1" t="s">
        <v>1507</v>
      </c>
      <c r="P577" s="1" t="s">
        <v>1508</v>
      </c>
      <c r="Q577">
        <f t="shared" si="16"/>
        <v>143</v>
      </c>
      <c r="R577">
        <f>IFERROR(VLOOKUP(Q577,'Populations Data'!$B$2:$E$90,2,FALSE),"")</f>
        <v>2022</v>
      </c>
      <c r="S577">
        <f>IFERROR(VLOOKUP(Q577,'Populations Data'!$B$2:$E$90,3,FALSE),"")</f>
        <v>130096</v>
      </c>
      <c r="T577" t="str">
        <f t="shared" si="17"/>
        <v>Interior</v>
      </c>
      <c r="U577">
        <f>_xlfn.XLOOKUP(B577,Sheet3!$M$5:$M$9,Sheet3!$P$5:$P$9,"",0,1)</f>
        <v>183.63499488472948</v>
      </c>
    </row>
    <row r="578" spans="1:21" hidden="1" x14ac:dyDescent="0.2">
      <c r="A578" s="1" t="s">
        <v>126</v>
      </c>
      <c r="B578" s="1" t="s">
        <v>116</v>
      </c>
      <c r="C578" s="1" t="s">
        <v>171</v>
      </c>
      <c r="D578" s="1" t="s">
        <v>178</v>
      </c>
      <c r="E578" s="1" t="s">
        <v>1509</v>
      </c>
      <c r="F578" s="1" t="s">
        <v>173</v>
      </c>
      <c r="G578">
        <v>19</v>
      </c>
      <c r="H578">
        <v>64</v>
      </c>
      <c r="I578" s="1" t="s">
        <v>222</v>
      </c>
      <c r="J578" s="1" t="s">
        <v>138</v>
      </c>
      <c r="K578">
        <v>3</v>
      </c>
      <c r="L578">
        <v>89</v>
      </c>
      <c r="M578" s="1" t="s">
        <v>122</v>
      </c>
      <c r="N578" s="1" t="s">
        <v>123</v>
      </c>
      <c r="O578" s="1" t="s">
        <v>1510</v>
      </c>
      <c r="P578" s="1" t="s">
        <v>1511</v>
      </c>
      <c r="Q578">
        <f t="shared" si="16"/>
        <v>143</v>
      </c>
      <c r="R578">
        <f>IFERROR(VLOOKUP(Q578,'Populations Data'!$B$2:$E$90,2,FALSE),"")</f>
        <v>2022</v>
      </c>
      <c r="S578">
        <f>IFERROR(VLOOKUP(Q578,'Populations Data'!$B$2:$E$90,3,FALSE),"")</f>
        <v>130096</v>
      </c>
      <c r="T578" t="str">
        <f t="shared" si="17"/>
        <v>Interior</v>
      </c>
      <c r="U578">
        <f>_xlfn.XLOOKUP(B578,Sheet3!$M$5:$M$9,Sheet3!$P$5:$P$9,"",0,1)</f>
        <v>183.63499488472948</v>
      </c>
    </row>
    <row r="579" spans="1:21" hidden="1" x14ac:dyDescent="0.2">
      <c r="A579" s="1" t="s">
        <v>126</v>
      </c>
      <c r="B579" s="1" t="s">
        <v>116</v>
      </c>
      <c r="C579" s="1" t="s">
        <v>171</v>
      </c>
      <c r="D579" s="1" t="s">
        <v>178</v>
      </c>
      <c r="E579" s="1" t="s">
        <v>1512</v>
      </c>
      <c r="F579" s="1" t="s">
        <v>173</v>
      </c>
      <c r="G579">
        <v>19</v>
      </c>
      <c r="H579">
        <v>64</v>
      </c>
      <c r="I579" s="1" t="s">
        <v>263</v>
      </c>
      <c r="J579" s="1" t="s">
        <v>138</v>
      </c>
      <c r="K579">
        <v>5</v>
      </c>
      <c r="L579">
        <v>73</v>
      </c>
      <c r="M579" s="1" t="s">
        <v>122</v>
      </c>
      <c r="N579" s="1" t="s">
        <v>123</v>
      </c>
      <c r="O579" s="1" t="s">
        <v>1513</v>
      </c>
      <c r="P579" s="1" t="s">
        <v>1514</v>
      </c>
      <c r="Q579">
        <f t="shared" ref="Q579:Q642" si="18">_xlfn.NUMBERVALUE(LEFT(C579,FIND(" ",C579)))</f>
        <v>143</v>
      </c>
      <c r="R579">
        <f>IFERROR(VLOOKUP(Q579,'Populations Data'!$B$2:$E$90,2,FALSE),"")</f>
        <v>2022</v>
      </c>
      <c r="S579">
        <f>IFERROR(VLOOKUP(Q579,'Populations Data'!$B$2:$E$90,3,FALSE),"")</f>
        <v>130096</v>
      </c>
      <c r="T579" t="str">
        <f t="shared" ref="T579:T642" si="19">RIGHT(B579,LEN(B579)-FIND(" ",B579))</f>
        <v>Interior</v>
      </c>
      <c r="U579">
        <f>_xlfn.XLOOKUP(B579,Sheet3!$M$5:$M$9,Sheet3!$P$5:$P$9,"",0,1)</f>
        <v>183.63499488472948</v>
      </c>
    </row>
    <row r="580" spans="1:21" hidden="1" x14ac:dyDescent="0.2">
      <c r="A580" s="1" t="s">
        <v>126</v>
      </c>
      <c r="B580" s="1" t="s">
        <v>116</v>
      </c>
      <c r="C580" s="1" t="s">
        <v>171</v>
      </c>
      <c r="D580" s="1" t="s">
        <v>135</v>
      </c>
      <c r="E580" s="1" t="s">
        <v>1515</v>
      </c>
      <c r="F580" s="1" t="s">
        <v>173</v>
      </c>
      <c r="G580">
        <v>19</v>
      </c>
      <c r="H580">
        <v>64</v>
      </c>
      <c r="I580" s="1" t="s">
        <v>131</v>
      </c>
      <c r="J580" s="1" t="s">
        <v>138</v>
      </c>
      <c r="K580">
        <v>20</v>
      </c>
      <c r="L580">
        <v>58</v>
      </c>
      <c r="M580" s="1" t="s">
        <v>122</v>
      </c>
      <c r="N580" s="1" t="s">
        <v>123</v>
      </c>
      <c r="O580" s="1" t="s">
        <v>1516</v>
      </c>
      <c r="P580" s="1" t="s">
        <v>1517</v>
      </c>
      <c r="Q580">
        <f t="shared" si="18"/>
        <v>143</v>
      </c>
      <c r="R580">
        <f>IFERROR(VLOOKUP(Q580,'Populations Data'!$B$2:$E$90,2,FALSE),"")</f>
        <v>2022</v>
      </c>
      <c r="S580">
        <f>IFERROR(VLOOKUP(Q580,'Populations Data'!$B$2:$E$90,3,FALSE),"")</f>
        <v>130096</v>
      </c>
      <c r="T580" t="str">
        <f t="shared" si="19"/>
        <v>Interior</v>
      </c>
      <c r="U580">
        <f>_xlfn.XLOOKUP(B580,Sheet3!$M$5:$M$9,Sheet3!$P$5:$P$9,"",0,1)</f>
        <v>183.63499488472948</v>
      </c>
    </row>
    <row r="581" spans="1:21" hidden="1" x14ac:dyDescent="0.2">
      <c r="A581" s="1" t="s">
        <v>126</v>
      </c>
      <c r="B581" s="1" t="s">
        <v>116</v>
      </c>
      <c r="C581" s="1" t="s">
        <v>177</v>
      </c>
      <c r="D581" s="1" t="s">
        <v>178</v>
      </c>
      <c r="E581" s="1" t="s">
        <v>1518</v>
      </c>
      <c r="F581" s="1" t="s">
        <v>180</v>
      </c>
      <c r="G581">
        <v>19</v>
      </c>
      <c r="H581">
        <v>64</v>
      </c>
      <c r="I581" s="1" t="s">
        <v>131</v>
      </c>
      <c r="J581" s="1" t="s">
        <v>181</v>
      </c>
      <c r="K581">
        <v>0</v>
      </c>
      <c r="L581">
        <v>0</v>
      </c>
      <c r="M581" s="1" t="s">
        <v>122</v>
      </c>
      <c r="N581" s="1" t="s">
        <v>123</v>
      </c>
      <c r="O581" s="1" t="s">
        <v>121</v>
      </c>
      <c r="P581" s="1" t="s">
        <v>121</v>
      </c>
      <c r="Q581">
        <f t="shared" si="18"/>
        <v>146</v>
      </c>
      <c r="R581">
        <f>IFERROR(VLOOKUP(Q581,'Populations Data'!$B$2:$E$90,2,FALSE),"")</f>
        <v>2022</v>
      </c>
      <c r="S581">
        <f>IFERROR(VLOOKUP(Q581,'Populations Data'!$B$2:$E$90,3,FALSE),"")</f>
        <v>26352</v>
      </c>
      <c r="T581" t="str">
        <f t="shared" si="19"/>
        <v>Interior</v>
      </c>
      <c r="U581">
        <f>_xlfn.XLOOKUP(B581,Sheet3!$M$5:$M$9,Sheet3!$P$5:$P$9,"",0,1)</f>
        <v>183.63499488472948</v>
      </c>
    </row>
    <row r="582" spans="1:21" hidden="1" x14ac:dyDescent="0.2">
      <c r="A582" s="1" t="s">
        <v>126</v>
      </c>
      <c r="B582" s="1" t="s">
        <v>116</v>
      </c>
      <c r="C582" s="1" t="s">
        <v>177</v>
      </c>
      <c r="D582" s="1" t="s">
        <v>128</v>
      </c>
      <c r="E582" s="1" t="s">
        <v>1519</v>
      </c>
      <c r="F582" s="1" t="s">
        <v>1520</v>
      </c>
      <c r="G582">
        <v>19</v>
      </c>
      <c r="H582">
        <v>64</v>
      </c>
      <c r="I582" s="1" t="s">
        <v>263</v>
      </c>
      <c r="J582" s="1" t="s">
        <v>121</v>
      </c>
      <c r="K582">
        <v>2</v>
      </c>
      <c r="L582">
        <v>100</v>
      </c>
      <c r="M582" s="1" t="s">
        <v>122</v>
      </c>
      <c r="N582" s="1" t="s">
        <v>123</v>
      </c>
      <c r="O582" s="1" t="s">
        <v>1521</v>
      </c>
      <c r="P582" s="1" t="s">
        <v>1522</v>
      </c>
      <c r="Q582">
        <f t="shared" si="18"/>
        <v>146</v>
      </c>
      <c r="R582">
        <f>IFERROR(VLOOKUP(Q582,'Populations Data'!$B$2:$E$90,2,FALSE),"")</f>
        <v>2022</v>
      </c>
      <c r="S582">
        <f>IFERROR(VLOOKUP(Q582,'Populations Data'!$B$2:$E$90,3,FALSE),"")</f>
        <v>26352</v>
      </c>
      <c r="T582" t="str">
        <f t="shared" si="19"/>
        <v>Interior</v>
      </c>
      <c r="U582">
        <f>_xlfn.XLOOKUP(B582,Sheet3!$M$5:$M$9,Sheet3!$P$5:$P$9,"",0,1)</f>
        <v>183.63499488472948</v>
      </c>
    </row>
    <row r="583" spans="1:21" hidden="1" x14ac:dyDescent="0.2">
      <c r="A583" s="1" t="s">
        <v>115</v>
      </c>
      <c r="B583" s="1" t="s">
        <v>164</v>
      </c>
      <c r="C583" s="1" t="s">
        <v>232</v>
      </c>
      <c r="D583" s="1" t="s">
        <v>118</v>
      </c>
      <c r="E583" s="1" t="s">
        <v>1523</v>
      </c>
      <c r="F583" s="1" t="s">
        <v>234</v>
      </c>
      <c r="G583">
        <v>19</v>
      </c>
      <c r="H583">
        <v>64</v>
      </c>
      <c r="I583" s="1" t="s">
        <v>121</v>
      </c>
      <c r="J583" s="1" t="s">
        <v>121</v>
      </c>
      <c r="K583">
        <v>11</v>
      </c>
      <c r="L583">
        <v>100</v>
      </c>
      <c r="M583" s="1" t="s">
        <v>122</v>
      </c>
      <c r="N583" s="1" t="s">
        <v>123</v>
      </c>
      <c r="O583" s="1" t="s">
        <v>1524</v>
      </c>
      <c r="P583" s="1" t="s">
        <v>1525</v>
      </c>
      <c r="Q583">
        <f t="shared" si="18"/>
        <v>234</v>
      </c>
      <c r="R583">
        <f>IFERROR(VLOOKUP(Q583,'Populations Data'!$B$2:$E$90,2,FALSE),"")</f>
        <v>2022</v>
      </c>
      <c r="S583">
        <f>IFERROR(VLOOKUP(Q583,'Populations Data'!$B$2:$E$90,3,FALSE),"")</f>
        <v>116113</v>
      </c>
      <c r="T583" t="str">
        <f t="shared" si="19"/>
        <v>Fraser</v>
      </c>
      <c r="U583">
        <f>_xlfn.XLOOKUP(B583,Sheet3!$M$5:$M$9,Sheet3!$P$5:$P$9,"",0,1)</f>
        <v>171.29879318961125</v>
      </c>
    </row>
    <row r="584" spans="1:21" hidden="1" x14ac:dyDescent="0.2">
      <c r="A584" s="1" t="s">
        <v>115</v>
      </c>
      <c r="B584" s="1" t="s">
        <v>184</v>
      </c>
      <c r="C584" s="1" t="s">
        <v>286</v>
      </c>
      <c r="D584" s="1" t="s">
        <v>118</v>
      </c>
      <c r="E584" s="1" t="s">
        <v>1526</v>
      </c>
      <c r="F584" s="1" t="s">
        <v>288</v>
      </c>
      <c r="G584">
        <v>19</v>
      </c>
      <c r="H584">
        <v>99</v>
      </c>
      <c r="I584" s="1" t="s">
        <v>121</v>
      </c>
      <c r="J584" s="1" t="s">
        <v>1527</v>
      </c>
      <c r="K584">
        <v>26</v>
      </c>
      <c r="L584">
        <v>93</v>
      </c>
      <c r="M584" s="1" t="s">
        <v>122</v>
      </c>
      <c r="N584" s="1" t="s">
        <v>123</v>
      </c>
      <c r="O584" s="1" t="s">
        <v>1528</v>
      </c>
      <c r="P584" s="1" t="s">
        <v>1529</v>
      </c>
      <c r="Q584">
        <f t="shared" si="18"/>
        <v>331</v>
      </c>
      <c r="R584">
        <f>IFERROR(VLOOKUP(Q584,'Populations Data'!$B$2:$E$90,2,FALSE),"")</f>
        <v>2022</v>
      </c>
      <c r="S584">
        <f>IFERROR(VLOOKUP(Q584,'Populations Data'!$B$2:$E$90,3,FALSE),"")</f>
        <v>157110</v>
      </c>
      <c r="T584" t="str">
        <f t="shared" si="19"/>
        <v>Vancouver Coastal</v>
      </c>
      <c r="U584">
        <f>_xlfn.XLOOKUP(B584,Sheet3!$M$5:$M$9,Sheet3!$P$5:$P$9,"",0,1)</f>
        <v>321.7507500861164</v>
      </c>
    </row>
    <row r="585" spans="1:21" hidden="1" x14ac:dyDescent="0.2">
      <c r="A585" s="1" t="s">
        <v>115</v>
      </c>
      <c r="B585" s="1" t="s">
        <v>191</v>
      </c>
      <c r="C585" s="1" t="s">
        <v>192</v>
      </c>
      <c r="D585" s="1" t="s">
        <v>731</v>
      </c>
      <c r="E585" s="1" t="s">
        <v>193</v>
      </c>
      <c r="F585" s="1" t="s">
        <v>194</v>
      </c>
      <c r="G585">
        <v>18</v>
      </c>
      <c r="H585">
        <v>75</v>
      </c>
      <c r="I585" s="1" t="s">
        <v>121</v>
      </c>
      <c r="J585" s="1" t="s">
        <v>121</v>
      </c>
      <c r="K585">
        <v>3</v>
      </c>
      <c r="L585">
        <v>452</v>
      </c>
      <c r="M585" s="1" t="s">
        <v>122</v>
      </c>
      <c r="N585" s="1" t="s">
        <v>123</v>
      </c>
      <c r="O585" s="1" t="s">
        <v>195</v>
      </c>
      <c r="P585" s="1" t="s">
        <v>196</v>
      </c>
      <c r="Q585">
        <f t="shared" si="18"/>
        <v>411</v>
      </c>
      <c r="R585">
        <f>IFERROR(VLOOKUP(Q585,'Populations Data'!$B$2:$E$90,2,FALSE),"")</f>
        <v>2022</v>
      </c>
      <c r="S585">
        <f>IFERROR(VLOOKUP(Q585,'Populations Data'!$B$2:$E$90,3,FALSE),"")</f>
        <v>250926</v>
      </c>
      <c r="T585" t="str">
        <f t="shared" si="19"/>
        <v>Vancouver Island</v>
      </c>
      <c r="U585">
        <f>_xlfn.XLOOKUP(B585,Sheet3!$M$5:$M$9,Sheet3!$P$5:$P$9,"",0,1)</f>
        <v>209.99723807980351</v>
      </c>
    </row>
    <row r="586" spans="1:21" hidden="1" x14ac:dyDescent="0.2">
      <c r="A586" s="1" t="s">
        <v>115</v>
      </c>
      <c r="B586" s="1" t="s">
        <v>191</v>
      </c>
      <c r="C586" s="1" t="s">
        <v>361</v>
      </c>
      <c r="D586" s="1" t="s">
        <v>731</v>
      </c>
      <c r="E586" s="1" t="s">
        <v>972</v>
      </c>
      <c r="F586" s="1" t="s">
        <v>364</v>
      </c>
      <c r="G586">
        <v>17</v>
      </c>
      <c r="H586">
        <v>99</v>
      </c>
      <c r="I586" s="1" t="s">
        <v>121</v>
      </c>
      <c r="J586" s="1" t="s">
        <v>121</v>
      </c>
      <c r="K586">
        <v>3</v>
      </c>
      <c r="L586">
        <v>294</v>
      </c>
      <c r="M586" s="1" t="s">
        <v>122</v>
      </c>
      <c r="N586" s="1" t="s">
        <v>123</v>
      </c>
      <c r="O586" s="1" t="s">
        <v>973</v>
      </c>
      <c r="P586" s="1" t="s">
        <v>974</v>
      </c>
      <c r="Q586">
        <f t="shared" si="18"/>
        <v>424</v>
      </c>
      <c r="R586">
        <f>IFERROR(VLOOKUP(Q586,'Populations Data'!$B$2:$E$90,2,FALSE),"")</f>
        <v>2022</v>
      </c>
      <c r="S586">
        <f>IFERROR(VLOOKUP(Q586,'Populations Data'!$B$2:$E$90,3,FALSE),"")</f>
        <v>125312</v>
      </c>
      <c r="T586" t="str">
        <f t="shared" si="19"/>
        <v>Vancouver Island</v>
      </c>
      <c r="U586">
        <f>_xlfn.XLOOKUP(B586,Sheet3!$M$5:$M$9,Sheet3!$P$5:$P$9,"",0,1)</f>
        <v>209.99723807980351</v>
      </c>
    </row>
    <row r="587" spans="1:21" hidden="1" x14ac:dyDescent="0.2">
      <c r="A587" s="1" t="s">
        <v>115</v>
      </c>
      <c r="B587" s="1" t="s">
        <v>191</v>
      </c>
      <c r="C587" s="1" t="s">
        <v>620</v>
      </c>
      <c r="D587" s="1" t="s">
        <v>118</v>
      </c>
      <c r="E587" s="1" t="s">
        <v>1331</v>
      </c>
      <c r="F587" s="1" t="s">
        <v>622</v>
      </c>
      <c r="G587">
        <v>16</v>
      </c>
      <c r="H587">
        <v>99</v>
      </c>
      <c r="I587" s="1" t="s">
        <v>121</v>
      </c>
      <c r="J587" s="1" t="s">
        <v>121</v>
      </c>
      <c r="K587">
        <v>13</v>
      </c>
      <c r="L587">
        <v>97</v>
      </c>
      <c r="M587" s="1" t="s">
        <v>122</v>
      </c>
      <c r="N587" s="1" t="s">
        <v>123</v>
      </c>
      <c r="O587" s="1" t="s">
        <v>1332</v>
      </c>
      <c r="P587" s="1" t="s">
        <v>1333</v>
      </c>
      <c r="Q587">
        <f t="shared" si="18"/>
        <v>431</v>
      </c>
      <c r="R587">
        <f>IFERROR(VLOOKUP(Q587,'Populations Data'!$B$2:$E$90,2,FALSE),"")</f>
        <v>2022</v>
      </c>
      <c r="S587">
        <f>IFERROR(VLOOKUP(Q587,'Populations Data'!$B$2:$E$90,3,FALSE),"")</f>
        <v>76192</v>
      </c>
      <c r="T587" t="str">
        <f t="shared" si="19"/>
        <v>Vancouver Island</v>
      </c>
      <c r="U587">
        <f>_xlfn.XLOOKUP(B587,Sheet3!$M$5:$M$9,Sheet3!$P$5:$P$9,"",0,1)</f>
        <v>209.99723807980351</v>
      </c>
    </row>
    <row r="588" spans="1:21" hidden="1" x14ac:dyDescent="0.2">
      <c r="A588" s="1" t="s">
        <v>115</v>
      </c>
      <c r="B588" s="1" t="s">
        <v>202</v>
      </c>
      <c r="C588" s="1" t="s">
        <v>410</v>
      </c>
      <c r="D588" s="1" t="s">
        <v>209</v>
      </c>
      <c r="E588" s="1" t="s">
        <v>1530</v>
      </c>
      <c r="F588" s="1" t="s">
        <v>411</v>
      </c>
      <c r="G588">
        <v>19</v>
      </c>
      <c r="H588">
        <v>99</v>
      </c>
      <c r="I588" s="1" t="s">
        <v>121</v>
      </c>
      <c r="J588" s="1" t="s">
        <v>121</v>
      </c>
      <c r="K588">
        <v>0</v>
      </c>
      <c r="M588" s="1" t="s">
        <v>122</v>
      </c>
      <c r="N588" s="1" t="s">
        <v>123</v>
      </c>
      <c r="O588" s="1" t="s">
        <v>1531</v>
      </c>
      <c r="P588" s="1" t="s">
        <v>1532</v>
      </c>
      <c r="Q588">
        <f t="shared" si="18"/>
        <v>510</v>
      </c>
      <c r="R588">
        <f>IFERROR(VLOOKUP(Q588,'Populations Data'!$B$2:$E$90,2,FALSE),"")</f>
        <v>2022</v>
      </c>
      <c r="S588">
        <f>IFERROR(VLOOKUP(Q588,'Populations Data'!$B$2:$E$90,3,FALSE),"")</f>
        <v>4553</v>
      </c>
      <c r="T588" t="str">
        <f t="shared" si="19"/>
        <v>Northern</v>
      </c>
      <c r="U588">
        <f>_xlfn.XLOOKUP(B588,Sheet3!$M$5:$M$9,Sheet3!$P$5:$P$9,"",0,1)</f>
        <v>147.86298030491744</v>
      </c>
    </row>
    <row r="589" spans="1:21" hidden="1" x14ac:dyDescent="0.2">
      <c r="A589" s="1" t="s">
        <v>115</v>
      </c>
      <c r="B589" s="1" t="s">
        <v>202</v>
      </c>
      <c r="C589" s="1" t="s">
        <v>882</v>
      </c>
      <c r="D589" s="1" t="s">
        <v>209</v>
      </c>
      <c r="E589" s="1" t="s">
        <v>1239</v>
      </c>
      <c r="F589" s="1" t="s">
        <v>883</v>
      </c>
      <c r="G589">
        <v>19</v>
      </c>
      <c r="H589">
        <v>99</v>
      </c>
      <c r="I589" s="1" t="s">
        <v>121</v>
      </c>
      <c r="J589" s="1" t="s">
        <v>121</v>
      </c>
      <c r="K589">
        <v>0</v>
      </c>
      <c r="M589" s="1" t="s">
        <v>122</v>
      </c>
      <c r="N589" s="1" t="s">
        <v>123</v>
      </c>
      <c r="O589" s="1" t="s">
        <v>1240</v>
      </c>
      <c r="P589" s="1" t="s">
        <v>1241</v>
      </c>
      <c r="Q589">
        <f t="shared" si="18"/>
        <v>515</v>
      </c>
      <c r="R589">
        <f>IFERROR(VLOOKUP(Q589,'Populations Data'!$B$2:$E$90,2,FALSE),"")</f>
        <v>2022</v>
      </c>
      <c r="S589">
        <f>IFERROR(VLOOKUP(Q589,'Populations Data'!$B$2:$E$90,3,FALSE),"")</f>
        <v>9610</v>
      </c>
      <c r="T589" t="str">
        <f t="shared" si="19"/>
        <v>Northern</v>
      </c>
      <c r="U589">
        <f>_xlfn.XLOOKUP(B589,Sheet3!$M$5:$M$9,Sheet3!$P$5:$P$9,"",0,1)</f>
        <v>147.86298030491744</v>
      </c>
    </row>
    <row r="590" spans="1:21" hidden="1" x14ac:dyDescent="0.2">
      <c r="A590" s="1" t="s">
        <v>115</v>
      </c>
      <c r="B590" s="1" t="s">
        <v>202</v>
      </c>
      <c r="C590" s="1" t="s">
        <v>413</v>
      </c>
      <c r="D590" s="1" t="s">
        <v>209</v>
      </c>
      <c r="E590" s="1" t="s">
        <v>1533</v>
      </c>
      <c r="F590" s="1" t="s">
        <v>414</v>
      </c>
      <c r="G590">
        <v>19</v>
      </c>
      <c r="H590">
        <v>99</v>
      </c>
      <c r="I590" s="1" t="s">
        <v>121</v>
      </c>
      <c r="J590" s="1" t="s">
        <v>121</v>
      </c>
      <c r="K590">
        <v>0</v>
      </c>
      <c r="M590" s="1" t="s">
        <v>122</v>
      </c>
      <c r="N590" s="1" t="s">
        <v>123</v>
      </c>
      <c r="O590" s="1" t="s">
        <v>1534</v>
      </c>
      <c r="P590" s="1" t="s">
        <v>1535</v>
      </c>
      <c r="Q590">
        <f t="shared" si="18"/>
        <v>521</v>
      </c>
      <c r="R590">
        <f>IFERROR(VLOOKUP(Q590,'Populations Data'!$B$2:$E$90,2,FALSE),"")</f>
        <v>2022</v>
      </c>
      <c r="S590">
        <f>IFERROR(VLOOKUP(Q590,'Populations Data'!$B$2:$E$90,3,FALSE),"")</f>
        <v>24258</v>
      </c>
      <c r="T590" t="str">
        <f t="shared" si="19"/>
        <v>Northern</v>
      </c>
      <c r="U590">
        <f>_xlfn.XLOOKUP(B590,Sheet3!$M$5:$M$9,Sheet3!$P$5:$P$9,"",0,1)</f>
        <v>147.86298030491744</v>
      </c>
    </row>
    <row r="591" spans="1:21" hidden="1" x14ac:dyDescent="0.2">
      <c r="A591" s="1" t="s">
        <v>115</v>
      </c>
      <c r="B591" s="1" t="s">
        <v>202</v>
      </c>
      <c r="C591" s="1" t="s">
        <v>884</v>
      </c>
      <c r="D591" s="1" t="s">
        <v>118</v>
      </c>
      <c r="E591" s="1" t="s">
        <v>1087</v>
      </c>
      <c r="F591" s="1" t="s">
        <v>885</v>
      </c>
      <c r="G591">
        <v>19</v>
      </c>
      <c r="H591">
        <v>64</v>
      </c>
      <c r="I591" s="1" t="s">
        <v>121</v>
      </c>
      <c r="J591" s="1" t="s">
        <v>121</v>
      </c>
      <c r="K591">
        <v>13</v>
      </c>
      <c r="L591">
        <v>85</v>
      </c>
      <c r="M591" s="1" t="s">
        <v>122</v>
      </c>
      <c r="N591" s="1" t="s">
        <v>123</v>
      </c>
      <c r="O591" s="1" t="s">
        <v>1088</v>
      </c>
      <c r="P591" s="1" t="s">
        <v>1089</v>
      </c>
      <c r="Q591">
        <f t="shared" si="18"/>
        <v>531</v>
      </c>
      <c r="R591">
        <f>IFERROR(VLOOKUP(Q591,'Populations Data'!$B$2:$E$90,2,FALSE),"")</f>
        <v>2022</v>
      </c>
      <c r="S591">
        <f>IFERROR(VLOOKUP(Q591,'Populations Data'!$B$2:$E$90,3,FALSE),"")</f>
        <v>28887</v>
      </c>
      <c r="T591" t="str">
        <f t="shared" si="19"/>
        <v>Northern</v>
      </c>
      <c r="U591">
        <f>_xlfn.XLOOKUP(B591,Sheet3!$M$5:$M$9,Sheet3!$P$5:$P$9,"",0,1)</f>
        <v>147.86298030491744</v>
      </c>
    </row>
    <row r="592" spans="1:21" hidden="1" x14ac:dyDescent="0.2">
      <c r="A592" s="1" t="s">
        <v>126</v>
      </c>
      <c r="B592" s="1" t="s">
        <v>164</v>
      </c>
      <c r="C592" s="1" t="s">
        <v>214</v>
      </c>
      <c r="D592" s="1" t="s">
        <v>147</v>
      </c>
      <c r="E592" s="1" t="s">
        <v>1536</v>
      </c>
      <c r="F592" s="1" t="s">
        <v>216</v>
      </c>
      <c r="G592">
        <v>19</v>
      </c>
      <c r="H592">
        <v>99</v>
      </c>
      <c r="I592" s="1" t="s">
        <v>131</v>
      </c>
      <c r="J592" s="1" t="s">
        <v>138</v>
      </c>
      <c r="K592">
        <v>26</v>
      </c>
      <c r="L592">
        <v>96</v>
      </c>
      <c r="M592" s="1" t="s">
        <v>122</v>
      </c>
      <c r="N592" s="1" t="s">
        <v>123</v>
      </c>
      <c r="O592" s="1" t="s">
        <v>1537</v>
      </c>
      <c r="P592" s="1" t="s">
        <v>1538</v>
      </c>
      <c r="Q592">
        <f t="shared" si="18"/>
        <v>224</v>
      </c>
      <c r="R592">
        <f>IFERROR(VLOOKUP(Q592,'Populations Data'!$B$2:$E$90,2,FALSE),"")</f>
        <v>2022</v>
      </c>
      <c r="S592">
        <f>IFERROR(VLOOKUP(Q592,'Populations Data'!$B$2:$E$90,3,FALSE),"")</f>
        <v>263080</v>
      </c>
      <c r="T592" t="str">
        <f t="shared" si="19"/>
        <v>Fraser</v>
      </c>
      <c r="U592">
        <f>_xlfn.XLOOKUP(B592,Sheet3!$M$5:$M$9,Sheet3!$P$5:$P$9,"",0,1)</f>
        <v>171.29879318961125</v>
      </c>
    </row>
    <row r="593" spans="1:21" hidden="1" x14ac:dyDescent="0.2">
      <c r="A593" s="1" t="s">
        <v>126</v>
      </c>
      <c r="B593" s="1" t="s">
        <v>164</v>
      </c>
      <c r="C593" s="1" t="s">
        <v>214</v>
      </c>
      <c r="D593" s="1" t="s">
        <v>166</v>
      </c>
      <c r="E593" s="1" t="s">
        <v>1539</v>
      </c>
      <c r="F593" s="1" t="s">
        <v>216</v>
      </c>
      <c r="G593">
        <v>19</v>
      </c>
      <c r="H593">
        <v>99</v>
      </c>
      <c r="I593" s="1" t="s">
        <v>131</v>
      </c>
      <c r="J593" s="1" t="s">
        <v>138</v>
      </c>
      <c r="K593">
        <v>5</v>
      </c>
      <c r="L593">
        <v>80</v>
      </c>
      <c r="M593" s="1" t="s">
        <v>122</v>
      </c>
      <c r="N593" s="1" t="s">
        <v>123</v>
      </c>
      <c r="O593" s="1" t="s">
        <v>1540</v>
      </c>
      <c r="P593" s="1" t="s">
        <v>1541</v>
      </c>
      <c r="Q593">
        <f t="shared" si="18"/>
        <v>224</v>
      </c>
      <c r="R593">
        <f>IFERROR(VLOOKUP(Q593,'Populations Data'!$B$2:$E$90,2,FALSE),"")</f>
        <v>2022</v>
      </c>
      <c r="S593">
        <f>IFERROR(VLOOKUP(Q593,'Populations Data'!$B$2:$E$90,3,FALSE),"")</f>
        <v>263080</v>
      </c>
      <c r="T593" t="str">
        <f t="shared" si="19"/>
        <v>Fraser</v>
      </c>
      <c r="U593">
        <f>_xlfn.XLOOKUP(B593,Sheet3!$M$5:$M$9,Sheet3!$P$5:$P$9,"",0,1)</f>
        <v>171.29879318961125</v>
      </c>
    </row>
    <row r="594" spans="1:21" hidden="1" x14ac:dyDescent="0.2">
      <c r="A594" s="1" t="s">
        <v>126</v>
      </c>
      <c r="B594" s="1" t="s">
        <v>164</v>
      </c>
      <c r="C594" s="1" t="s">
        <v>516</v>
      </c>
      <c r="D594" s="1" t="s">
        <v>368</v>
      </c>
      <c r="E594" s="1" t="s">
        <v>743</v>
      </c>
      <c r="F594" s="1" t="s">
        <v>518</v>
      </c>
      <c r="G594">
        <v>19</v>
      </c>
      <c r="H594">
        <v>99</v>
      </c>
      <c r="I594" s="1" t="s">
        <v>131</v>
      </c>
      <c r="J594" s="1" t="s">
        <v>138</v>
      </c>
      <c r="K594">
        <v>3</v>
      </c>
      <c r="L594">
        <v>100</v>
      </c>
      <c r="M594" s="1" t="s">
        <v>122</v>
      </c>
      <c r="N594" s="1" t="s">
        <v>123</v>
      </c>
      <c r="O594" s="1" t="s">
        <v>744</v>
      </c>
      <c r="P594" s="1" t="s">
        <v>745</v>
      </c>
      <c r="Q594">
        <f t="shared" si="18"/>
        <v>232</v>
      </c>
      <c r="R594">
        <f>IFERROR(VLOOKUP(Q594,'Populations Data'!$B$2:$E$90,2,FALSE),"")</f>
        <v>2022</v>
      </c>
      <c r="S594">
        <f>IFERROR(VLOOKUP(Q594,'Populations Data'!$B$2:$E$90,3,FALSE),"")</f>
        <v>116386</v>
      </c>
      <c r="T594" t="str">
        <f t="shared" si="19"/>
        <v>Fraser</v>
      </c>
      <c r="U594">
        <f>_xlfn.XLOOKUP(B594,Sheet3!$M$5:$M$9,Sheet3!$P$5:$P$9,"",0,1)</f>
        <v>171.29879318961125</v>
      </c>
    </row>
    <row r="595" spans="1:21" hidden="1" x14ac:dyDescent="0.2">
      <c r="A595" s="1" t="s">
        <v>126</v>
      </c>
      <c r="B595" s="1" t="s">
        <v>164</v>
      </c>
      <c r="C595" s="1" t="s">
        <v>516</v>
      </c>
      <c r="D595" s="1" t="s">
        <v>166</v>
      </c>
      <c r="E595" s="1" t="s">
        <v>1542</v>
      </c>
      <c r="F595" s="1" t="s">
        <v>518</v>
      </c>
      <c r="G595">
        <v>19</v>
      </c>
      <c r="H595">
        <v>99</v>
      </c>
      <c r="I595" s="1" t="s">
        <v>131</v>
      </c>
      <c r="J595" s="1" t="s">
        <v>138</v>
      </c>
      <c r="K595">
        <v>3</v>
      </c>
      <c r="L595">
        <v>67</v>
      </c>
      <c r="M595" s="1" t="s">
        <v>122</v>
      </c>
      <c r="N595" s="1" t="s">
        <v>123</v>
      </c>
      <c r="O595" s="1" t="s">
        <v>1543</v>
      </c>
      <c r="P595" s="1" t="s">
        <v>1544</v>
      </c>
      <c r="Q595">
        <f t="shared" si="18"/>
        <v>232</v>
      </c>
      <c r="R595">
        <f>IFERROR(VLOOKUP(Q595,'Populations Data'!$B$2:$E$90,2,FALSE),"")</f>
        <v>2022</v>
      </c>
      <c r="S595">
        <f>IFERROR(VLOOKUP(Q595,'Populations Data'!$B$2:$E$90,3,FALSE),"")</f>
        <v>116386</v>
      </c>
      <c r="T595" t="str">
        <f t="shared" si="19"/>
        <v>Fraser</v>
      </c>
      <c r="U595">
        <f>_xlfn.XLOOKUP(B595,Sheet3!$M$5:$M$9,Sheet3!$P$5:$P$9,"",0,1)</f>
        <v>171.29879318961125</v>
      </c>
    </row>
    <row r="596" spans="1:21" hidden="1" x14ac:dyDescent="0.2">
      <c r="A596" s="1" t="s">
        <v>126</v>
      </c>
      <c r="B596" s="1" t="s">
        <v>164</v>
      </c>
      <c r="C596" s="1" t="s">
        <v>219</v>
      </c>
      <c r="D596" s="1" t="s">
        <v>147</v>
      </c>
      <c r="E596" s="1" t="s">
        <v>1545</v>
      </c>
      <c r="F596" s="1" t="s">
        <v>221</v>
      </c>
      <c r="G596">
        <v>19</v>
      </c>
      <c r="H596">
        <v>99</v>
      </c>
      <c r="I596" s="1" t="s">
        <v>131</v>
      </c>
      <c r="J596" s="1" t="s">
        <v>138</v>
      </c>
      <c r="K596">
        <v>21</v>
      </c>
      <c r="L596">
        <v>100</v>
      </c>
      <c r="M596" s="1" t="s">
        <v>122</v>
      </c>
      <c r="N596" s="1" t="s">
        <v>123</v>
      </c>
      <c r="O596" s="1" t="s">
        <v>1546</v>
      </c>
      <c r="P596" s="1" t="s">
        <v>1547</v>
      </c>
      <c r="Q596">
        <f t="shared" si="18"/>
        <v>233</v>
      </c>
      <c r="R596">
        <f>IFERROR(VLOOKUP(Q596,'Populations Data'!$B$2:$E$90,2,FALSE),"")</f>
        <v>2022</v>
      </c>
      <c r="S596">
        <f>IFERROR(VLOOKUP(Q596,'Populations Data'!$B$2:$E$90,3,FALSE),"")</f>
        <v>538362</v>
      </c>
      <c r="T596" t="str">
        <f t="shared" si="19"/>
        <v>Fraser</v>
      </c>
      <c r="U596">
        <f>_xlfn.XLOOKUP(B596,Sheet3!$M$5:$M$9,Sheet3!$P$5:$P$9,"",0,1)</f>
        <v>171.29879318961125</v>
      </c>
    </row>
    <row r="597" spans="1:21" hidden="1" x14ac:dyDescent="0.2">
      <c r="A597" s="1" t="s">
        <v>126</v>
      </c>
      <c r="B597" s="1" t="s">
        <v>164</v>
      </c>
      <c r="C597" s="1" t="s">
        <v>219</v>
      </c>
      <c r="D597" s="1" t="s">
        <v>166</v>
      </c>
      <c r="E597" s="1" t="s">
        <v>1548</v>
      </c>
      <c r="F597" s="1" t="s">
        <v>221</v>
      </c>
      <c r="G597">
        <v>19</v>
      </c>
      <c r="H597">
        <v>99</v>
      </c>
      <c r="I597" s="1" t="s">
        <v>131</v>
      </c>
      <c r="J597" s="1" t="s">
        <v>138</v>
      </c>
      <c r="K597">
        <v>6</v>
      </c>
      <c r="L597">
        <v>100</v>
      </c>
      <c r="M597" s="1" t="s">
        <v>122</v>
      </c>
      <c r="N597" s="1" t="s">
        <v>123</v>
      </c>
      <c r="O597" s="1" t="s">
        <v>1549</v>
      </c>
      <c r="P597" s="1" t="s">
        <v>1550</v>
      </c>
      <c r="Q597">
        <f t="shared" si="18"/>
        <v>233</v>
      </c>
      <c r="R597">
        <f>IFERROR(VLOOKUP(Q597,'Populations Data'!$B$2:$E$90,2,FALSE),"")</f>
        <v>2022</v>
      </c>
      <c r="S597">
        <f>IFERROR(VLOOKUP(Q597,'Populations Data'!$B$2:$E$90,3,FALSE),"")</f>
        <v>538362</v>
      </c>
      <c r="T597" t="str">
        <f t="shared" si="19"/>
        <v>Fraser</v>
      </c>
      <c r="U597">
        <f>_xlfn.XLOOKUP(B597,Sheet3!$M$5:$M$9,Sheet3!$P$5:$P$9,"",0,1)</f>
        <v>171.29879318961125</v>
      </c>
    </row>
    <row r="598" spans="1:21" hidden="1" x14ac:dyDescent="0.2">
      <c r="A598" s="1" t="s">
        <v>126</v>
      </c>
      <c r="B598" s="1" t="s">
        <v>164</v>
      </c>
      <c r="C598" s="1" t="s">
        <v>232</v>
      </c>
      <c r="D598" s="1" t="s">
        <v>156</v>
      </c>
      <c r="E598" s="1" t="s">
        <v>1551</v>
      </c>
      <c r="F598" s="1" t="s">
        <v>234</v>
      </c>
      <c r="G598">
        <v>19</v>
      </c>
      <c r="H598">
        <v>99</v>
      </c>
      <c r="I598" s="1" t="s">
        <v>131</v>
      </c>
      <c r="J598" s="1" t="s">
        <v>138</v>
      </c>
      <c r="K598">
        <v>10</v>
      </c>
      <c r="L598">
        <v>100</v>
      </c>
      <c r="M598" s="1" t="s">
        <v>122</v>
      </c>
      <c r="N598" s="1" t="s">
        <v>123</v>
      </c>
      <c r="O598" s="1" t="s">
        <v>1552</v>
      </c>
      <c r="P598" s="1" t="s">
        <v>1553</v>
      </c>
      <c r="Q598">
        <f t="shared" si="18"/>
        <v>234</v>
      </c>
      <c r="R598">
        <f>IFERROR(VLOOKUP(Q598,'Populations Data'!$B$2:$E$90,2,FALSE),"")</f>
        <v>2022</v>
      </c>
      <c r="S598">
        <f>IFERROR(VLOOKUP(Q598,'Populations Data'!$B$2:$E$90,3,FALSE),"")</f>
        <v>116113</v>
      </c>
      <c r="T598" t="str">
        <f t="shared" si="19"/>
        <v>Fraser</v>
      </c>
      <c r="U598">
        <f>_xlfn.XLOOKUP(B598,Sheet3!$M$5:$M$9,Sheet3!$P$5:$P$9,"",0,1)</f>
        <v>171.29879318961125</v>
      </c>
    </row>
    <row r="599" spans="1:21" hidden="1" x14ac:dyDescent="0.2">
      <c r="A599" s="1" t="s">
        <v>126</v>
      </c>
      <c r="B599" s="1" t="s">
        <v>184</v>
      </c>
      <c r="C599" s="1" t="s">
        <v>237</v>
      </c>
      <c r="D599" s="1" t="s">
        <v>147</v>
      </c>
      <c r="E599" s="1" t="s">
        <v>1554</v>
      </c>
      <c r="F599" s="1" t="s">
        <v>239</v>
      </c>
      <c r="G599">
        <v>19</v>
      </c>
      <c r="H599">
        <v>99</v>
      </c>
      <c r="I599" s="1" t="s">
        <v>131</v>
      </c>
      <c r="J599" s="1" t="s">
        <v>240</v>
      </c>
      <c r="K599">
        <v>10</v>
      </c>
      <c r="L599">
        <v>100</v>
      </c>
      <c r="M599" s="1" t="s">
        <v>122</v>
      </c>
      <c r="N599" s="1" t="s">
        <v>123</v>
      </c>
      <c r="O599" s="1" t="s">
        <v>1555</v>
      </c>
      <c r="P599" s="1" t="s">
        <v>1556</v>
      </c>
      <c r="Q599">
        <f t="shared" si="18"/>
        <v>311</v>
      </c>
      <c r="R599">
        <f>IFERROR(VLOOKUP(Q599,'Populations Data'!$B$2:$E$90,2,FALSE),"")</f>
        <v>2022</v>
      </c>
      <c r="S599">
        <f>IFERROR(VLOOKUP(Q599,'Populations Data'!$B$2:$E$90,3,FALSE),"")</f>
        <v>220656</v>
      </c>
      <c r="T599" t="str">
        <f t="shared" si="19"/>
        <v>Vancouver Coastal</v>
      </c>
      <c r="U599">
        <f>_xlfn.XLOOKUP(B599,Sheet3!$M$5:$M$9,Sheet3!$P$5:$P$9,"",0,1)</f>
        <v>321.7507500861164</v>
      </c>
    </row>
    <row r="600" spans="1:21" hidden="1" x14ac:dyDescent="0.2">
      <c r="A600" s="1" t="s">
        <v>126</v>
      </c>
      <c r="B600" s="1" t="s">
        <v>184</v>
      </c>
      <c r="C600" s="1" t="s">
        <v>237</v>
      </c>
      <c r="D600" s="1" t="s">
        <v>178</v>
      </c>
      <c r="E600" s="1" t="s">
        <v>1557</v>
      </c>
      <c r="F600" s="1" t="s">
        <v>239</v>
      </c>
      <c r="G600">
        <v>19</v>
      </c>
      <c r="H600">
        <v>64</v>
      </c>
      <c r="I600" s="1" t="s">
        <v>263</v>
      </c>
      <c r="J600" s="1" t="s">
        <v>138</v>
      </c>
      <c r="K600">
        <v>4</v>
      </c>
      <c r="L600">
        <v>100</v>
      </c>
      <c r="M600" s="1" t="s">
        <v>122</v>
      </c>
      <c r="N600" s="1" t="s">
        <v>123</v>
      </c>
      <c r="O600" s="1" t="s">
        <v>1558</v>
      </c>
      <c r="P600" s="1" t="s">
        <v>1559</v>
      </c>
      <c r="Q600">
        <f t="shared" si="18"/>
        <v>311</v>
      </c>
      <c r="R600">
        <f>IFERROR(VLOOKUP(Q600,'Populations Data'!$B$2:$E$90,2,FALSE),"")</f>
        <v>2022</v>
      </c>
      <c r="S600">
        <f>IFERROR(VLOOKUP(Q600,'Populations Data'!$B$2:$E$90,3,FALSE),"")</f>
        <v>220656</v>
      </c>
      <c r="T600" t="str">
        <f t="shared" si="19"/>
        <v>Vancouver Coastal</v>
      </c>
      <c r="U600">
        <f>_xlfn.XLOOKUP(B600,Sheet3!$M$5:$M$9,Sheet3!$P$5:$P$9,"",0,1)</f>
        <v>321.7507500861164</v>
      </c>
    </row>
    <row r="601" spans="1:21" hidden="1" x14ac:dyDescent="0.2">
      <c r="A601" s="1" t="s">
        <v>126</v>
      </c>
      <c r="B601" s="1" t="s">
        <v>184</v>
      </c>
      <c r="C601" s="1" t="s">
        <v>185</v>
      </c>
      <c r="D601" s="1" t="s">
        <v>147</v>
      </c>
      <c r="E601" s="1" t="s">
        <v>1560</v>
      </c>
      <c r="F601" s="1" t="s">
        <v>188</v>
      </c>
      <c r="G601">
        <v>19</v>
      </c>
      <c r="H601">
        <v>64</v>
      </c>
      <c r="I601" s="1" t="s">
        <v>222</v>
      </c>
      <c r="J601" s="1" t="s">
        <v>138</v>
      </c>
      <c r="K601">
        <v>13</v>
      </c>
      <c r="L601">
        <v>100</v>
      </c>
      <c r="M601" s="1" t="s">
        <v>122</v>
      </c>
      <c r="N601" s="1" t="s">
        <v>123</v>
      </c>
      <c r="O601" s="1" t="s">
        <v>1561</v>
      </c>
      <c r="P601" s="1" t="s">
        <v>1562</v>
      </c>
      <c r="Q601">
        <f t="shared" si="18"/>
        <v>321</v>
      </c>
      <c r="R601">
        <f>IFERROR(VLOOKUP(Q601,'Populations Data'!$B$2:$E$90,2,FALSE),"")</f>
        <v>2022</v>
      </c>
      <c r="S601">
        <f>IFERROR(VLOOKUP(Q601,'Populations Data'!$B$2:$E$90,3,FALSE),"")</f>
        <v>133972</v>
      </c>
      <c r="T601" t="str">
        <f t="shared" si="19"/>
        <v>Vancouver Coastal</v>
      </c>
      <c r="U601">
        <f>_xlfn.XLOOKUP(B601,Sheet3!$M$5:$M$9,Sheet3!$P$5:$P$9,"",0,1)</f>
        <v>321.7507500861164</v>
      </c>
    </row>
    <row r="602" spans="1:21" hidden="1" x14ac:dyDescent="0.2">
      <c r="A602" s="1" t="s">
        <v>126</v>
      </c>
      <c r="B602" s="1" t="s">
        <v>184</v>
      </c>
      <c r="C602" s="1" t="s">
        <v>185</v>
      </c>
      <c r="D602" s="1" t="s">
        <v>147</v>
      </c>
      <c r="E602" s="1" t="s">
        <v>1563</v>
      </c>
      <c r="F602" s="1" t="s">
        <v>188</v>
      </c>
      <c r="G602">
        <v>19</v>
      </c>
      <c r="H602">
        <v>64</v>
      </c>
      <c r="I602" s="1" t="s">
        <v>263</v>
      </c>
      <c r="J602" s="1" t="s">
        <v>138</v>
      </c>
      <c r="K602">
        <v>9</v>
      </c>
      <c r="L602">
        <v>100</v>
      </c>
      <c r="M602" s="1" t="s">
        <v>122</v>
      </c>
      <c r="N602" s="1" t="s">
        <v>123</v>
      </c>
      <c r="O602" s="1" t="s">
        <v>1564</v>
      </c>
      <c r="P602" s="1" t="s">
        <v>1565</v>
      </c>
      <c r="Q602">
        <f t="shared" si="18"/>
        <v>321</v>
      </c>
      <c r="R602">
        <f>IFERROR(VLOOKUP(Q602,'Populations Data'!$B$2:$E$90,2,FALSE),"")</f>
        <v>2022</v>
      </c>
      <c r="S602">
        <f>IFERROR(VLOOKUP(Q602,'Populations Data'!$B$2:$E$90,3,FALSE),"")</f>
        <v>133972</v>
      </c>
      <c r="T602" t="str">
        <f t="shared" si="19"/>
        <v>Vancouver Coastal</v>
      </c>
      <c r="U602">
        <f>_xlfn.XLOOKUP(B602,Sheet3!$M$5:$M$9,Sheet3!$P$5:$P$9,"",0,1)</f>
        <v>321.7507500861164</v>
      </c>
    </row>
    <row r="603" spans="1:21" hidden="1" x14ac:dyDescent="0.2">
      <c r="A603" s="1" t="s">
        <v>126</v>
      </c>
      <c r="B603" s="1" t="s">
        <v>184</v>
      </c>
      <c r="C603" s="1" t="s">
        <v>246</v>
      </c>
      <c r="D603" s="1" t="s">
        <v>250</v>
      </c>
      <c r="E603" s="1" t="s">
        <v>1566</v>
      </c>
      <c r="F603" s="1" t="s">
        <v>188</v>
      </c>
      <c r="G603">
        <v>19</v>
      </c>
      <c r="H603">
        <v>64</v>
      </c>
      <c r="I603" s="1" t="s">
        <v>131</v>
      </c>
      <c r="J603" s="1" t="s">
        <v>138</v>
      </c>
      <c r="K603">
        <v>33</v>
      </c>
      <c r="L603">
        <v>100</v>
      </c>
      <c r="M603" s="1" t="s">
        <v>122</v>
      </c>
      <c r="N603" s="1" t="s">
        <v>123</v>
      </c>
      <c r="O603" s="1" t="s">
        <v>1567</v>
      </c>
      <c r="P603" s="1" t="s">
        <v>1568</v>
      </c>
      <c r="Q603">
        <f t="shared" si="18"/>
        <v>322</v>
      </c>
      <c r="R603">
        <f>IFERROR(VLOOKUP(Q603,'Populations Data'!$B$2:$E$90,2,FALSE),"")</f>
        <v>2022</v>
      </c>
      <c r="S603">
        <f>IFERROR(VLOOKUP(Q603,'Populations Data'!$B$2:$E$90,3,FALSE),"")</f>
        <v>67754</v>
      </c>
      <c r="T603" t="str">
        <f t="shared" si="19"/>
        <v>Vancouver Coastal</v>
      </c>
      <c r="U603">
        <f>_xlfn.XLOOKUP(B603,Sheet3!$M$5:$M$9,Sheet3!$P$5:$P$9,"",0,1)</f>
        <v>321.7507500861164</v>
      </c>
    </row>
    <row r="604" spans="1:21" hidden="1" x14ac:dyDescent="0.2">
      <c r="A604" s="1" t="s">
        <v>126</v>
      </c>
      <c r="B604" s="1" t="s">
        <v>184</v>
      </c>
      <c r="C604" s="1" t="s">
        <v>246</v>
      </c>
      <c r="D604" s="1" t="s">
        <v>312</v>
      </c>
      <c r="E604" s="1" t="s">
        <v>1569</v>
      </c>
      <c r="F604" s="1" t="s">
        <v>188</v>
      </c>
      <c r="G604">
        <v>19</v>
      </c>
      <c r="H604">
        <v>64</v>
      </c>
      <c r="I604" s="1" t="s">
        <v>263</v>
      </c>
      <c r="J604" s="1" t="s">
        <v>121</v>
      </c>
      <c r="K604">
        <v>36</v>
      </c>
      <c r="L604">
        <v>100</v>
      </c>
      <c r="M604" s="1" t="s">
        <v>122</v>
      </c>
      <c r="N604" s="1" t="s">
        <v>123</v>
      </c>
      <c r="O604" s="1" t="s">
        <v>1570</v>
      </c>
      <c r="P604" s="1" t="s">
        <v>1571</v>
      </c>
      <c r="Q604">
        <f t="shared" si="18"/>
        <v>322</v>
      </c>
      <c r="R604">
        <f>IFERROR(VLOOKUP(Q604,'Populations Data'!$B$2:$E$90,2,FALSE),"")</f>
        <v>2022</v>
      </c>
      <c r="S604">
        <f>IFERROR(VLOOKUP(Q604,'Populations Data'!$B$2:$E$90,3,FALSE),"")</f>
        <v>67754</v>
      </c>
      <c r="T604" t="str">
        <f t="shared" si="19"/>
        <v>Vancouver Coastal</v>
      </c>
      <c r="U604">
        <f>_xlfn.XLOOKUP(B604,Sheet3!$M$5:$M$9,Sheet3!$P$5:$P$9,"",0,1)</f>
        <v>321.7507500861164</v>
      </c>
    </row>
    <row r="605" spans="1:21" hidden="1" x14ac:dyDescent="0.2">
      <c r="A605" s="1" t="s">
        <v>126</v>
      </c>
      <c r="B605" s="1" t="s">
        <v>184</v>
      </c>
      <c r="C605" s="1" t="s">
        <v>246</v>
      </c>
      <c r="D605" s="1" t="s">
        <v>312</v>
      </c>
      <c r="E605" s="1" t="s">
        <v>1572</v>
      </c>
      <c r="F605" s="1" t="s">
        <v>188</v>
      </c>
      <c r="G605">
        <v>45</v>
      </c>
      <c r="H605">
        <v>99</v>
      </c>
      <c r="I605" s="1" t="s">
        <v>131</v>
      </c>
      <c r="J605" s="1" t="s">
        <v>240</v>
      </c>
      <c r="K605">
        <v>20</v>
      </c>
      <c r="L605">
        <v>0</v>
      </c>
      <c r="M605" s="1" t="s">
        <v>122</v>
      </c>
      <c r="N605" s="1" t="s">
        <v>123</v>
      </c>
      <c r="O605" s="1" t="s">
        <v>252</v>
      </c>
      <c r="P605" s="1" t="s">
        <v>253</v>
      </c>
      <c r="Q605">
        <f t="shared" si="18"/>
        <v>322</v>
      </c>
      <c r="R605">
        <f>IFERROR(VLOOKUP(Q605,'Populations Data'!$B$2:$E$90,2,FALSE),"")</f>
        <v>2022</v>
      </c>
      <c r="S605">
        <f>IFERROR(VLOOKUP(Q605,'Populations Data'!$B$2:$E$90,3,FALSE),"")</f>
        <v>67754</v>
      </c>
      <c r="T605" t="str">
        <f t="shared" si="19"/>
        <v>Vancouver Coastal</v>
      </c>
      <c r="U605">
        <f>_xlfn.XLOOKUP(B605,Sheet3!$M$5:$M$9,Sheet3!$P$5:$P$9,"",0,1)</f>
        <v>321.7507500861164</v>
      </c>
    </row>
    <row r="606" spans="1:21" hidden="1" x14ac:dyDescent="0.2">
      <c r="A606" s="1" t="s">
        <v>126</v>
      </c>
      <c r="B606" s="1" t="s">
        <v>164</v>
      </c>
      <c r="C606" s="1" t="s">
        <v>705</v>
      </c>
      <c r="D606" s="1" t="s">
        <v>166</v>
      </c>
      <c r="E606" s="1" t="s">
        <v>1573</v>
      </c>
      <c r="F606" s="1" t="s">
        <v>707</v>
      </c>
      <c r="G606">
        <v>19</v>
      </c>
      <c r="H606">
        <v>99</v>
      </c>
      <c r="I606" s="1" t="s">
        <v>131</v>
      </c>
      <c r="J606" s="1" t="s">
        <v>138</v>
      </c>
      <c r="K606">
        <v>6</v>
      </c>
      <c r="L606">
        <v>100</v>
      </c>
      <c r="M606" s="1" t="s">
        <v>122</v>
      </c>
      <c r="N606" s="1" t="s">
        <v>123</v>
      </c>
      <c r="O606" s="1" t="s">
        <v>1574</v>
      </c>
      <c r="P606" s="1" t="s">
        <v>1575</v>
      </c>
      <c r="Q606">
        <f t="shared" si="18"/>
        <v>214</v>
      </c>
      <c r="R606">
        <f>IFERROR(VLOOKUP(Q606,'Populations Data'!$B$2:$E$90,2,FALSE),"")</f>
        <v>2022</v>
      </c>
      <c r="S606">
        <f>IFERROR(VLOOKUP(Q606,'Populations Data'!$B$2:$E$90,3,FALSE),"")</f>
        <v>49264</v>
      </c>
      <c r="T606" t="str">
        <f t="shared" si="19"/>
        <v>Fraser</v>
      </c>
      <c r="U606">
        <f>_xlfn.XLOOKUP(B606,Sheet3!$M$5:$M$9,Sheet3!$P$5:$P$9,"",0,1)</f>
        <v>171.29879318961125</v>
      </c>
    </row>
    <row r="607" spans="1:21" hidden="1" x14ac:dyDescent="0.2">
      <c r="A607" s="1" t="s">
        <v>126</v>
      </c>
      <c r="B607" s="1" t="s">
        <v>164</v>
      </c>
      <c r="C607" s="1" t="s">
        <v>254</v>
      </c>
      <c r="D607" s="1" t="s">
        <v>156</v>
      </c>
      <c r="E607" s="1" t="s">
        <v>1576</v>
      </c>
      <c r="F607" s="1" t="s">
        <v>256</v>
      </c>
      <c r="G607">
        <v>19</v>
      </c>
      <c r="H607">
        <v>99</v>
      </c>
      <c r="I607" s="1" t="s">
        <v>131</v>
      </c>
      <c r="J607" s="1" t="s">
        <v>138</v>
      </c>
      <c r="K607">
        <v>12</v>
      </c>
      <c r="L607">
        <v>100</v>
      </c>
      <c r="M607" s="1" t="s">
        <v>122</v>
      </c>
      <c r="N607" s="1" t="s">
        <v>123</v>
      </c>
      <c r="O607" s="1" t="s">
        <v>1577</v>
      </c>
      <c r="P607" s="1" t="s">
        <v>1578</v>
      </c>
      <c r="Q607">
        <f t="shared" si="18"/>
        <v>221</v>
      </c>
      <c r="R607">
        <f>IFERROR(VLOOKUP(Q607,'Populations Data'!$B$2:$E$90,2,FALSE),"")</f>
        <v>2022</v>
      </c>
      <c r="S607">
        <f>IFERROR(VLOOKUP(Q607,'Populations Data'!$B$2:$E$90,3,FALSE),"")</f>
        <v>84787</v>
      </c>
      <c r="T607" t="str">
        <f t="shared" si="19"/>
        <v>Fraser</v>
      </c>
      <c r="U607">
        <f>_xlfn.XLOOKUP(B607,Sheet3!$M$5:$M$9,Sheet3!$P$5:$P$9,"",0,1)</f>
        <v>171.29879318961125</v>
      </c>
    </row>
    <row r="608" spans="1:21" hidden="1" x14ac:dyDescent="0.2">
      <c r="A608" s="1" t="s">
        <v>126</v>
      </c>
      <c r="B608" s="1" t="s">
        <v>164</v>
      </c>
      <c r="C608" s="1" t="s">
        <v>254</v>
      </c>
      <c r="D608" s="1" t="s">
        <v>178</v>
      </c>
      <c r="E608" s="1" t="s">
        <v>1579</v>
      </c>
      <c r="F608" s="1" t="s">
        <v>256</v>
      </c>
      <c r="G608">
        <v>19</v>
      </c>
      <c r="H608">
        <v>99</v>
      </c>
      <c r="I608" s="1" t="s">
        <v>222</v>
      </c>
      <c r="J608" s="1" t="s">
        <v>138</v>
      </c>
      <c r="K608">
        <v>26</v>
      </c>
      <c r="L608">
        <v>92</v>
      </c>
      <c r="M608" s="1" t="s">
        <v>122</v>
      </c>
      <c r="N608" s="1" t="s">
        <v>123</v>
      </c>
      <c r="O608" s="1" t="s">
        <v>1580</v>
      </c>
      <c r="P608" s="1" t="s">
        <v>1581</v>
      </c>
      <c r="Q608">
        <f t="shared" si="18"/>
        <v>221</v>
      </c>
      <c r="R608">
        <f>IFERROR(VLOOKUP(Q608,'Populations Data'!$B$2:$E$90,2,FALSE),"")</f>
        <v>2022</v>
      </c>
      <c r="S608">
        <f>IFERROR(VLOOKUP(Q608,'Populations Data'!$B$2:$E$90,3,FALSE),"")</f>
        <v>84787</v>
      </c>
      <c r="T608" t="str">
        <f t="shared" si="19"/>
        <v>Fraser</v>
      </c>
      <c r="U608">
        <f>_xlfn.XLOOKUP(B608,Sheet3!$M$5:$M$9,Sheet3!$P$5:$P$9,"",0,1)</f>
        <v>171.29879318961125</v>
      </c>
    </row>
    <row r="609" spans="1:21" hidden="1" x14ac:dyDescent="0.2">
      <c r="A609" s="1" t="s">
        <v>126</v>
      </c>
      <c r="B609" s="1" t="s">
        <v>164</v>
      </c>
      <c r="C609" s="1" t="s">
        <v>266</v>
      </c>
      <c r="D609" s="1" t="s">
        <v>147</v>
      </c>
      <c r="E609" s="1" t="s">
        <v>1582</v>
      </c>
      <c r="F609" s="1" t="s">
        <v>268</v>
      </c>
      <c r="G609">
        <v>19</v>
      </c>
      <c r="H609">
        <v>99</v>
      </c>
      <c r="I609" s="1" t="s">
        <v>131</v>
      </c>
      <c r="J609" s="1" t="s">
        <v>138</v>
      </c>
      <c r="K609">
        <v>10</v>
      </c>
      <c r="L609">
        <v>90</v>
      </c>
      <c r="M609" s="1" t="s">
        <v>122</v>
      </c>
      <c r="N609" s="1" t="s">
        <v>123</v>
      </c>
      <c r="O609" s="1" t="s">
        <v>1583</v>
      </c>
      <c r="P609" s="1" t="s">
        <v>1584</v>
      </c>
      <c r="Q609">
        <f t="shared" si="18"/>
        <v>222</v>
      </c>
      <c r="R609">
        <f>IFERROR(VLOOKUP(Q609,'Populations Data'!$B$2:$E$90,2,FALSE),"")</f>
        <v>2022</v>
      </c>
      <c r="S609">
        <f>IFERROR(VLOOKUP(Q609,'Populations Data'!$B$2:$E$90,3,FALSE),"")</f>
        <v>265941</v>
      </c>
      <c r="T609" t="str">
        <f t="shared" si="19"/>
        <v>Fraser</v>
      </c>
      <c r="U609">
        <f>_xlfn.XLOOKUP(B609,Sheet3!$M$5:$M$9,Sheet3!$P$5:$P$9,"",0,1)</f>
        <v>171.29879318961125</v>
      </c>
    </row>
    <row r="610" spans="1:21" hidden="1" x14ac:dyDescent="0.2">
      <c r="A610" s="1" t="s">
        <v>126</v>
      </c>
      <c r="B610" s="1" t="s">
        <v>184</v>
      </c>
      <c r="C610" s="1" t="s">
        <v>328</v>
      </c>
      <c r="D610" s="1" t="s">
        <v>178</v>
      </c>
      <c r="E610" s="1" t="s">
        <v>1585</v>
      </c>
      <c r="F610" s="1" t="s">
        <v>188</v>
      </c>
      <c r="G610">
        <v>19</v>
      </c>
      <c r="H610">
        <v>64</v>
      </c>
      <c r="I610" s="1" t="s">
        <v>222</v>
      </c>
      <c r="J610" s="1" t="s">
        <v>121</v>
      </c>
      <c r="K610">
        <v>2</v>
      </c>
      <c r="L610">
        <v>100</v>
      </c>
      <c r="M610" s="1" t="s">
        <v>122</v>
      </c>
      <c r="N610" s="1" t="s">
        <v>123</v>
      </c>
      <c r="O610" s="1" t="s">
        <v>1586</v>
      </c>
      <c r="P610" s="1" t="s">
        <v>1587</v>
      </c>
      <c r="Q610">
        <f t="shared" si="18"/>
        <v>323</v>
      </c>
      <c r="R610">
        <f>IFERROR(VLOOKUP(Q610,'Populations Data'!$B$2:$E$90,2,FALSE),"")</f>
        <v>2022</v>
      </c>
      <c r="S610">
        <f>IFERROR(VLOOKUP(Q610,'Populations Data'!$B$2:$E$90,3,FALSE),"")</f>
        <v>115837</v>
      </c>
      <c r="T610" t="str">
        <f t="shared" si="19"/>
        <v>Vancouver Coastal</v>
      </c>
      <c r="U610">
        <f>_xlfn.XLOOKUP(B610,Sheet3!$M$5:$M$9,Sheet3!$P$5:$P$9,"",0,1)</f>
        <v>321.7507500861164</v>
      </c>
    </row>
    <row r="611" spans="1:21" hidden="1" x14ac:dyDescent="0.2">
      <c r="A611" s="1" t="s">
        <v>126</v>
      </c>
      <c r="B611" s="1" t="s">
        <v>184</v>
      </c>
      <c r="C611" s="1" t="s">
        <v>271</v>
      </c>
      <c r="D611" s="1" t="s">
        <v>147</v>
      </c>
      <c r="E611" s="1" t="s">
        <v>1588</v>
      </c>
      <c r="F611" s="1" t="s">
        <v>188</v>
      </c>
      <c r="G611">
        <v>19</v>
      </c>
      <c r="H611">
        <v>64</v>
      </c>
      <c r="I611" s="1" t="s">
        <v>131</v>
      </c>
      <c r="J611" s="1" t="s">
        <v>138</v>
      </c>
      <c r="K611">
        <v>8</v>
      </c>
      <c r="L611">
        <v>100</v>
      </c>
      <c r="M611" s="1" t="s">
        <v>122</v>
      </c>
      <c r="N611" s="1" t="s">
        <v>123</v>
      </c>
      <c r="O611" s="1" t="s">
        <v>1589</v>
      </c>
      <c r="P611" s="1" t="s">
        <v>1590</v>
      </c>
      <c r="Q611">
        <f t="shared" si="18"/>
        <v>324</v>
      </c>
      <c r="R611">
        <f>IFERROR(VLOOKUP(Q611,'Populations Data'!$B$2:$E$90,2,FALSE),"")</f>
        <v>2022</v>
      </c>
      <c r="S611">
        <f>IFERROR(VLOOKUP(Q611,'Populations Data'!$B$2:$E$90,3,FALSE),"")</f>
        <v>150578</v>
      </c>
      <c r="T611" t="str">
        <f t="shared" si="19"/>
        <v>Vancouver Coastal</v>
      </c>
      <c r="U611">
        <f>_xlfn.XLOOKUP(B611,Sheet3!$M$5:$M$9,Sheet3!$P$5:$P$9,"",0,1)</f>
        <v>321.7507500861164</v>
      </c>
    </row>
    <row r="612" spans="1:21" hidden="1" x14ac:dyDescent="0.2">
      <c r="A612" s="1" t="s">
        <v>126</v>
      </c>
      <c r="B612" s="1" t="s">
        <v>184</v>
      </c>
      <c r="C612" s="1" t="s">
        <v>271</v>
      </c>
      <c r="D612" s="1" t="s">
        <v>225</v>
      </c>
      <c r="E612" s="1" t="s">
        <v>1591</v>
      </c>
      <c r="F612" s="1" t="s">
        <v>188</v>
      </c>
      <c r="G612">
        <v>19</v>
      </c>
      <c r="H612">
        <v>64</v>
      </c>
      <c r="I612" s="1" t="s">
        <v>131</v>
      </c>
      <c r="J612" s="1" t="s">
        <v>138</v>
      </c>
      <c r="K612">
        <v>10</v>
      </c>
      <c r="L612">
        <v>100</v>
      </c>
      <c r="M612" s="1" t="s">
        <v>122</v>
      </c>
      <c r="N612" s="1" t="s">
        <v>123</v>
      </c>
      <c r="O612" s="1" t="s">
        <v>1592</v>
      </c>
      <c r="P612" s="1" t="s">
        <v>1593</v>
      </c>
      <c r="Q612">
        <f t="shared" si="18"/>
        <v>324</v>
      </c>
      <c r="R612">
        <f>IFERROR(VLOOKUP(Q612,'Populations Data'!$B$2:$E$90,2,FALSE),"")</f>
        <v>2022</v>
      </c>
      <c r="S612">
        <f>IFERROR(VLOOKUP(Q612,'Populations Data'!$B$2:$E$90,3,FALSE),"")</f>
        <v>150578</v>
      </c>
      <c r="T612" t="str">
        <f t="shared" si="19"/>
        <v>Vancouver Coastal</v>
      </c>
      <c r="U612">
        <f>_xlfn.XLOOKUP(B612,Sheet3!$M$5:$M$9,Sheet3!$P$5:$P$9,"",0,1)</f>
        <v>321.7507500861164</v>
      </c>
    </row>
    <row r="613" spans="1:21" hidden="1" x14ac:dyDescent="0.2">
      <c r="A613" s="1" t="s">
        <v>126</v>
      </c>
      <c r="B613" s="1" t="s">
        <v>184</v>
      </c>
      <c r="C613" s="1" t="s">
        <v>271</v>
      </c>
      <c r="D613" s="1" t="s">
        <v>166</v>
      </c>
      <c r="E613" s="1" t="s">
        <v>1594</v>
      </c>
      <c r="F613" s="1" t="s">
        <v>188</v>
      </c>
      <c r="G613">
        <v>19</v>
      </c>
      <c r="H613">
        <v>64</v>
      </c>
      <c r="I613" s="1" t="s">
        <v>131</v>
      </c>
      <c r="J613" s="1" t="s">
        <v>138</v>
      </c>
      <c r="K613">
        <v>6</v>
      </c>
      <c r="L613">
        <v>100</v>
      </c>
      <c r="M613" s="1" t="s">
        <v>122</v>
      </c>
      <c r="N613" s="1" t="s">
        <v>123</v>
      </c>
      <c r="O613" s="1" t="s">
        <v>1595</v>
      </c>
      <c r="P613" s="1" t="s">
        <v>1596</v>
      </c>
      <c r="Q613">
        <f t="shared" si="18"/>
        <v>324</v>
      </c>
      <c r="R613">
        <f>IFERROR(VLOOKUP(Q613,'Populations Data'!$B$2:$E$90,2,FALSE),"")</f>
        <v>2022</v>
      </c>
      <c r="S613">
        <f>IFERROR(VLOOKUP(Q613,'Populations Data'!$B$2:$E$90,3,FALSE),"")</f>
        <v>150578</v>
      </c>
      <c r="T613" t="str">
        <f t="shared" si="19"/>
        <v>Vancouver Coastal</v>
      </c>
      <c r="U613">
        <f>_xlfn.XLOOKUP(B613,Sheet3!$M$5:$M$9,Sheet3!$P$5:$P$9,"",0,1)</f>
        <v>321.7507500861164</v>
      </c>
    </row>
    <row r="614" spans="1:21" hidden="1" x14ac:dyDescent="0.2">
      <c r="A614" s="1" t="s">
        <v>126</v>
      </c>
      <c r="B614" s="1" t="s">
        <v>184</v>
      </c>
      <c r="C614" s="1" t="s">
        <v>279</v>
      </c>
      <c r="D614" s="1" t="s">
        <v>335</v>
      </c>
      <c r="E614" s="1" t="s">
        <v>1597</v>
      </c>
      <c r="F614" s="1" t="s">
        <v>337</v>
      </c>
      <c r="G614">
        <v>13</v>
      </c>
      <c r="H614">
        <v>18</v>
      </c>
      <c r="I614" s="1" t="s">
        <v>131</v>
      </c>
      <c r="J614" s="1" t="s">
        <v>121</v>
      </c>
      <c r="K614">
        <v>5</v>
      </c>
      <c r="M614" s="1" t="s">
        <v>122</v>
      </c>
      <c r="N614" s="1" t="s">
        <v>123</v>
      </c>
      <c r="O614" s="1" t="s">
        <v>121</v>
      </c>
      <c r="P614" s="1" t="s">
        <v>121</v>
      </c>
      <c r="Q614">
        <f t="shared" si="18"/>
        <v>326</v>
      </c>
      <c r="R614">
        <f>IFERROR(VLOOKUP(Q614,'Populations Data'!$B$2:$E$90,2,FALSE),"")</f>
        <v>2022</v>
      </c>
      <c r="S614">
        <f>IFERROR(VLOOKUP(Q614,'Populations Data'!$B$2:$E$90,3,FALSE),"")</f>
        <v>150390</v>
      </c>
      <c r="T614" t="str">
        <f t="shared" si="19"/>
        <v>Vancouver Coastal</v>
      </c>
      <c r="U614">
        <f>_xlfn.XLOOKUP(B614,Sheet3!$M$5:$M$9,Sheet3!$P$5:$P$9,"",0,1)</f>
        <v>321.7507500861164</v>
      </c>
    </row>
    <row r="615" spans="1:21" hidden="1" x14ac:dyDescent="0.2">
      <c r="A615" s="1" t="s">
        <v>126</v>
      </c>
      <c r="B615" s="1" t="s">
        <v>184</v>
      </c>
      <c r="C615" s="1" t="s">
        <v>279</v>
      </c>
      <c r="D615" s="1" t="s">
        <v>166</v>
      </c>
      <c r="E615" s="1" t="s">
        <v>1598</v>
      </c>
      <c r="F615" s="1" t="s">
        <v>188</v>
      </c>
      <c r="G615">
        <v>19</v>
      </c>
      <c r="H615">
        <v>64</v>
      </c>
      <c r="I615" s="1" t="s">
        <v>131</v>
      </c>
      <c r="J615" s="1" t="s">
        <v>138</v>
      </c>
      <c r="K615">
        <v>6</v>
      </c>
      <c r="L615">
        <v>100</v>
      </c>
      <c r="M615" s="1" t="s">
        <v>122</v>
      </c>
      <c r="N615" s="1" t="s">
        <v>123</v>
      </c>
      <c r="O615" s="1" t="s">
        <v>1599</v>
      </c>
      <c r="P615" s="1" t="s">
        <v>1600</v>
      </c>
      <c r="Q615">
        <f t="shared" si="18"/>
        <v>326</v>
      </c>
      <c r="R615">
        <f>IFERROR(VLOOKUP(Q615,'Populations Data'!$B$2:$E$90,2,FALSE),"")</f>
        <v>2022</v>
      </c>
      <c r="S615">
        <f>IFERROR(VLOOKUP(Q615,'Populations Data'!$B$2:$E$90,3,FALSE),"")</f>
        <v>150390</v>
      </c>
      <c r="T615" t="str">
        <f t="shared" si="19"/>
        <v>Vancouver Coastal</v>
      </c>
      <c r="U615">
        <f>_xlfn.XLOOKUP(B615,Sheet3!$M$5:$M$9,Sheet3!$P$5:$P$9,"",0,1)</f>
        <v>321.7507500861164</v>
      </c>
    </row>
    <row r="616" spans="1:21" hidden="1" x14ac:dyDescent="0.2">
      <c r="A616" s="1" t="s">
        <v>126</v>
      </c>
      <c r="B616" s="1" t="s">
        <v>184</v>
      </c>
      <c r="C616" s="1" t="s">
        <v>286</v>
      </c>
      <c r="D616" s="1" t="s">
        <v>142</v>
      </c>
      <c r="E616" s="1" t="s">
        <v>811</v>
      </c>
      <c r="F616" s="1" t="s">
        <v>288</v>
      </c>
      <c r="G616">
        <v>19</v>
      </c>
      <c r="H616">
        <v>64</v>
      </c>
      <c r="I616" s="1" t="s">
        <v>131</v>
      </c>
      <c r="J616" s="1" t="s">
        <v>121</v>
      </c>
      <c r="K616">
        <v>7</v>
      </c>
      <c r="L616">
        <v>93</v>
      </c>
      <c r="M616" s="1" t="s">
        <v>122</v>
      </c>
      <c r="N616" s="1" t="s">
        <v>123</v>
      </c>
      <c r="O616" s="1" t="s">
        <v>1015</v>
      </c>
      <c r="P616" s="1" t="s">
        <v>1016</v>
      </c>
      <c r="Q616">
        <f t="shared" si="18"/>
        <v>331</v>
      </c>
      <c r="R616">
        <f>IFERROR(VLOOKUP(Q616,'Populations Data'!$B$2:$E$90,2,FALSE),"")</f>
        <v>2022</v>
      </c>
      <c r="S616">
        <f>IFERROR(VLOOKUP(Q616,'Populations Data'!$B$2:$E$90,3,FALSE),"")</f>
        <v>157110</v>
      </c>
      <c r="T616" t="str">
        <f t="shared" si="19"/>
        <v>Vancouver Coastal</v>
      </c>
      <c r="U616">
        <f>_xlfn.XLOOKUP(B616,Sheet3!$M$5:$M$9,Sheet3!$P$5:$P$9,"",0,1)</f>
        <v>321.7507500861164</v>
      </c>
    </row>
    <row r="617" spans="1:21" hidden="1" x14ac:dyDescent="0.2">
      <c r="A617" s="1" t="s">
        <v>126</v>
      </c>
      <c r="B617" s="1" t="s">
        <v>184</v>
      </c>
      <c r="C617" s="1" t="s">
        <v>303</v>
      </c>
      <c r="D617" s="1" t="s">
        <v>128</v>
      </c>
      <c r="E617" s="1" t="s">
        <v>1601</v>
      </c>
      <c r="F617" s="1" t="s">
        <v>305</v>
      </c>
      <c r="G617">
        <v>19</v>
      </c>
      <c r="H617">
        <v>64</v>
      </c>
      <c r="I617" s="1" t="s">
        <v>131</v>
      </c>
      <c r="J617" s="1" t="s">
        <v>121</v>
      </c>
      <c r="K617">
        <v>1</v>
      </c>
      <c r="M617" s="1" t="s">
        <v>122</v>
      </c>
      <c r="N617" s="1" t="s">
        <v>123</v>
      </c>
      <c r="O617" s="1" t="s">
        <v>1602</v>
      </c>
      <c r="P617" s="1" t="s">
        <v>1603</v>
      </c>
      <c r="Q617">
        <f t="shared" si="18"/>
        <v>334</v>
      </c>
      <c r="R617">
        <f>IFERROR(VLOOKUP(Q617,'Populations Data'!$B$2:$E$90,2,FALSE),"")</f>
        <v>2022</v>
      </c>
      <c r="S617">
        <f>IFERROR(VLOOKUP(Q617,'Populations Data'!$B$2:$E$90,3,FALSE),"")</f>
        <v>21242</v>
      </c>
      <c r="T617" t="str">
        <f t="shared" si="19"/>
        <v>Vancouver Coastal</v>
      </c>
      <c r="U617">
        <f>_xlfn.XLOOKUP(B617,Sheet3!$M$5:$M$9,Sheet3!$P$5:$P$9,"",0,1)</f>
        <v>321.7507500861164</v>
      </c>
    </row>
    <row r="618" spans="1:21" hidden="1" x14ac:dyDescent="0.2">
      <c r="A618" s="1" t="s">
        <v>126</v>
      </c>
      <c r="B618" s="1" t="s">
        <v>191</v>
      </c>
      <c r="C618" s="1" t="s">
        <v>192</v>
      </c>
      <c r="D618" s="1" t="s">
        <v>225</v>
      </c>
      <c r="E618" s="1" t="s">
        <v>1604</v>
      </c>
      <c r="F618" s="1" t="s">
        <v>194</v>
      </c>
      <c r="G618">
        <v>19</v>
      </c>
      <c r="H618">
        <v>99</v>
      </c>
      <c r="I618" s="1" t="s">
        <v>131</v>
      </c>
      <c r="J618" s="1" t="s">
        <v>121</v>
      </c>
      <c r="K618">
        <v>22</v>
      </c>
      <c r="L618">
        <v>95</v>
      </c>
      <c r="M618" s="1" t="s">
        <v>122</v>
      </c>
      <c r="N618" s="1" t="s">
        <v>123</v>
      </c>
      <c r="O618" s="1" t="s">
        <v>841</v>
      </c>
      <c r="P618" s="1" t="s">
        <v>842</v>
      </c>
      <c r="Q618">
        <f t="shared" si="18"/>
        <v>411</v>
      </c>
      <c r="R618">
        <f>IFERROR(VLOOKUP(Q618,'Populations Data'!$B$2:$E$90,2,FALSE),"")</f>
        <v>2022</v>
      </c>
      <c r="S618">
        <f>IFERROR(VLOOKUP(Q618,'Populations Data'!$B$2:$E$90,3,FALSE),"")</f>
        <v>250926</v>
      </c>
      <c r="T618" t="str">
        <f t="shared" si="19"/>
        <v>Vancouver Island</v>
      </c>
      <c r="U618">
        <f>_xlfn.XLOOKUP(B618,Sheet3!$M$5:$M$9,Sheet3!$P$5:$P$9,"",0,1)</f>
        <v>209.99723807980351</v>
      </c>
    </row>
    <row r="619" spans="1:21" hidden="1" x14ac:dyDescent="0.2">
      <c r="A619" s="1" t="s">
        <v>126</v>
      </c>
      <c r="B619" s="1" t="s">
        <v>191</v>
      </c>
      <c r="C619" s="1" t="s">
        <v>192</v>
      </c>
      <c r="D619" s="1" t="s">
        <v>275</v>
      </c>
      <c r="E619" s="1" t="s">
        <v>1605</v>
      </c>
      <c r="F619" s="1" t="s">
        <v>194</v>
      </c>
      <c r="G619">
        <v>19</v>
      </c>
      <c r="H619">
        <v>99</v>
      </c>
      <c r="I619" s="1" t="s">
        <v>131</v>
      </c>
      <c r="J619" s="1" t="s">
        <v>121</v>
      </c>
      <c r="K619">
        <v>34</v>
      </c>
      <c r="L619">
        <v>99</v>
      </c>
      <c r="M619" s="1" t="s">
        <v>122</v>
      </c>
      <c r="N619" s="1" t="s">
        <v>123</v>
      </c>
      <c r="O619" s="1" t="s">
        <v>1606</v>
      </c>
      <c r="P619" s="1" t="s">
        <v>1607</v>
      </c>
      <c r="Q619">
        <f t="shared" si="18"/>
        <v>411</v>
      </c>
      <c r="R619">
        <f>IFERROR(VLOOKUP(Q619,'Populations Data'!$B$2:$E$90,2,FALSE),"")</f>
        <v>2022</v>
      </c>
      <c r="S619">
        <f>IFERROR(VLOOKUP(Q619,'Populations Data'!$B$2:$E$90,3,FALSE),"")</f>
        <v>250926</v>
      </c>
      <c r="T619" t="str">
        <f t="shared" si="19"/>
        <v>Vancouver Island</v>
      </c>
      <c r="U619">
        <f>_xlfn.XLOOKUP(B619,Sheet3!$M$5:$M$9,Sheet3!$P$5:$P$9,"",0,1)</f>
        <v>209.99723807980351</v>
      </c>
    </row>
    <row r="620" spans="1:21" hidden="1" x14ac:dyDescent="0.2">
      <c r="A620" s="1" t="s">
        <v>126</v>
      </c>
      <c r="B620" s="1" t="s">
        <v>191</v>
      </c>
      <c r="C620" s="1" t="s">
        <v>192</v>
      </c>
      <c r="D620" s="1" t="s">
        <v>160</v>
      </c>
      <c r="E620" s="1" t="s">
        <v>1608</v>
      </c>
      <c r="F620" s="1" t="s">
        <v>194</v>
      </c>
      <c r="G620">
        <v>19</v>
      </c>
      <c r="H620">
        <v>99</v>
      </c>
      <c r="I620" s="1" t="s">
        <v>131</v>
      </c>
      <c r="J620" s="1" t="s">
        <v>121</v>
      </c>
      <c r="K620">
        <v>6</v>
      </c>
      <c r="L620">
        <v>0</v>
      </c>
      <c r="M620" s="1" t="s">
        <v>122</v>
      </c>
      <c r="N620" s="1" t="s">
        <v>123</v>
      </c>
      <c r="O620" s="1" t="s">
        <v>1401</v>
      </c>
      <c r="P620" s="1" t="s">
        <v>1402</v>
      </c>
      <c r="Q620">
        <f t="shared" si="18"/>
        <v>411</v>
      </c>
      <c r="R620">
        <f>IFERROR(VLOOKUP(Q620,'Populations Data'!$B$2:$E$90,2,FALSE),"")</f>
        <v>2022</v>
      </c>
      <c r="S620">
        <f>IFERROR(VLOOKUP(Q620,'Populations Data'!$B$2:$E$90,3,FALSE),"")</f>
        <v>250926</v>
      </c>
      <c r="T620" t="str">
        <f t="shared" si="19"/>
        <v>Vancouver Island</v>
      </c>
      <c r="U620">
        <f>_xlfn.XLOOKUP(B620,Sheet3!$M$5:$M$9,Sheet3!$P$5:$P$9,"",0,1)</f>
        <v>209.99723807980351</v>
      </c>
    </row>
    <row r="621" spans="1:21" hidden="1" x14ac:dyDescent="0.2">
      <c r="A621" s="1" t="s">
        <v>126</v>
      </c>
      <c r="B621" s="1" t="s">
        <v>191</v>
      </c>
      <c r="C621" s="1" t="s">
        <v>192</v>
      </c>
      <c r="D621" s="1" t="s">
        <v>312</v>
      </c>
      <c r="E621" s="1" t="s">
        <v>1609</v>
      </c>
      <c r="F621" s="1" t="s">
        <v>194</v>
      </c>
      <c r="G621">
        <v>19</v>
      </c>
      <c r="H621">
        <v>99</v>
      </c>
      <c r="I621" s="1" t="s">
        <v>131</v>
      </c>
      <c r="J621" s="1" t="s">
        <v>121</v>
      </c>
      <c r="K621">
        <v>18</v>
      </c>
      <c r="L621">
        <v>45</v>
      </c>
      <c r="M621" s="1" t="s">
        <v>122</v>
      </c>
      <c r="N621" s="1" t="s">
        <v>123</v>
      </c>
      <c r="O621" s="1" t="s">
        <v>1610</v>
      </c>
      <c r="P621" s="1" t="s">
        <v>1611</v>
      </c>
      <c r="Q621">
        <f t="shared" si="18"/>
        <v>411</v>
      </c>
      <c r="R621">
        <f>IFERROR(VLOOKUP(Q621,'Populations Data'!$B$2:$E$90,2,FALSE),"")</f>
        <v>2022</v>
      </c>
      <c r="S621">
        <f>IFERROR(VLOOKUP(Q621,'Populations Data'!$B$2:$E$90,3,FALSE),"")</f>
        <v>250926</v>
      </c>
      <c r="T621" t="str">
        <f t="shared" si="19"/>
        <v>Vancouver Island</v>
      </c>
      <c r="U621">
        <f>_xlfn.XLOOKUP(B621,Sheet3!$M$5:$M$9,Sheet3!$P$5:$P$9,"",0,1)</f>
        <v>209.99723807980351</v>
      </c>
    </row>
    <row r="622" spans="1:21" hidden="1" x14ac:dyDescent="0.2">
      <c r="A622" s="1" t="s">
        <v>126</v>
      </c>
      <c r="B622" s="1" t="s">
        <v>184</v>
      </c>
      <c r="C622" s="1" t="s">
        <v>246</v>
      </c>
      <c r="D622" s="1" t="s">
        <v>312</v>
      </c>
      <c r="E622" s="1" t="s">
        <v>1612</v>
      </c>
      <c r="F622" s="1" t="s">
        <v>188</v>
      </c>
      <c r="G622">
        <v>19</v>
      </c>
      <c r="H622">
        <v>64</v>
      </c>
      <c r="I622" s="1" t="s">
        <v>131</v>
      </c>
      <c r="J622" s="1" t="s">
        <v>240</v>
      </c>
      <c r="K622">
        <v>20</v>
      </c>
      <c r="L622">
        <v>100</v>
      </c>
      <c r="M622" s="1" t="s">
        <v>122</v>
      </c>
      <c r="N622" s="1" t="s">
        <v>123</v>
      </c>
      <c r="O622" s="1" t="s">
        <v>1613</v>
      </c>
      <c r="P622" s="1" t="s">
        <v>1614</v>
      </c>
      <c r="Q622">
        <f t="shared" si="18"/>
        <v>322</v>
      </c>
      <c r="R622">
        <f>IFERROR(VLOOKUP(Q622,'Populations Data'!$B$2:$E$90,2,FALSE),"")</f>
        <v>2022</v>
      </c>
      <c r="S622">
        <f>IFERROR(VLOOKUP(Q622,'Populations Data'!$B$2:$E$90,3,FALSE),"")</f>
        <v>67754</v>
      </c>
      <c r="T622" t="str">
        <f t="shared" si="19"/>
        <v>Vancouver Coastal</v>
      </c>
      <c r="U622">
        <f>_xlfn.XLOOKUP(B622,Sheet3!$M$5:$M$9,Sheet3!$P$5:$P$9,"",0,1)</f>
        <v>321.7507500861164</v>
      </c>
    </row>
    <row r="623" spans="1:21" hidden="1" x14ac:dyDescent="0.2">
      <c r="A623" s="1" t="s">
        <v>126</v>
      </c>
      <c r="B623" s="1" t="s">
        <v>184</v>
      </c>
      <c r="C623" s="1" t="s">
        <v>246</v>
      </c>
      <c r="D623" s="1" t="s">
        <v>147</v>
      </c>
      <c r="E623" s="1" t="s">
        <v>1615</v>
      </c>
      <c r="F623" s="1" t="s">
        <v>188</v>
      </c>
      <c r="G623">
        <v>65</v>
      </c>
      <c r="H623">
        <v>99</v>
      </c>
      <c r="I623" s="1" t="s">
        <v>131</v>
      </c>
      <c r="J623" s="1" t="s">
        <v>138</v>
      </c>
      <c r="K623">
        <v>65</v>
      </c>
      <c r="L623">
        <v>100</v>
      </c>
      <c r="M623" s="1" t="s">
        <v>122</v>
      </c>
      <c r="N623" s="1" t="s">
        <v>123</v>
      </c>
      <c r="O623" s="1" t="s">
        <v>1616</v>
      </c>
      <c r="P623" s="1" t="s">
        <v>1617</v>
      </c>
      <c r="Q623">
        <f t="shared" si="18"/>
        <v>322</v>
      </c>
      <c r="R623">
        <f>IFERROR(VLOOKUP(Q623,'Populations Data'!$B$2:$E$90,2,FALSE),"")</f>
        <v>2022</v>
      </c>
      <c r="S623">
        <f>IFERROR(VLOOKUP(Q623,'Populations Data'!$B$2:$E$90,3,FALSE),"")</f>
        <v>67754</v>
      </c>
      <c r="T623" t="str">
        <f t="shared" si="19"/>
        <v>Vancouver Coastal</v>
      </c>
      <c r="U623">
        <f>_xlfn.XLOOKUP(B623,Sheet3!$M$5:$M$9,Sheet3!$P$5:$P$9,"",0,1)</f>
        <v>321.7507500861164</v>
      </c>
    </row>
    <row r="624" spans="1:21" hidden="1" x14ac:dyDescent="0.2">
      <c r="A624" s="1" t="s">
        <v>126</v>
      </c>
      <c r="B624" s="1" t="s">
        <v>184</v>
      </c>
      <c r="C624" s="1" t="s">
        <v>246</v>
      </c>
      <c r="D624" s="1" t="s">
        <v>546</v>
      </c>
      <c r="E624" s="1" t="s">
        <v>1618</v>
      </c>
      <c r="F624" s="1" t="s">
        <v>188</v>
      </c>
      <c r="G624">
        <v>19</v>
      </c>
      <c r="H624">
        <v>99</v>
      </c>
      <c r="I624" s="1" t="s">
        <v>131</v>
      </c>
      <c r="J624" s="1" t="s">
        <v>240</v>
      </c>
      <c r="K624">
        <v>40</v>
      </c>
      <c r="L624">
        <v>100</v>
      </c>
      <c r="M624" s="1" t="s">
        <v>122</v>
      </c>
      <c r="N624" s="1" t="s">
        <v>123</v>
      </c>
      <c r="O624" s="1" t="s">
        <v>1619</v>
      </c>
      <c r="P624" s="1" t="s">
        <v>1620</v>
      </c>
      <c r="Q624">
        <f t="shared" si="18"/>
        <v>322</v>
      </c>
      <c r="R624">
        <f>IFERROR(VLOOKUP(Q624,'Populations Data'!$B$2:$E$90,2,FALSE),"")</f>
        <v>2022</v>
      </c>
      <c r="S624">
        <f>IFERROR(VLOOKUP(Q624,'Populations Data'!$B$2:$E$90,3,FALSE),"")</f>
        <v>67754</v>
      </c>
      <c r="T624" t="str">
        <f t="shared" si="19"/>
        <v>Vancouver Coastal</v>
      </c>
      <c r="U624">
        <f>_xlfn.XLOOKUP(B624,Sheet3!$M$5:$M$9,Sheet3!$P$5:$P$9,"",0,1)</f>
        <v>321.7507500861164</v>
      </c>
    </row>
    <row r="625" spans="1:21" hidden="1" x14ac:dyDescent="0.2">
      <c r="A625" s="1" t="s">
        <v>126</v>
      </c>
      <c r="B625" s="1" t="s">
        <v>184</v>
      </c>
      <c r="C625" s="1" t="s">
        <v>246</v>
      </c>
      <c r="D625" s="1" t="s">
        <v>275</v>
      </c>
      <c r="E625" s="1" t="s">
        <v>1621</v>
      </c>
      <c r="F625" s="1" t="s">
        <v>188</v>
      </c>
      <c r="G625">
        <v>19</v>
      </c>
      <c r="H625">
        <v>64</v>
      </c>
      <c r="I625" s="1" t="s">
        <v>131</v>
      </c>
      <c r="J625" s="1" t="s">
        <v>138</v>
      </c>
      <c r="K625">
        <v>19</v>
      </c>
      <c r="L625">
        <v>100</v>
      </c>
      <c r="M625" s="1" t="s">
        <v>122</v>
      </c>
      <c r="N625" s="1" t="s">
        <v>123</v>
      </c>
      <c r="O625" s="1" t="s">
        <v>1622</v>
      </c>
      <c r="P625" s="1" t="s">
        <v>1623</v>
      </c>
      <c r="Q625">
        <f t="shared" si="18"/>
        <v>322</v>
      </c>
      <c r="R625">
        <f>IFERROR(VLOOKUP(Q625,'Populations Data'!$B$2:$E$90,2,FALSE),"")</f>
        <v>2022</v>
      </c>
      <c r="S625">
        <f>IFERROR(VLOOKUP(Q625,'Populations Data'!$B$2:$E$90,3,FALSE),"")</f>
        <v>67754</v>
      </c>
      <c r="T625" t="str">
        <f t="shared" si="19"/>
        <v>Vancouver Coastal</v>
      </c>
      <c r="U625">
        <f>_xlfn.XLOOKUP(B625,Sheet3!$M$5:$M$9,Sheet3!$P$5:$P$9,"",0,1)</f>
        <v>321.7507500861164</v>
      </c>
    </row>
    <row r="626" spans="1:21" hidden="1" x14ac:dyDescent="0.2">
      <c r="A626" s="1" t="s">
        <v>126</v>
      </c>
      <c r="B626" s="1" t="s">
        <v>184</v>
      </c>
      <c r="C626" s="1" t="s">
        <v>328</v>
      </c>
      <c r="D626" s="1" t="s">
        <v>147</v>
      </c>
      <c r="E626" s="1" t="s">
        <v>1624</v>
      </c>
      <c r="F626" s="1" t="s">
        <v>188</v>
      </c>
      <c r="G626">
        <v>19</v>
      </c>
      <c r="H626">
        <v>64</v>
      </c>
      <c r="I626" s="1" t="s">
        <v>131</v>
      </c>
      <c r="J626" s="1" t="s">
        <v>138</v>
      </c>
      <c r="K626">
        <v>7</v>
      </c>
      <c r="L626">
        <v>100</v>
      </c>
      <c r="M626" s="1" t="s">
        <v>122</v>
      </c>
      <c r="N626" s="1" t="s">
        <v>123</v>
      </c>
      <c r="O626" s="1" t="s">
        <v>1625</v>
      </c>
      <c r="P626" s="1" t="s">
        <v>1626</v>
      </c>
      <c r="Q626">
        <f t="shared" si="18"/>
        <v>323</v>
      </c>
      <c r="R626">
        <f>IFERROR(VLOOKUP(Q626,'Populations Data'!$B$2:$E$90,2,FALSE),"")</f>
        <v>2022</v>
      </c>
      <c r="S626">
        <f>IFERROR(VLOOKUP(Q626,'Populations Data'!$B$2:$E$90,3,FALSE),"")</f>
        <v>115837</v>
      </c>
      <c r="T626" t="str">
        <f t="shared" si="19"/>
        <v>Vancouver Coastal</v>
      </c>
      <c r="U626">
        <f>_xlfn.XLOOKUP(B626,Sheet3!$M$5:$M$9,Sheet3!$P$5:$P$9,"",0,1)</f>
        <v>321.7507500861164</v>
      </c>
    </row>
    <row r="627" spans="1:21" hidden="1" x14ac:dyDescent="0.2">
      <c r="A627" s="1" t="s">
        <v>126</v>
      </c>
      <c r="B627" s="1" t="s">
        <v>184</v>
      </c>
      <c r="C627" s="1" t="s">
        <v>328</v>
      </c>
      <c r="D627" s="1" t="s">
        <v>147</v>
      </c>
      <c r="E627" s="1" t="s">
        <v>1627</v>
      </c>
      <c r="F627" s="1" t="s">
        <v>188</v>
      </c>
      <c r="G627">
        <v>19</v>
      </c>
      <c r="H627">
        <v>64</v>
      </c>
      <c r="I627" s="1" t="s">
        <v>222</v>
      </c>
      <c r="J627" s="1" t="s">
        <v>138</v>
      </c>
      <c r="K627">
        <v>6</v>
      </c>
      <c r="L627">
        <v>100</v>
      </c>
      <c r="M627" s="1" t="s">
        <v>122</v>
      </c>
      <c r="N627" s="1" t="s">
        <v>123</v>
      </c>
      <c r="O627" s="1" t="s">
        <v>1628</v>
      </c>
      <c r="P627" s="1" t="s">
        <v>1629</v>
      </c>
      <c r="Q627">
        <f t="shared" si="18"/>
        <v>323</v>
      </c>
      <c r="R627">
        <f>IFERROR(VLOOKUP(Q627,'Populations Data'!$B$2:$E$90,2,FALSE),"")</f>
        <v>2022</v>
      </c>
      <c r="S627">
        <f>IFERROR(VLOOKUP(Q627,'Populations Data'!$B$2:$E$90,3,FALSE),"")</f>
        <v>115837</v>
      </c>
      <c r="T627" t="str">
        <f t="shared" si="19"/>
        <v>Vancouver Coastal</v>
      </c>
      <c r="U627">
        <f>_xlfn.XLOOKUP(B627,Sheet3!$M$5:$M$9,Sheet3!$P$5:$P$9,"",0,1)</f>
        <v>321.7507500861164</v>
      </c>
    </row>
    <row r="628" spans="1:21" hidden="1" x14ac:dyDescent="0.2">
      <c r="A628" s="1" t="s">
        <v>126</v>
      </c>
      <c r="B628" s="1" t="s">
        <v>191</v>
      </c>
      <c r="C628" s="1" t="s">
        <v>192</v>
      </c>
      <c r="D628" s="1" t="s">
        <v>128</v>
      </c>
      <c r="E628" s="1" t="s">
        <v>1630</v>
      </c>
      <c r="F628" s="1" t="s">
        <v>194</v>
      </c>
      <c r="G628">
        <v>19</v>
      </c>
      <c r="H628">
        <v>99</v>
      </c>
      <c r="I628" s="1" t="s">
        <v>131</v>
      </c>
      <c r="J628" s="1" t="s">
        <v>121</v>
      </c>
      <c r="K628">
        <v>1</v>
      </c>
      <c r="L628">
        <v>100</v>
      </c>
      <c r="M628" s="1" t="s">
        <v>122</v>
      </c>
      <c r="N628" s="1" t="s">
        <v>123</v>
      </c>
      <c r="O628" s="1" t="s">
        <v>121</v>
      </c>
      <c r="P628" s="1" t="s">
        <v>121</v>
      </c>
      <c r="Q628">
        <f t="shared" si="18"/>
        <v>411</v>
      </c>
      <c r="R628">
        <f>IFERROR(VLOOKUP(Q628,'Populations Data'!$B$2:$E$90,2,FALSE),"")</f>
        <v>2022</v>
      </c>
      <c r="S628">
        <f>IFERROR(VLOOKUP(Q628,'Populations Data'!$B$2:$E$90,3,FALSE),"")</f>
        <v>250926</v>
      </c>
      <c r="T628" t="str">
        <f t="shared" si="19"/>
        <v>Vancouver Island</v>
      </c>
      <c r="U628">
        <f>_xlfn.XLOOKUP(B628,Sheet3!$M$5:$M$9,Sheet3!$P$5:$P$9,"",0,1)</f>
        <v>209.99723807980351</v>
      </c>
    </row>
    <row r="629" spans="1:21" hidden="1" x14ac:dyDescent="0.2">
      <c r="A629" s="1" t="s">
        <v>126</v>
      </c>
      <c r="B629" s="1" t="s">
        <v>191</v>
      </c>
      <c r="C629" s="1" t="s">
        <v>192</v>
      </c>
      <c r="D629" s="1" t="s">
        <v>312</v>
      </c>
      <c r="E629" s="1" t="s">
        <v>1631</v>
      </c>
      <c r="F629" s="1" t="s">
        <v>194</v>
      </c>
      <c r="G629">
        <v>55</v>
      </c>
      <c r="H629">
        <v>99</v>
      </c>
      <c r="I629" s="1" t="s">
        <v>131</v>
      </c>
      <c r="J629" s="1" t="s">
        <v>121</v>
      </c>
      <c r="K629">
        <v>45</v>
      </c>
      <c r="L629">
        <v>96</v>
      </c>
      <c r="M629" s="1" t="s">
        <v>122</v>
      </c>
      <c r="N629" s="1" t="s">
        <v>123</v>
      </c>
      <c r="O629" s="1" t="s">
        <v>1632</v>
      </c>
      <c r="P629" s="1" t="s">
        <v>1633</v>
      </c>
      <c r="Q629">
        <f t="shared" si="18"/>
        <v>411</v>
      </c>
      <c r="R629">
        <f>IFERROR(VLOOKUP(Q629,'Populations Data'!$B$2:$E$90,2,FALSE),"")</f>
        <v>2022</v>
      </c>
      <c r="S629">
        <f>IFERROR(VLOOKUP(Q629,'Populations Data'!$B$2:$E$90,3,FALSE),"")</f>
        <v>250926</v>
      </c>
      <c r="T629" t="str">
        <f t="shared" si="19"/>
        <v>Vancouver Island</v>
      </c>
      <c r="U629">
        <f>_xlfn.XLOOKUP(B629,Sheet3!$M$5:$M$9,Sheet3!$P$5:$P$9,"",0,1)</f>
        <v>209.99723807980351</v>
      </c>
    </row>
    <row r="630" spans="1:21" hidden="1" x14ac:dyDescent="0.2">
      <c r="A630" s="1" t="s">
        <v>126</v>
      </c>
      <c r="B630" s="1" t="s">
        <v>191</v>
      </c>
      <c r="C630" s="1" t="s">
        <v>192</v>
      </c>
      <c r="D630" s="1" t="s">
        <v>147</v>
      </c>
      <c r="E630" s="1" t="s">
        <v>1634</v>
      </c>
      <c r="F630" s="1" t="s">
        <v>194</v>
      </c>
      <c r="G630">
        <v>19</v>
      </c>
      <c r="H630">
        <v>99</v>
      </c>
      <c r="I630" s="1" t="s">
        <v>131</v>
      </c>
      <c r="J630" s="1" t="s">
        <v>121</v>
      </c>
      <c r="K630">
        <v>6</v>
      </c>
      <c r="L630">
        <v>100</v>
      </c>
      <c r="M630" s="1" t="s">
        <v>122</v>
      </c>
      <c r="N630" s="1" t="s">
        <v>123</v>
      </c>
      <c r="O630" s="1" t="s">
        <v>1635</v>
      </c>
      <c r="P630" s="1" t="s">
        <v>1636</v>
      </c>
      <c r="Q630">
        <f t="shared" si="18"/>
        <v>411</v>
      </c>
      <c r="R630">
        <f>IFERROR(VLOOKUP(Q630,'Populations Data'!$B$2:$E$90,2,FALSE),"")</f>
        <v>2022</v>
      </c>
      <c r="S630">
        <f>IFERROR(VLOOKUP(Q630,'Populations Data'!$B$2:$E$90,3,FALSE),"")</f>
        <v>250926</v>
      </c>
      <c r="T630" t="str">
        <f t="shared" si="19"/>
        <v>Vancouver Island</v>
      </c>
      <c r="U630">
        <f>_xlfn.XLOOKUP(B630,Sheet3!$M$5:$M$9,Sheet3!$P$5:$P$9,"",0,1)</f>
        <v>209.99723807980351</v>
      </c>
    </row>
    <row r="631" spans="1:21" hidden="1" x14ac:dyDescent="0.2">
      <c r="A631" s="1" t="s">
        <v>126</v>
      </c>
      <c r="B631" s="1" t="s">
        <v>191</v>
      </c>
      <c r="C631" s="1" t="s">
        <v>1083</v>
      </c>
      <c r="D631" s="1" t="s">
        <v>147</v>
      </c>
      <c r="E631" s="1" t="s">
        <v>1637</v>
      </c>
      <c r="F631" s="1" t="s">
        <v>194</v>
      </c>
      <c r="G631">
        <v>19</v>
      </c>
      <c r="H631">
        <v>99</v>
      </c>
      <c r="I631" s="1" t="s">
        <v>131</v>
      </c>
      <c r="J631" s="1" t="s">
        <v>121</v>
      </c>
      <c r="K631">
        <v>6</v>
      </c>
      <c r="L631">
        <v>100</v>
      </c>
      <c r="M631" s="1" t="s">
        <v>122</v>
      </c>
      <c r="N631" s="1" t="s">
        <v>123</v>
      </c>
      <c r="O631" s="1" t="s">
        <v>1638</v>
      </c>
      <c r="P631" s="1" t="s">
        <v>1639</v>
      </c>
      <c r="Q631">
        <f t="shared" si="18"/>
        <v>413</v>
      </c>
      <c r="R631">
        <f>IFERROR(VLOOKUP(Q631,'Populations Data'!$B$2:$E$90,2,FALSE),"")</f>
        <v>2022</v>
      </c>
      <c r="S631">
        <f>IFERROR(VLOOKUP(Q631,'Populations Data'!$B$2:$E$90,3,FALSE),"")</f>
        <v>72028</v>
      </c>
      <c r="T631" t="str">
        <f t="shared" si="19"/>
        <v>Vancouver Island</v>
      </c>
      <c r="U631">
        <f>_xlfn.XLOOKUP(B631,Sheet3!$M$5:$M$9,Sheet3!$P$5:$P$9,"",0,1)</f>
        <v>209.99723807980351</v>
      </c>
    </row>
    <row r="632" spans="1:21" hidden="1" x14ac:dyDescent="0.2">
      <c r="A632" s="1" t="s">
        <v>126</v>
      </c>
      <c r="B632" s="1" t="s">
        <v>191</v>
      </c>
      <c r="C632" s="1" t="s">
        <v>356</v>
      </c>
      <c r="D632" s="1" t="s">
        <v>546</v>
      </c>
      <c r="E632" s="1" t="s">
        <v>1640</v>
      </c>
      <c r="F632" s="1" t="s">
        <v>358</v>
      </c>
      <c r="G632">
        <v>19</v>
      </c>
      <c r="H632">
        <v>99</v>
      </c>
      <c r="I632" s="1" t="s">
        <v>131</v>
      </c>
      <c r="J632" s="1" t="s">
        <v>240</v>
      </c>
      <c r="K632">
        <v>15</v>
      </c>
      <c r="L632">
        <v>100</v>
      </c>
      <c r="M632" s="1" t="s">
        <v>122</v>
      </c>
      <c r="N632" s="1" t="s">
        <v>123</v>
      </c>
      <c r="O632" s="1" t="s">
        <v>1641</v>
      </c>
      <c r="P632" s="1" t="s">
        <v>1642</v>
      </c>
      <c r="Q632">
        <f t="shared" si="18"/>
        <v>421</v>
      </c>
      <c r="R632">
        <f>IFERROR(VLOOKUP(Q632,'Populations Data'!$B$2:$E$90,2,FALSE),"")</f>
        <v>2022</v>
      </c>
      <c r="S632">
        <f>IFERROR(VLOOKUP(Q632,'Populations Data'!$B$2:$E$90,3,FALSE),"")</f>
        <v>64912</v>
      </c>
      <c r="T632" t="str">
        <f t="shared" si="19"/>
        <v>Vancouver Island</v>
      </c>
      <c r="U632">
        <f>_xlfn.XLOOKUP(B632,Sheet3!$M$5:$M$9,Sheet3!$P$5:$P$9,"",0,1)</f>
        <v>209.99723807980351</v>
      </c>
    </row>
    <row r="633" spans="1:21" hidden="1" x14ac:dyDescent="0.2">
      <c r="A633" s="1" t="s">
        <v>126</v>
      </c>
      <c r="B633" s="1" t="s">
        <v>191</v>
      </c>
      <c r="C633" s="1" t="s">
        <v>356</v>
      </c>
      <c r="D633" s="1" t="s">
        <v>225</v>
      </c>
      <c r="E633" s="1" t="s">
        <v>1643</v>
      </c>
      <c r="F633" s="1" t="s">
        <v>358</v>
      </c>
      <c r="G633">
        <v>19</v>
      </c>
      <c r="H633">
        <v>99</v>
      </c>
      <c r="I633" s="1" t="s">
        <v>131</v>
      </c>
      <c r="J633" s="1" t="s">
        <v>138</v>
      </c>
      <c r="K633">
        <v>8</v>
      </c>
      <c r="L633">
        <v>98</v>
      </c>
      <c r="M633" s="1" t="s">
        <v>122</v>
      </c>
      <c r="N633" s="1" t="s">
        <v>123</v>
      </c>
      <c r="O633" s="1" t="s">
        <v>1644</v>
      </c>
      <c r="P633" s="1" t="s">
        <v>1645</v>
      </c>
      <c r="Q633">
        <f t="shared" si="18"/>
        <v>421</v>
      </c>
      <c r="R633">
        <f>IFERROR(VLOOKUP(Q633,'Populations Data'!$B$2:$E$90,2,FALSE),"")</f>
        <v>2022</v>
      </c>
      <c r="S633">
        <f>IFERROR(VLOOKUP(Q633,'Populations Data'!$B$2:$E$90,3,FALSE),"")</f>
        <v>64912</v>
      </c>
      <c r="T633" t="str">
        <f t="shared" si="19"/>
        <v>Vancouver Island</v>
      </c>
      <c r="U633">
        <f>_xlfn.XLOOKUP(B633,Sheet3!$M$5:$M$9,Sheet3!$P$5:$P$9,"",0,1)</f>
        <v>209.99723807980351</v>
      </c>
    </row>
    <row r="634" spans="1:21" hidden="1" x14ac:dyDescent="0.2">
      <c r="A634" s="1" t="s">
        <v>126</v>
      </c>
      <c r="B634" s="1" t="s">
        <v>191</v>
      </c>
      <c r="C634" s="1" t="s">
        <v>361</v>
      </c>
      <c r="D634" s="1" t="s">
        <v>368</v>
      </c>
      <c r="E634" s="1" t="s">
        <v>1646</v>
      </c>
      <c r="F634" s="1" t="s">
        <v>364</v>
      </c>
      <c r="G634">
        <v>19</v>
      </c>
      <c r="H634">
        <v>64</v>
      </c>
      <c r="I634" s="1" t="s">
        <v>131</v>
      </c>
      <c r="J634" s="1" t="s">
        <v>121</v>
      </c>
      <c r="K634">
        <v>6</v>
      </c>
      <c r="L634">
        <v>57</v>
      </c>
      <c r="M634" s="1" t="s">
        <v>122</v>
      </c>
      <c r="N634" s="1" t="s">
        <v>123</v>
      </c>
      <c r="O634" s="1" t="s">
        <v>605</v>
      </c>
      <c r="P634" s="1" t="s">
        <v>606</v>
      </c>
      <c r="Q634">
        <f t="shared" si="18"/>
        <v>424</v>
      </c>
      <c r="R634">
        <f>IFERROR(VLOOKUP(Q634,'Populations Data'!$B$2:$E$90,2,FALSE),"")</f>
        <v>2022</v>
      </c>
      <c r="S634">
        <f>IFERROR(VLOOKUP(Q634,'Populations Data'!$B$2:$E$90,3,FALSE),"")</f>
        <v>125312</v>
      </c>
      <c r="T634" t="str">
        <f t="shared" si="19"/>
        <v>Vancouver Island</v>
      </c>
      <c r="U634">
        <f>_xlfn.XLOOKUP(B634,Sheet3!$M$5:$M$9,Sheet3!$P$5:$P$9,"",0,1)</f>
        <v>209.99723807980351</v>
      </c>
    </row>
    <row r="635" spans="1:21" hidden="1" x14ac:dyDescent="0.2">
      <c r="A635" s="1" t="s">
        <v>126</v>
      </c>
      <c r="B635" s="1" t="s">
        <v>191</v>
      </c>
      <c r="C635" s="1" t="s">
        <v>620</v>
      </c>
      <c r="D635" s="1" t="s">
        <v>178</v>
      </c>
      <c r="E635" s="1" t="s">
        <v>834</v>
      </c>
      <c r="F635" s="1" t="s">
        <v>622</v>
      </c>
      <c r="G635">
        <v>19</v>
      </c>
      <c r="H635">
        <v>99</v>
      </c>
      <c r="I635" s="1" t="s">
        <v>263</v>
      </c>
      <c r="J635" s="1" t="s">
        <v>121</v>
      </c>
      <c r="K635">
        <v>6</v>
      </c>
      <c r="L635">
        <v>65</v>
      </c>
      <c r="M635" s="1" t="s">
        <v>122</v>
      </c>
      <c r="N635" s="1" t="s">
        <v>123</v>
      </c>
      <c r="O635" s="1" t="s">
        <v>857</v>
      </c>
      <c r="P635" s="1" t="s">
        <v>858</v>
      </c>
      <c r="Q635">
        <f t="shared" si="18"/>
        <v>431</v>
      </c>
      <c r="R635">
        <f>IFERROR(VLOOKUP(Q635,'Populations Data'!$B$2:$E$90,2,FALSE),"")</f>
        <v>2022</v>
      </c>
      <c r="S635">
        <f>IFERROR(VLOOKUP(Q635,'Populations Data'!$B$2:$E$90,3,FALSE),"")</f>
        <v>76192</v>
      </c>
      <c r="T635" t="str">
        <f t="shared" si="19"/>
        <v>Vancouver Island</v>
      </c>
      <c r="U635">
        <f>_xlfn.XLOOKUP(B635,Sheet3!$M$5:$M$9,Sheet3!$P$5:$P$9,"",0,1)</f>
        <v>209.99723807980351</v>
      </c>
    </row>
    <row r="636" spans="1:21" hidden="1" x14ac:dyDescent="0.2">
      <c r="A636" s="1" t="s">
        <v>126</v>
      </c>
      <c r="B636" s="1" t="s">
        <v>202</v>
      </c>
      <c r="C636" s="1" t="s">
        <v>208</v>
      </c>
      <c r="D636" s="1" t="s">
        <v>135</v>
      </c>
      <c r="E636" s="1" t="s">
        <v>210</v>
      </c>
      <c r="F636" s="1" t="s">
        <v>211</v>
      </c>
      <c r="G636">
        <v>19</v>
      </c>
      <c r="H636">
        <v>99</v>
      </c>
      <c r="I636" s="1" t="s">
        <v>131</v>
      </c>
      <c r="J636" s="1" t="s">
        <v>121</v>
      </c>
      <c r="K636">
        <v>1</v>
      </c>
      <c r="M636" s="1" t="s">
        <v>122</v>
      </c>
      <c r="N636" s="1" t="s">
        <v>123</v>
      </c>
      <c r="O636" s="1" t="s">
        <v>1647</v>
      </c>
      <c r="P636" s="1" t="s">
        <v>1648</v>
      </c>
      <c r="Q636">
        <f t="shared" si="18"/>
        <v>513</v>
      </c>
      <c r="R636">
        <f>IFERROR(VLOOKUP(Q636,'Populations Data'!$B$2:$E$90,2,FALSE),"")</f>
        <v>2022</v>
      </c>
      <c r="S636">
        <f>IFERROR(VLOOKUP(Q636,'Populations Data'!$B$2:$E$90,3,FALSE),"")</f>
        <v>4630</v>
      </c>
      <c r="T636" t="str">
        <f t="shared" si="19"/>
        <v>Northern</v>
      </c>
      <c r="U636">
        <f>_xlfn.XLOOKUP(B636,Sheet3!$M$5:$M$9,Sheet3!$P$5:$P$9,"",0,1)</f>
        <v>147.86298030491744</v>
      </c>
    </row>
    <row r="637" spans="1:21" hidden="1" x14ac:dyDescent="0.2">
      <c r="A637" s="1" t="s">
        <v>126</v>
      </c>
      <c r="B637" s="1" t="s">
        <v>202</v>
      </c>
      <c r="C637" s="1" t="s">
        <v>647</v>
      </c>
      <c r="D637" s="1" t="s">
        <v>178</v>
      </c>
      <c r="E637" s="1" t="s">
        <v>1649</v>
      </c>
      <c r="F637" s="1" t="s">
        <v>1650</v>
      </c>
      <c r="G637">
        <v>19</v>
      </c>
      <c r="H637">
        <v>64</v>
      </c>
      <c r="I637" s="1" t="s">
        <v>372</v>
      </c>
      <c r="J637" s="1" t="s">
        <v>121</v>
      </c>
      <c r="K637">
        <v>2</v>
      </c>
      <c r="M637" s="1" t="s">
        <v>122</v>
      </c>
      <c r="N637" s="1" t="s">
        <v>123</v>
      </c>
      <c r="O637" s="1" t="s">
        <v>1651</v>
      </c>
      <c r="P637" s="1" t="s">
        <v>1652</v>
      </c>
      <c r="Q637">
        <f t="shared" si="18"/>
        <v>523</v>
      </c>
      <c r="R637">
        <f>IFERROR(VLOOKUP(Q637,'Populations Data'!$B$2:$E$90,2,FALSE),"")</f>
        <v>2022</v>
      </c>
      <c r="S637">
        <f>IFERROR(VLOOKUP(Q637,'Populations Data'!$B$2:$E$90,3,FALSE),"")</f>
        <v>16684</v>
      </c>
      <c r="T637" t="str">
        <f t="shared" si="19"/>
        <v>Northern</v>
      </c>
      <c r="U637">
        <f>_xlfn.XLOOKUP(B637,Sheet3!$M$5:$M$9,Sheet3!$P$5:$P$9,"",0,1)</f>
        <v>147.86298030491744</v>
      </c>
    </row>
    <row r="638" spans="1:21" hidden="1" x14ac:dyDescent="0.2">
      <c r="A638" s="1" t="s">
        <v>126</v>
      </c>
      <c r="B638" s="1" t="s">
        <v>184</v>
      </c>
      <c r="C638" s="1" t="s">
        <v>406</v>
      </c>
      <c r="D638" s="1" t="s">
        <v>225</v>
      </c>
      <c r="E638" s="1" t="s">
        <v>394</v>
      </c>
      <c r="F638" s="1" t="s">
        <v>188</v>
      </c>
      <c r="G638">
        <v>19</v>
      </c>
      <c r="H638">
        <v>64</v>
      </c>
      <c r="I638" s="1" t="s">
        <v>131</v>
      </c>
      <c r="J638" s="1" t="s">
        <v>138</v>
      </c>
      <c r="K638">
        <v>5</v>
      </c>
      <c r="L638">
        <v>40</v>
      </c>
      <c r="M638" s="1" t="s">
        <v>122</v>
      </c>
      <c r="N638" s="1" t="s">
        <v>123</v>
      </c>
      <c r="O638" s="1" t="s">
        <v>121</v>
      </c>
      <c r="P638" s="1" t="s">
        <v>121</v>
      </c>
      <c r="Q638">
        <f t="shared" si="18"/>
        <v>999</v>
      </c>
      <c r="R638" t="str">
        <f>IFERROR(VLOOKUP(Q638,'Populations Data'!$B$2:$E$90,2,FALSE),"")</f>
        <v/>
      </c>
      <c r="S638" t="str">
        <f>IFERROR(VLOOKUP(Q638,'Populations Data'!$B$2:$E$90,3,FALSE),"")</f>
        <v/>
      </c>
      <c r="T638" t="str">
        <f t="shared" si="19"/>
        <v>Vancouver Coastal</v>
      </c>
      <c r="U638">
        <f>_xlfn.XLOOKUP(B638,Sheet3!$M$5:$M$9,Sheet3!$P$5:$P$9,"",0,1)</f>
        <v>321.7507500861164</v>
      </c>
    </row>
    <row r="639" spans="1:21" hidden="1" x14ac:dyDescent="0.2">
      <c r="A639" s="1" t="s">
        <v>126</v>
      </c>
      <c r="B639" s="1" t="s">
        <v>191</v>
      </c>
      <c r="C639" s="1" t="s">
        <v>192</v>
      </c>
      <c r="D639" s="1" t="s">
        <v>166</v>
      </c>
      <c r="E639" s="1" t="s">
        <v>1653</v>
      </c>
      <c r="F639" s="1" t="s">
        <v>194</v>
      </c>
      <c r="G639">
        <v>19</v>
      </c>
      <c r="H639">
        <v>64</v>
      </c>
      <c r="I639" s="1" t="s">
        <v>131</v>
      </c>
      <c r="J639" s="1" t="s">
        <v>138</v>
      </c>
      <c r="K639">
        <v>6</v>
      </c>
      <c r="L639">
        <v>83</v>
      </c>
      <c r="M639" s="1" t="s">
        <v>122</v>
      </c>
      <c r="N639" s="1" t="s">
        <v>123</v>
      </c>
      <c r="O639" s="1" t="s">
        <v>1654</v>
      </c>
      <c r="P639" s="1" t="s">
        <v>1655</v>
      </c>
      <c r="Q639">
        <f t="shared" si="18"/>
        <v>411</v>
      </c>
      <c r="R639">
        <f>IFERROR(VLOOKUP(Q639,'Populations Data'!$B$2:$E$90,2,FALSE),"")</f>
        <v>2022</v>
      </c>
      <c r="S639">
        <f>IFERROR(VLOOKUP(Q639,'Populations Data'!$B$2:$E$90,3,FALSE),"")</f>
        <v>250926</v>
      </c>
      <c r="T639" t="str">
        <f t="shared" si="19"/>
        <v>Vancouver Island</v>
      </c>
      <c r="U639">
        <f>_xlfn.XLOOKUP(B639,Sheet3!$M$5:$M$9,Sheet3!$P$5:$P$9,"",0,1)</f>
        <v>209.99723807980351</v>
      </c>
    </row>
    <row r="640" spans="1:21" hidden="1" x14ac:dyDescent="0.2">
      <c r="A640" s="1" t="s">
        <v>126</v>
      </c>
      <c r="B640" s="1" t="s">
        <v>191</v>
      </c>
      <c r="C640" s="1" t="s">
        <v>192</v>
      </c>
      <c r="D640" s="1" t="s">
        <v>225</v>
      </c>
      <c r="E640" s="1" t="s">
        <v>1656</v>
      </c>
      <c r="F640" s="1" t="s">
        <v>194</v>
      </c>
      <c r="G640">
        <v>19</v>
      </c>
      <c r="H640">
        <v>64</v>
      </c>
      <c r="I640" s="1" t="s">
        <v>131</v>
      </c>
      <c r="J640" s="1" t="s">
        <v>138</v>
      </c>
      <c r="K640">
        <v>20</v>
      </c>
      <c r="L640">
        <v>75</v>
      </c>
      <c r="M640" s="1" t="s">
        <v>122</v>
      </c>
      <c r="N640" s="1" t="s">
        <v>123</v>
      </c>
      <c r="O640" s="1" t="s">
        <v>1657</v>
      </c>
      <c r="P640" s="1" t="s">
        <v>1658</v>
      </c>
      <c r="Q640">
        <f t="shared" si="18"/>
        <v>411</v>
      </c>
      <c r="R640">
        <f>IFERROR(VLOOKUP(Q640,'Populations Data'!$B$2:$E$90,2,FALSE),"")</f>
        <v>2022</v>
      </c>
      <c r="S640">
        <f>IFERROR(VLOOKUP(Q640,'Populations Data'!$B$2:$E$90,3,FALSE),"")</f>
        <v>250926</v>
      </c>
      <c r="T640" t="str">
        <f t="shared" si="19"/>
        <v>Vancouver Island</v>
      </c>
      <c r="U640">
        <f>_xlfn.XLOOKUP(B640,Sheet3!$M$5:$M$9,Sheet3!$P$5:$P$9,"",0,1)</f>
        <v>209.99723807980351</v>
      </c>
    </row>
    <row r="641" spans="1:21" hidden="1" x14ac:dyDescent="0.2">
      <c r="A641" s="1" t="s">
        <v>126</v>
      </c>
      <c r="B641" s="1" t="s">
        <v>164</v>
      </c>
      <c r="C641" s="1" t="s">
        <v>406</v>
      </c>
      <c r="D641" s="1" t="s">
        <v>878</v>
      </c>
      <c r="E641" s="1" t="s">
        <v>394</v>
      </c>
      <c r="F641" s="1" t="s">
        <v>394</v>
      </c>
      <c r="G641">
        <v>19</v>
      </c>
      <c r="H641">
        <v>99</v>
      </c>
      <c r="I641" s="1" t="s">
        <v>131</v>
      </c>
      <c r="J641" s="1" t="s">
        <v>121</v>
      </c>
      <c r="K641">
        <v>2261</v>
      </c>
      <c r="M641" s="1" t="s">
        <v>122</v>
      </c>
      <c r="N641" s="1" t="s">
        <v>123</v>
      </c>
      <c r="O641" s="1" t="s">
        <v>121</v>
      </c>
      <c r="P641" s="1" t="s">
        <v>121</v>
      </c>
      <c r="Q641">
        <f t="shared" si="18"/>
        <v>999</v>
      </c>
      <c r="R641" t="str">
        <f>IFERROR(VLOOKUP(Q641,'Populations Data'!$B$2:$E$90,2,FALSE),"")</f>
        <v/>
      </c>
      <c r="S641" t="str">
        <f>IFERROR(VLOOKUP(Q641,'Populations Data'!$B$2:$E$90,3,FALSE),"")</f>
        <v/>
      </c>
      <c r="T641" t="str">
        <f t="shared" si="19"/>
        <v>Fraser</v>
      </c>
      <c r="U641">
        <f>_xlfn.XLOOKUP(B641,Sheet3!$M$5:$M$9,Sheet3!$P$5:$P$9,"",0,1)</f>
        <v>171.29879318961125</v>
      </c>
    </row>
    <row r="642" spans="1:21" hidden="1" x14ac:dyDescent="0.2">
      <c r="A642" s="1" t="s">
        <v>391</v>
      </c>
      <c r="B642" s="1" t="s">
        <v>116</v>
      </c>
      <c r="C642" s="1" t="s">
        <v>1659</v>
      </c>
      <c r="D642" s="1" t="s">
        <v>393</v>
      </c>
      <c r="E642" s="1" t="s">
        <v>394</v>
      </c>
      <c r="F642" s="1" t="s">
        <v>1660</v>
      </c>
      <c r="I642" s="1" t="s">
        <v>121</v>
      </c>
      <c r="J642" s="1" t="s">
        <v>121</v>
      </c>
      <c r="K642">
        <v>3</v>
      </c>
      <c r="M642" s="1" t="s">
        <v>122</v>
      </c>
      <c r="N642" s="1" t="s">
        <v>123</v>
      </c>
      <c r="O642" s="1" t="s">
        <v>121</v>
      </c>
      <c r="P642" s="1" t="s">
        <v>121</v>
      </c>
      <c r="Q642">
        <f t="shared" si="18"/>
        <v>124</v>
      </c>
      <c r="R642">
        <f>IFERROR(VLOOKUP(Q642,'Populations Data'!$B$2:$E$90,2,FALSE),"")</f>
        <v>2022</v>
      </c>
      <c r="S642">
        <f>IFERROR(VLOOKUP(Q642,'Populations Data'!$B$2:$E$90,3,FALSE),"")</f>
        <v>4960</v>
      </c>
      <c r="T642" t="str">
        <f t="shared" si="19"/>
        <v>Interior</v>
      </c>
      <c r="U642">
        <f>_xlfn.XLOOKUP(B642,Sheet3!$M$5:$M$9,Sheet3!$P$5:$P$9,"",0,1)</f>
        <v>183.63499488472948</v>
      </c>
    </row>
    <row r="643" spans="1:21" hidden="1" x14ac:dyDescent="0.2">
      <c r="A643" s="1" t="s">
        <v>391</v>
      </c>
      <c r="B643" s="1" t="s">
        <v>116</v>
      </c>
      <c r="C643" s="1" t="s">
        <v>890</v>
      </c>
      <c r="D643" s="1" t="s">
        <v>393</v>
      </c>
      <c r="E643" s="1" t="s">
        <v>394</v>
      </c>
      <c r="F643" s="1" t="s">
        <v>892</v>
      </c>
      <c r="I643" s="1" t="s">
        <v>121</v>
      </c>
      <c r="J643" s="1" t="s">
        <v>121</v>
      </c>
      <c r="K643">
        <v>5</v>
      </c>
      <c r="M643" s="1" t="s">
        <v>122</v>
      </c>
      <c r="N643" s="1" t="s">
        <v>123</v>
      </c>
      <c r="O643" s="1" t="s">
        <v>121</v>
      </c>
      <c r="P643" s="1" t="s">
        <v>121</v>
      </c>
      <c r="Q643">
        <f t="shared" ref="Q643:Q706" si="20">_xlfn.NUMBERVALUE(LEFT(C643,FIND(" ",C643)))</f>
        <v>125</v>
      </c>
      <c r="R643">
        <f>IFERROR(VLOOKUP(Q643,'Populations Data'!$B$2:$E$90,2,FALSE),"")</f>
        <v>2022</v>
      </c>
      <c r="S643">
        <f>IFERROR(VLOOKUP(Q643,'Populations Data'!$B$2:$E$90,3,FALSE),"")</f>
        <v>20975</v>
      </c>
      <c r="T643" t="str">
        <f t="shared" ref="T643:T706" si="21">RIGHT(B643,LEN(B643)-FIND(" ",B643))</f>
        <v>Interior</v>
      </c>
      <c r="U643">
        <f>_xlfn.XLOOKUP(B643,Sheet3!$M$5:$M$9,Sheet3!$P$5:$P$9,"",0,1)</f>
        <v>183.63499488472948</v>
      </c>
    </row>
    <row r="644" spans="1:21" hidden="1" x14ac:dyDescent="0.2">
      <c r="A644" s="1" t="s">
        <v>391</v>
      </c>
      <c r="B644" s="1" t="s">
        <v>116</v>
      </c>
      <c r="C644" s="1" t="s">
        <v>1661</v>
      </c>
      <c r="D644" s="1" t="s">
        <v>393</v>
      </c>
      <c r="E644" s="1" t="s">
        <v>394</v>
      </c>
      <c r="F644" s="1" t="s">
        <v>1662</v>
      </c>
      <c r="I644" s="1" t="s">
        <v>121</v>
      </c>
      <c r="J644" s="1" t="s">
        <v>121</v>
      </c>
      <c r="K644">
        <v>3</v>
      </c>
      <c r="M644" s="1" t="s">
        <v>122</v>
      </c>
      <c r="N644" s="1" t="s">
        <v>123</v>
      </c>
      <c r="O644" s="1" t="s">
        <v>121</v>
      </c>
      <c r="P644" s="1" t="s">
        <v>121</v>
      </c>
      <c r="Q644">
        <f t="shared" si="20"/>
        <v>141</v>
      </c>
      <c r="R644">
        <f>IFERROR(VLOOKUP(Q644,'Populations Data'!$B$2:$E$90,2,FALSE),"")</f>
        <v>2022</v>
      </c>
      <c r="S644">
        <f>IFERROR(VLOOKUP(Q644,'Populations Data'!$B$2:$E$90,3,FALSE),"")</f>
        <v>9127</v>
      </c>
      <c r="T644" t="str">
        <f t="shared" si="21"/>
        <v>Interior</v>
      </c>
      <c r="U644">
        <f>_xlfn.XLOOKUP(B644,Sheet3!$M$5:$M$9,Sheet3!$P$5:$P$9,"",0,1)</f>
        <v>183.63499488472948</v>
      </c>
    </row>
    <row r="645" spans="1:21" hidden="1" x14ac:dyDescent="0.2">
      <c r="A645" s="1" t="s">
        <v>391</v>
      </c>
      <c r="B645" s="1" t="s">
        <v>116</v>
      </c>
      <c r="C645" s="1" t="s">
        <v>177</v>
      </c>
      <c r="D645" s="1" t="s">
        <v>393</v>
      </c>
      <c r="E645" s="1" t="s">
        <v>394</v>
      </c>
      <c r="F645" s="1" t="s">
        <v>447</v>
      </c>
      <c r="I645" s="1" t="s">
        <v>121</v>
      </c>
      <c r="J645" s="1" t="s">
        <v>121</v>
      </c>
      <c r="K645">
        <v>17</v>
      </c>
      <c r="M645" s="1" t="s">
        <v>122</v>
      </c>
      <c r="N645" s="1" t="s">
        <v>123</v>
      </c>
      <c r="O645" s="1" t="s">
        <v>121</v>
      </c>
      <c r="P645" s="1" t="s">
        <v>121</v>
      </c>
      <c r="Q645">
        <f t="shared" si="20"/>
        <v>146</v>
      </c>
      <c r="R645">
        <f>IFERROR(VLOOKUP(Q645,'Populations Data'!$B$2:$E$90,2,FALSE),"")</f>
        <v>2022</v>
      </c>
      <c r="S645">
        <f>IFERROR(VLOOKUP(Q645,'Populations Data'!$B$2:$E$90,3,FALSE),"")</f>
        <v>26352</v>
      </c>
      <c r="T645" t="str">
        <f t="shared" si="21"/>
        <v>Interior</v>
      </c>
      <c r="U645">
        <f>_xlfn.XLOOKUP(B645,Sheet3!$M$5:$M$9,Sheet3!$P$5:$P$9,"",0,1)</f>
        <v>183.63499488472948</v>
      </c>
    </row>
    <row r="646" spans="1:21" hidden="1" x14ac:dyDescent="0.2">
      <c r="A646" s="1" t="s">
        <v>391</v>
      </c>
      <c r="B646" s="1" t="s">
        <v>164</v>
      </c>
      <c r="C646" s="1" t="s">
        <v>396</v>
      </c>
      <c r="D646" s="1" t="s">
        <v>399</v>
      </c>
      <c r="E646" s="1" t="s">
        <v>394</v>
      </c>
      <c r="F646" s="1" t="s">
        <v>397</v>
      </c>
      <c r="I646" s="1" t="s">
        <v>121</v>
      </c>
      <c r="J646" s="1" t="s">
        <v>121</v>
      </c>
      <c r="K646">
        <v>1</v>
      </c>
      <c r="M646" s="1" t="s">
        <v>122</v>
      </c>
      <c r="N646" s="1" t="s">
        <v>123</v>
      </c>
      <c r="O646" s="1" t="s">
        <v>121</v>
      </c>
      <c r="P646" s="1" t="s">
        <v>121</v>
      </c>
      <c r="Q646">
        <f t="shared" si="20"/>
        <v>211</v>
      </c>
      <c r="R646">
        <f>IFERROR(VLOOKUP(Q646,'Populations Data'!$B$2:$E$90,2,FALSE),"")</f>
        <v>2022</v>
      </c>
      <c r="S646">
        <f>IFERROR(VLOOKUP(Q646,'Populations Data'!$B$2:$E$90,3,FALSE),"")</f>
        <v>9104</v>
      </c>
      <c r="T646" t="str">
        <f t="shared" si="21"/>
        <v>Fraser</v>
      </c>
      <c r="U646">
        <f>_xlfn.XLOOKUP(B646,Sheet3!$M$5:$M$9,Sheet3!$P$5:$P$9,"",0,1)</f>
        <v>171.29879318961125</v>
      </c>
    </row>
    <row r="647" spans="1:21" hidden="1" x14ac:dyDescent="0.2">
      <c r="A647" s="1" t="s">
        <v>391</v>
      </c>
      <c r="B647" s="1" t="s">
        <v>164</v>
      </c>
      <c r="C647" s="1" t="s">
        <v>398</v>
      </c>
      <c r="D647" s="1" t="s">
        <v>393</v>
      </c>
      <c r="E647" s="1" t="s">
        <v>394</v>
      </c>
      <c r="F647" s="1" t="s">
        <v>400</v>
      </c>
      <c r="I647" s="1" t="s">
        <v>121</v>
      </c>
      <c r="J647" s="1" t="s">
        <v>121</v>
      </c>
      <c r="K647">
        <v>43</v>
      </c>
      <c r="M647" s="1" t="s">
        <v>122</v>
      </c>
      <c r="N647" s="1" t="s">
        <v>123</v>
      </c>
      <c r="O647" s="1" t="s">
        <v>121</v>
      </c>
      <c r="P647" s="1" t="s">
        <v>121</v>
      </c>
      <c r="Q647">
        <f t="shared" si="20"/>
        <v>212</v>
      </c>
      <c r="R647">
        <f>IFERROR(VLOOKUP(Q647,'Populations Data'!$B$2:$E$90,2,FALSE),"")</f>
        <v>2022</v>
      </c>
      <c r="S647">
        <f>IFERROR(VLOOKUP(Q647,'Populations Data'!$B$2:$E$90,3,FALSE),"")</f>
        <v>109231</v>
      </c>
      <c r="T647" t="str">
        <f t="shared" si="21"/>
        <v>Fraser</v>
      </c>
      <c r="U647">
        <f>_xlfn.XLOOKUP(B647,Sheet3!$M$5:$M$9,Sheet3!$P$5:$P$9,"",0,1)</f>
        <v>171.29879318961125</v>
      </c>
    </row>
    <row r="648" spans="1:21" hidden="1" x14ac:dyDescent="0.2">
      <c r="A648" s="1" t="s">
        <v>391</v>
      </c>
      <c r="B648" s="1" t="s">
        <v>164</v>
      </c>
      <c r="C648" s="1" t="s">
        <v>254</v>
      </c>
      <c r="D648" s="1" t="s">
        <v>393</v>
      </c>
      <c r="E648" s="1" t="s">
        <v>394</v>
      </c>
      <c r="F648" s="1" t="s">
        <v>256</v>
      </c>
      <c r="I648" s="1" t="s">
        <v>121</v>
      </c>
      <c r="J648" s="1" t="s">
        <v>121</v>
      </c>
      <c r="K648">
        <v>62</v>
      </c>
      <c r="M648" s="1" t="s">
        <v>122</v>
      </c>
      <c r="N648" s="1" t="s">
        <v>123</v>
      </c>
      <c r="O648" s="1" t="s">
        <v>121</v>
      </c>
      <c r="P648" s="1" t="s">
        <v>121</v>
      </c>
      <c r="Q648">
        <f t="shared" si="20"/>
        <v>221</v>
      </c>
      <c r="R648">
        <f>IFERROR(VLOOKUP(Q648,'Populations Data'!$B$2:$E$90,2,FALSE),"")</f>
        <v>2022</v>
      </c>
      <c r="S648">
        <f>IFERROR(VLOOKUP(Q648,'Populations Data'!$B$2:$E$90,3,FALSE),"")</f>
        <v>84787</v>
      </c>
      <c r="T648" t="str">
        <f t="shared" si="21"/>
        <v>Fraser</v>
      </c>
      <c r="U648">
        <f>_xlfn.XLOOKUP(B648,Sheet3!$M$5:$M$9,Sheet3!$P$5:$P$9,"",0,1)</f>
        <v>171.29879318961125</v>
      </c>
    </row>
    <row r="649" spans="1:21" hidden="1" x14ac:dyDescent="0.2">
      <c r="A649" s="1" t="s">
        <v>391</v>
      </c>
      <c r="B649" s="1" t="s">
        <v>164</v>
      </c>
      <c r="C649" s="1" t="s">
        <v>266</v>
      </c>
      <c r="D649" s="1" t="s">
        <v>393</v>
      </c>
      <c r="E649" s="1" t="s">
        <v>394</v>
      </c>
      <c r="F649" s="1" t="s">
        <v>268</v>
      </c>
      <c r="I649" s="1" t="s">
        <v>121</v>
      </c>
      <c r="J649" s="1" t="s">
        <v>121</v>
      </c>
      <c r="K649">
        <v>95</v>
      </c>
      <c r="M649" s="1" t="s">
        <v>122</v>
      </c>
      <c r="N649" s="1" t="s">
        <v>123</v>
      </c>
      <c r="O649" s="1" t="s">
        <v>121</v>
      </c>
      <c r="P649" s="1" t="s">
        <v>121</v>
      </c>
      <c r="Q649">
        <f t="shared" si="20"/>
        <v>222</v>
      </c>
      <c r="R649">
        <f>IFERROR(VLOOKUP(Q649,'Populations Data'!$B$2:$E$90,2,FALSE),"")</f>
        <v>2022</v>
      </c>
      <c r="S649">
        <f>IFERROR(VLOOKUP(Q649,'Populations Data'!$B$2:$E$90,3,FALSE),"")</f>
        <v>265941</v>
      </c>
      <c r="T649" t="str">
        <f t="shared" si="21"/>
        <v>Fraser</v>
      </c>
      <c r="U649">
        <f>_xlfn.XLOOKUP(B649,Sheet3!$M$5:$M$9,Sheet3!$P$5:$P$9,"",0,1)</f>
        <v>171.29879318961125</v>
      </c>
    </row>
    <row r="650" spans="1:21" hidden="1" x14ac:dyDescent="0.2">
      <c r="A650" s="1" t="s">
        <v>391</v>
      </c>
      <c r="B650" s="1" t="s">
        <v>164</v>
      </c>
      <c r="C650" s="1" t="s">
        <v>214</v>
      </c>
      <c r="D650" s="1" t="s">
        <v>646</v>
      </c>
      <c r="E650" s="1" t="s">
        <v>394</v>
      </c>
      <c r="F650" s="1" t="s">
        <v>1663</v>
      </c>
      <c r="I650" s="1" t="s">
        <v>121</v>
      </c>
      <c r="J650" s="1" t="s">
        <v>121</v>
      </c>
      <c r="K650">
        <v>12</v>
      </c>
      <c r="M650" s="1" t="s">
        <v>122</v>
      </c>
      <c r="N650" s="1" t="s">
        <v>123</v>
      </c>
      <c r="O650" s="1" t="s">
        <v>121</v>
      </c>
      <c r="P650" s="1" t="s">
        <v>121</v>
      </c>
      <c r="Q650">
        <f t="shared" si="20"/>
        <v>224</v>
      </c>
      <c r="R650">
        <f>IFERROR(VLOOKUP(Q650,'Populations Data'!$B$2:$E$90,2,FALSE),"")</f>
        <v>2022</v>
      </c>
      <c r="S650">
        <f>IFERROR(VLOOKUP(Q650,'Populations Data'!$B$2:$E$90,3,FALSE),"")</f>
        <v>263080</v>
      </c>
      <c r="T650" t="str">
        <f t="shared" si="21"/>
        <v>Fraser</v>
      </c>
      <c r="U650">
        <f>_xlfn.XLOOKUP(B650,Sheet3!$M$5:$M$9,Sheet3!$P$5:$P$9,"",0,1)</f>
        <v>171.29879318961125</v>
      </c>
    </row>
    <row r="651" spans="1:21" hidden="1" x14ac:dyDescent="0.2">
      <c r="A651" s="1" t="s">
        <v>391</v>
      </c>
      <c r="B651" s="1" t="s">
        <v>164</v>
      </c>
      <c r="C651" s="1" t="s">
        <v>214</v>
      </c>
      <c r="D651" s="1" t="s">
        <v>399</v>
      </c>
      <c r="E651" s="1" t="s">
        <v>394</v>
      </c>
      <c r="F651" s="1" t="s">
        <v>1663</v>
      </c>
      <c r="I651" s="1" t="s">
        <v>121</v>
      </c>
      <c r="J651" s="1" t="s">
        <v>121</v>
      </c>
      <c r="K651">
        <v>12</v>
      </c>
      <c r="M651" s="1" t="s">
        <v>122</v>
      </c>
      <c r="N651" s="1" t="s">
        <v>123</v>
      </c>
      <c r="O651" s="1" t="s">
        <v>121</v>
      </c>
      <c r="P651" s="1" t="s">
        <v>121</v>
      </c>
      <c r="Q651">
        <f t="shared" si="20"/>
        <v>224</v>
      </c>
      <c r="R651">
        <f>IFERROR(VLOOKUP(Q651,'Populations Data'!$B$2:$E$90,2,FALSE),"")</f>
        <v>2022</v>
      </c>
      <c r="S651">
        <f>IFERROR(VLOOKUP(Q651,'Populations Data'!$B$2:$E$90,3,FALSE),"")</f>
        <v>263080</v>
      </c>
      <c r="T651" t="str">
        <f t="shared" si="21"/>
        <v>Fraser</v>
      </c>
      <c r="U651">
        <f>_xlfn.XLOOKUP(B651,Sheet3!$M$5:$M$9,Sheet3!$P$5:$P$9,"",0,1)</f>
        <v>171.29879318961125</v>
      </c>
    </row>
    <row r="652" spans="1:21" hidden="1" x14ac:dyDescent="0.2">
      <c r="A652" s="1" t="s">
        <v>391</v>
      </c>
      <c r="B652" s="1" t="s">
        <v>164</v>
      </c>
      <c r="C652" s="1" t="s">
        <v>219</v>
      </c>
      <c r="D652" s="1" t="s">
        <v>393</v>
      </c>
      <c r="E652" s="1" t="s">
        <v>394</v>
      </c>
      <c r="F652" s="1" t="s">
        <v>221</v>
      </c>
      <c r="I652" s="1" t="s">
        <v>121</v>
      </c>
      <c r="J652" s="1" t="s">
        <v>121</v>
      </c>
      <c r="K652">
        <v>98</v>
      </c>
      <c r="M652" s="1" t="s">
        <v>122</v>
      </c>
      <c r="N652" s="1" t="s">
        <v>123</v>
      </c>
      <c r="O652" s="1" t="s">
        <v>121</v>
      </c>
      <c r="P652" s="1" t="s">
        <v>121</v>
      </c>
      <c r="Q652">
        <f t="shared" si="20"/>
        <v>233</v>
      </c>
      <c r="R652">
        <f>IFERROR(VLOOKUP(Q652,'Populations Data'!$B$2:$E$90,2,FALSE),"")</f>
        <v>2022</v>
      </c>
      <c r="S652">
        <f>IFERROR(VLOOKUP(Q652,'Populations Data'!$B$2:$E$90,3,FALSE),"")</f>
        <v>538362</v>
      </c>
      <c r="T652" t="str">
        <f t="shared" si="21"/>
        <v>Fraser</v>
      </c>
      <c r="U652">
        <f>_xlfn.XLOOKUP(B652,Sheet3!$M$5:$M$9,Sheet3!$P$5:$P$9,"",0,1)</f>
        <v>171.29879318961125</v>
      </c>
    </row>
    <row r="653" spans="1:21" hidden="1" x14ac:dyDescent="0.2">
      <c r="A653" s="1" t="s">
        <v>391</v>
      </c>
      <c r="B653" s="1" t="s">
        <v>184</v>
      </c>
      <c r="C653" s="1" t="s">
        <v>237</v>
      </c>
      <c r="D653" s="1" t="s">
        <v>399</v>
      </c>
      <c r="E653" s="1" t="s">
        <v>394</v>
      </c>
      <c r="F653" s="1" t="s">
        <v>239</v>
      </c>
      <c r="I653" s="1" t="s">
        <v>121</v>
      </c>
      <c r="J653" s="1" t="s">
        <v>121</v>
      </c>
      <c r="K653">
        <v>18</v>
      </c>
      <c r="M653" s="1" t="s">
        <v>122</v>
      </c>
      <c r="N653" s="1" t="s">
        <v>123</v>
      </c>
      <c r="O653" s="1" t="s">
        <v>121</v>
      </c>
      <c r="P653" s="1" t="s">
        <v>121</v>
      </c>
      <c r="Q653">
        <f t="shared" si="20"/>
        <v>311</v>
      </c>
      <c r="R653">
        <f>IFERROR(VLOOKUP(Q653,'Populations Data'!$B$2:$E$90,2,FALSE),"")</f>
        <v>2022</v>
      </c>
      <c r="S653">
        <f>IFERROR(VLOOKUP(Q653,'Populations Data'!$B$2:$E$90,3,FALSE),"")</f>
        <v>220656</v>
      </c>
      <c r="T653" t="str">
        <f t="shared" si="21"/>
        <v>Vancouver Coastal</v>
      </c>
      <c r="U653">
        <f>_xlfn.XLOOKUP(B653,Sheet3!$M$5:$M$9,Sheet3!$P$5:$P$9,"",0,1)</f>
        <v>321.7507500861164</v>
      </c>
    </row>
    <row r="654" spans="1:21" hidden="1" x14ac:dyDescent="0.2">
      <c r="A654" s="1" t="s">
        <v>391</v>
      </c>
      <c r="B654" s="1" t="s">
        <v>184</v>
      </c>
      <c r="C654" s="1" t="s">
        <v>246</v>
      </c>
      <c r="D654" s="1" t="s">
        <v>1160</v>
      </c>
      <c r="E654" s="1" t="s">
        <v>394</v>
      </c>
      <c r="F654" s="1" t="s">
        <v>188</v>
      </c>
      <c r="I654" s="1" t="s">
        <v>121</v>
      </c>
      <c r="J654" s="1" t="s">
        <v>121</v>
      </c>
      <c r="K654">
        <v>20</v>
      </c>
      <c r="M654" s="1" t="s">
        <v>122</v>
      </c>
      <c r="N654" s="1" t="s">
        <v>123</v>
      </c>
      <c r="O654" s="1" t="s">
        <v>121</v>
      </c>
      <c r="P654" s="1" t="s">
        <v>121</v>
      </c>
      <c r="Q654">
        <f t="shared" si="20"/>
        <v>322</v>
      </c>
      <c r="R654">
        <f>IFERROR(VLOOKUP(Q654,'Populations Data'!$B$2:$E$90,2,FALSE),"")</f>
        <v>2022</v>
      </c>
      <c r="S654">
        <f>IFERROR(VLOOKUP(Q654,'Populations Data'!$B$2:$E$90,3,FALSE),"")</f>
        <v>67754</v>
      </c>
      <c r="T654" t="str">
        <f t="shared" si="21"/>
        <v>Vancouver Coastal</v>
      </c>
      <c r="U654">
        <f>_xlfn.XLOOKUP(B654,Sheet3!$M$5:$M$9,Sheet3!$P$5:$P$9,"",0,1)</f>
        <v>321.7507500861164</v>
      </c>
    </row>
    <row r="655" spans="1:21" hidden="1" x14ac:dyDescent="0.2">
      <c r="A655" s="1" t="s">
        <v>391</v>
      </c>
      <c r="B655" s="1" t="s">
        <v>184</v>
      </c>
      <c r="C655" s="1" t="s">
        <v>406</v>
      </c>
      <c r="D655" s="1" t="s">
        <v>393</v>
      </c>
      <c r="E655" s="1" t="s">
        <v>394</v>
      </c>
      <c r="F655" s="1" t="s">
        <v>188</v>
      </c>
      <c r="I655" s="1" t="s">
        <v>121</v>
      </c>
      <c r="J655" s="1" t="s">
        <v>121</v>
      </c>
      <c r="K655">
        <v>114</v>
      </c>
      <c r="M655" s="1" t="s">
        <v>122</v>
      </c>
      <c r="N655" s="1" t="s">
        <v>123</v>
      </c>
      <c r="O655" s="1" t="s">
        <v>121</v>
      </c>
      <c r="P655" s="1" t="s">
        <v>121</v>
      </c>
      <c r="Q655">
        <f t="shared" si="20"/>
        <v>999</v>
      </c>
      <c r="R655" t="str">
        <f>IFERROR(VLOOKUP(Q655,'Populations Data'!$B$2:$E$90,2,FALSE),"")</f>
        <v/>
      </c>
      <c r="S655" t="str">
        <f>IFERROR(VLOOKUP(Q655,'Populations Data'!$B$2:$E$90,3,FALSE),"")</f>
        <v/>
      </c>
      <c r="T655" t="str">
        <f t="shared" si="21"/>
        <v>Vancouver Coastal</v>
      </c>
      <c r="U655">
        <f>_xlfn.XLOOKUP(B655,Sheet3!$M$5:$M$9,Sheet3!$P$5:$P$9,"",0,1)</f>
        <v>321.7507500861164</v>
      </c>
    </row>
    <row r="656" spans="1:21" hidden="1" x14ac:dyDescent="0.2">
      <c r="A656" s="1" t="s">
        <v>391</v>
      </c>
      <c r="B656" s="1" t="s">
        <v>184</v>
      </c>
      <c r="C656" s="1" t="s">
        <v>406</v>
      </c>
      <c r="D656" s="1" t="s">
        <v>393</v>
      </c>
      <c r="E656" s="1" t="s">
        <v>394</v>
      </c>
      <c r="F656" s="1" t="s">
        <v>188</v>
      </c>
      <c r="I656" s="1" t="s">
        <v>121</v>
      </c>
      <c r="J656" s="1" t="s">
        <v>121</v>
      </c>
      <c r="K656">
        <v>24</v>
      </c>
      <c r="M656" s="1" t="s">
        <v>122</v>
      </c>
      <c r="N656" s="1" t="s">
        <v>123</v>
      </c>
      <c r="O656" s="1" t="s">
        <v>121</v>
      </c>
      <c r="P656" s="1" t="s">
        <v>121</v>
      </c>
      <c r="Q656">
        <f t="shared" si="20"/>
        <v>999</v>
      </c>
      <c r="R656" t="str">
        <f>IFERROR(VLOOKUP(Q656,'Populations Data'!$B$2:$E$90,2,FALSE),"")</f>
        <v/>
      </c>
      <c r="S656" t="str">
        <f>IFERROR(VLOOKUP(Q656,'Populations Data'!$B$2:$E$90,3,FALSE),"")</f>
        <v/>
      </c>
      <c r="T656" t="str">
        <f t="shared" si="21"/>
        <v>Vancouver Coastal</v>
      </c>
      <c r="U656">
        <f>_xlfn.XLOOKUP(B656,Sheet3!$M$5:$M$9,Sheet3!$P$5:$P$9,"",0,1)</f>
        <v>321.7507500861164</v>
      </c>
    </row>
    <row r="657" spans="1:21" hidden="1" x14ac:dyDescent="0.2">
      <c r="A657" s="1" t="s">
        <v>391</v>
      </c>
      <c r="B657" s="1" t="s">
        <v>191</v>
      </c>
      <c r="C657" s="1" t="s">
        <v>1323</v>
      </c>
      <c r="D657" s="1" t="s">
        <v>399</v>
      </c>
      <c r="E657" s="1" t="s">
        <v>394</v>
      </c>
      <c r="F657" s="1" t="s">
        <v>1325</v>
      </c>
      <c r="I657" s="1" t="s">
        <v>121</v>
      </c>
      <c r="J657" s="1" t="s">
        <v>121</v>
      </c>
      <c r="K657">
        <v>7</v>
      </c>
      <c r="M657" s="1" t="s">
        <v>122</v>
      </c>
      <c r="N657" s="1" t="s">
        <v>123</v>
      </c>
      <c r="O657" s="1" t="s">
        <v>121</v>
      </c>
      <c r="P657" s="1" t="s">
        <v>121</v>
      </c>
      <c r="Q657">
        <f t="shared" si="20"/>
        <v>414</v>
      </c>
      <c r="R657">
        <f>IFERROR(VLOOKUP(Q657,'Populations Data'!$B$2:$E$90,2,FALSE),"")</f>
        <v>2022</v>
      </c>
      <c r="S657">
        <f>IFERROR(VLOOKUP(Q657,'Populations Data'!$B$2:$E$90,3,FALSE),"")</f>
        <v>17827</v>
      </c>
      <c r="T657" t="str">
        <f t="shared" si="21"/>
        <v>Vancouver Island</v>
      </c>
      <c r="U657">
        <f>_xlfn.XLOOKUP(B657,Sheet3!$M$5:$M$9,Sheet3!$P$5:$P$9,"",0,1)</f>
        <v>209.99723807980351</v>
      </c>
    </row>
    <row r="658" spans="1:21" hidden="1" x14ac:dyDescent="0.2">
      <c r="A658" s="1" t="s">
        <v>391</v>
      </c>
      <c r="B658" s="1" t="s">
        <v>191</v>
      </c>
      <c r="C658" s="1" t="s">
        <v>610</v>
      </c>
      <c r="D658" s="1" t="s">
        <v>399</v>
      </c>
      <c r="E658" s="1" t="s">
        <v>394</v>
      </c>
      <c r="F658" s="1" t="s">
        <v>612</v>
      </c>
      <c r="I658" s="1" t="s">
        <v>121</v>
      </c>
      <c r="J658" s="1" t="s">
        <v>121</v>
      </c>
      <c r="K658">
        <v>13</v>
      </c>
      <c r="M658" s="1" t="s">
        <v>122</v>
      </c>
      <c r="N658" s="1" t="s">
        <v>123</v>
      </c>
      <c r="O658" s="1" t="s">
        <v>121</v>
      </c>
      <c r="P658" s="1" t="s">
        <v>121</v>
      </c>
      <c r="Q658">
        <f t="shared" si="20"/>
        <v>425</v>
      </c>
      <c r="R658">
        <f>IFERROR(VLOOKUP(Q658,'Populations Data'!$B$2:$E$90,2,FALSE),"")</f>
        <v>2022</v>
      </c>
      <c r="S658">
        <f>IFERROR(VLOOKUP(Q658,'Populations Data'!$B$2:$E$90,3,FALSE),"")</f>
        <v>52440</v>
      </c>
      <c r="T658" t="str">
        <f t="shared" si="21"/>
        <v>Vancouver Island</v>
      </c>
      <c r="U658">
        <f>_xlfn.XLOOKUP(B658,Sheet3!$M$5:$M$9,Sheet3!$P$5:$P$9,"",0,1)</f>
        <v>209.99723807980351</v>
      </c>
    </row>
    <row r="659" spans="1:21" hidden="1" x14ac:dyDescent="0.2">
      <c r="A659" s="1" t="s">
        <v>391</v>
      </c>
      <c r="B659" s="1" t="s">
        <v>191</v>
      </c>
      <c r="C659" s="1" t="s">
        <v>615</v>
      </c>
      <c r="D659" s="1" t="s">
        <v>646</v>
      </c>
      <c r="E659" s="1" t="s">
        <v>394</v>
      </c>
      <c r="F659" s="1" t="s">
        <v>617</v>
      </c>
      <c r="I659" s="1" t="s">
        <v>121</v>
      </c>
      <c r="J659" s="1" t="s">
        <v>121</v>
      </c>
      <c r="K659">
        <v>7</v>
      </c>
      <c r="M659" s="1" t="s">
        <v>122</v>
      </c>
      <c r="N659" s="1" t="s">
        <v>123</v>
      </c>
      <c r="O659" s="1" t="s">
        <v>121</v>
      </c>
      <c r="P659" s="1" t="s">
        <v>121</v>
      </c>
      <c r="Q659">
        <f t="shared" si="20"/>
        <v>426</v>
      </c>
      <c r="R659">
        <f>IFERROR(VLOOKUP(Q659,'Populations Data'!$B$2:$E$90,2,FALSE),"")</f>
        <v>2022</v>
      </c>
      <c r="S659">
        <f>IFERROR(VLOOKUP(Q659,'Populations Data'!$B$2:$E$90,3,FALSE),"")</f>
        <v>34624</v>
      </c>
      <c r="T659" t="str">
        <f t="shared" si="21"/>
        <v>Vancouver Island</v>
      </c>
      <c r="U659">
        <f>_xlfn.XLOOKUP(B659,Sheet3!$M$5:$M$9,Sheet3!$P$5:$P$9,"",0,1)</f>
        <v>209.99723807980351</v>
      </c>
    </row>
    <row r="660" spans="1:21" hidden="1" x14ac:dyDescent="0.2">
      <c r="A660" s="1" t="s">
        <v>391</v>
      </c>
      <c r="B660" s="1" t="s">
        <v>202</v>
      </c>
      <c r="C660" s="1" t="s">
        <v>436</v>
      </c>
      <c r="D660" s="1" t="s">
        <v>393</v>
      </c>
      <c r="E660" s="1" t="s">
        <v>394</v>
      </c>
      <c r="F660" s="1" t="s">
        <v>439</v>
      </c>
      <c r="I660" s="1" t="s">
        <v>121</v>
      </c>
      <c r="J660" s="1" t="s">
        <v>121</v>
      </c>
      <c r="K660">
        <v>8</v>
      </c>
      <c r="M660" s="1" t="s">
        <v>122</v>
      </c>
      <c r="N660" s="1" t="s">
        <v>123</v>
      </c>
      <c r="O660" s="1" t="s">
        <v>121</v>
      </c>
      <c r="P660" s="1" t="s">
        <v>121</v>
      </c>
      <c r="Q660">
        <f t="shared" si="20"/>
        <v>517</v>
      </c>
      <c r="R660">
        <f>IFERROR(VLOOKUP(Q660,'Populations Data'!$B$2:$E$90,2,FALSE),"")</f>
        <v>2022</v>
      </c>
      <c r="S660">
        <f>IFERROR(VLOOKUP(Q660,'Populations Data'!$B$2:$E$90,3,FALSE),"")</f>
        <v>22621</v>
      </c>
      <c r="T660" t="str">
        <f t="shared" si="21"/>
        <v>Northern</v>
      </c>
      <c r="U660">
        <f>_xlfn.XLOOKUP(B660,Sheet3!$M$5:$M$9,Sheet3!$P$5:$P$9,"",0,1)</f>
        <v>147.86298030491744</v>
      </c>
    </row>
    <row r="661" spans="1:21" hidden="1" x14ac:dyDescent="0.2">
      <c r="A661" s="1" t="s">
        <v>391</v>
      </c>
      <c r="B661" s="1" t="s">
        <v>202</v>
      </c>
      <c r="C661" s="1" t="s">
        <v>413</v>
      </c>
      <c r="D661" s="1" t="s">
        <v>409</v>
      </c>
      <c r="E661" s="1" t="s">
        <v>394</v>
      </c>
      <c r="F661" s="1" t="s">
        <v>414</v>
      </c>
      <c r="I661" s="1" t="s">
        <v>121</v>
      </c>
      <c r="J661" s="1" t="s">
        <v>121</v>
      </c>
      <c r="K661">
        <v>7</v>
      </c>
      <c r="M661" s="1" t="s">
        <v>122</v>
      </c>
      <c r="N661" s="1" t="s">
        <v>123</v>
      </c>
      <c r="O661" s="1" t="s">
        <v>121</v>
      </c>
      <c r="P661" s="1" t="s">
        <v>121</v>
      </c>
      <c r="Q661">
        <f t="shared" si="20"/>
        <v>521</v>
      </c>
      <c r="R661">
        <f>IFERROR(VLOOKUP(Q661,'Populations Data'!$B$2:$E$90,2,FALSE),"")</f>
        <v>2022</v>
      </c>
      <c r="S661">
        <f>IFERROR(VLOOKUP(Q661,'Populations Data'!$B$2:$E$90,3,FALSE),"")</f>
        <v>24258</v>
      </c>
      <c r="T661" t="str">
        <f t="shared" si="21"/>
        <v>Northern</v>
      </c>
      <c r="U661">
        <f>_xlfn.XLOOKUP(B661,Sheet3!$M$5:$M$9,Sheet3!$P$5:$P$9,"",0,1)</f>
        <v>147.86298030491744</v>
      </c>
    </row>
    <row r="662" spans="1:21" hidden="1" x14ac:dyDescent="0.2">
      <c r="A662" s="1" t="s">
        <v>416</v>
      </c>
      <c r="B662" s="1" t="s">
        <v>116</v>
      </c>
      <c r="C662" s="1" t="s">
        <v>634</v>
      </c>
      <c r="D662" s="1" t="s">
        <v>429</v>
      </c>
      <c r="E662" s="1" t="s">
        <v>685</v>
      </c>
      <c r="F662" s="1" t="s">
        <v>636</v>
      </c>
      <c r="G662">
        <v>19</v>
      </c>
      <c r="H662">
        <v>64</v>
      </c>
      <c r="I662" s="1" t="s">
        <v>121</v>
      </c>
      <c r="J662" s="1" t="s">
        <v>121</v>
      </c>
      <c r="K662">
        <v>4</v>
      </c>
      <c r="L662">
        <v>83</v>
      </c>
      <c r="M662" s="1" t="s">
        <v>122</v>
      </c>
      <c r="N662" s="1" t="s">
        <v>123</v>
      </c>
      <c r="O662" s="1" t="s">
        <v>687</v>
      </c>
      <c r="P662" s="1" t="s">
        <v>688</v>
      </c>
      <c r="Q662">
        <f t="shared" si="20"/>
        <v>132</v>
      </c>
      <c r="R662">
        <f>IFERROR(VLOOKUP(Q662,'Populations Data'!$B$2:$E$90,2,FALSE),"")</f>
        <v>2022</v>
      </c>
      <c r="S662">
        <f>IFERROR(VLOOKUP(Q662,'Populations Data'!$B$2:$E$90,3,FALSE),"")</f>
        <v>45895</v>
      </c>
      <c r="T662" t="str">
        <f t="shared" si="21"/>
        <v>Interior</v>
      </c>
      <c r="U662">
        <f>_xlfn.XLOOKUP(B662,Sheet3!$M$5:$M$9,Sheet3!$P$5:$P$9,"",0,1)</f>
        <v>183.63499488472948</v>
      </c>
    </row>
    <row r="663" spans="1:21" hidden="1" x14ac:dyDescent="0.2">
      <c r="A663" s="1" t="s">
        <v>416</v>
      </c>
      <c r="B663" s="1" t="s">
        <v>116</v>
      </c>
      <c r="C663" s="1" t="s">
        <v>141</v>
      </c>
      <c r="D663" s="1" t="s">
        <v>429</v>
      </c>
      <c r="E663" s="1" t="s">
        <v>461</v>
      </c>
      <c r="F663" s="1" t="s">
        <v>462</v>
      </c>
      <c r="G663">
        <v>19</v>
      </c>
      <c r="H663">
        <v>64</v>
      </c>
      <c r="I663" s="1" t="s">
        <v>121</v>
      </c>
      <c r="J663" s="1" t="s">
        <v>121</v>
      </c>
      <c r="K663">
        <v>7</v>
      </c>
      <c r="L663">
        <v>96</v>
      </c>
      <c r="M663" s="1" t="s">
        <v>122</v>
      </c>
      <c r="N663" s="1" t="s">
        <v>123</v>
      </c>
      <c r="O663" s="1" t="s">
        <v>463</v>
      </c>
      <c r="P663" s="1" t="s">
        <v>464</v>
      </c>
      <c r="Q663">
        <f t="shared" si="20"/>
        <v>136</v>
      </c>
      <c r="R663">
        <f>IFERROR(VLOOKUP(Q663,'Populations Data'!$B$2:$E$90,2,FALSE),"")</f>
        <v>2022</v>
      </c>
      <c r="S663">
        <f>IFERROR(VLOOKUP(Q663,'Populations Data'!$B$2:$E$90,3,FALSE),"")</f>
        <v>75670</v>
      </c>
      <c r="T663" t="str">
        <f t="shared" si="21"/>
        <v>Interior</v>
      </c>
      <c r="U663">
        <f>_xlfn.XLOOKUP(B663,Sheet3!$M$5:$M$9,Sheet3!$P$5:$P$9,"",0,1)</f>
        <v>183.63499488472948</v>
      </c>
    </row>
    <row r="664" spans="1:21" hidden="1" x14ac:dyDescent="0.2">
      <c r="A664" s="1" t="s">
        <v>416</v>
      </c>
      <c r="B664" s="1" t="s">
        <v>116</v>
      </c>
      <c r="C664" s="1" t="s">
        <v>171</v>
      </c>
      <c r="D664" s="1" t="s">
        <v>437</v>
      </c>
      <c r="E664" s="1" t="s">
        <v>1664</v>
      </c>
      <c r="F664" s="1" t="s">
        <v>173</v>
      </c>
      <c r="G664">
        <v>19</v>
      </c>
      <c r="H664">
        <v>64</v>
      </c>
      <c r="I664" s="1" t="s">
        <v>121</v>
      </c>
      <c r="J664" s="1" t="s">
        <v>121</v>
      </c>
      <c r="K664">
        <v>40</v>
      </c>
      <c r="L664">
        <v>90</v>
      </c>
      <c r="M664" s="1" t="s">
        <v>122</v>
      </c>
      <c r="N664" s="1" t="s">
        <v>123</v>
      </c>
      <c r="O664" s="1" t="s">
        <v>1665</v>
      </c>
      <c r="P664" s="1" t="s">
        <v>1666</v>
      </c>
      <c r="Q664">
        <f t="shared" si="20"/>
        <v>143</v>
      </c>
      <c r="R664">
        <f>IFERROR(VLOOKUP(Q664,'Populations Data'!$B$2:$E$90,2,FALSE),"")</f>
        <v>2022</v>
      </c>
      <c r="S664">
        <f>IFERROR(VLOOKUP(Q664,'Populations Data'!$B$2:$E$90,3,FALSE),"")</f>
        <v>130096</v>
      </c>
      <c r="T664" t="str">
        <f t="shared" si="21"/>
        <v>Interior</v>
      </c>
      <c r="U664">
        <f>_xlfn.XLOOKUP(B664,Sheet3!$M$5:$M$9,Sheet3!$P$5:$P$9,"",0,1)</f>
        <v>183.63499488472948</v>
      </c>
    </row>
    <row r="665" spans="1:21" hidden="1" x14ac:dyDescent="0.2">
      <c r="A665" s="1" t="s">
        <v>416</v>
      </c>
      <c r="B665" s="1" t="s">
        <v>116</v>
      </c>
      <c r="C665" s="1" t="s">
        <v>171</v>
      </c>
      <c r="D665" s="1" t="s">
        <v>649</v>
      </c>
      <c r="E665" s="1" t="s">
        <v>418</v>
      </c>
      <c r="F665" s="1" t="s">
        <v>173</v>
      </c>
      <c r="G665">
        <v>65</v>
      </c>
      <c r="H665">
        <v>99</v>
      </c>
      <c r="I665" s="1" t="s">
        <v>121</v>
      </c>
      <c r="J665" s="1" t="s">
        <v>138</v>
      </c>
      <c r="K665">
        <v>12</v>
      </c>
      <c r="L665">
        <v>83</v>
      </c>
      <c r="M665" s="1" t="s">
        <v>122</v>
      </c>
      <c r="N665" s="1" t="s">
        <v>123</v>
      </c>
      <c r="O665" s="1" t="s">
        <v>419</v>
      </c>
      <c r="P665" s="1" t="s">
        <v>420</v>
      </c>
      <c r="Q665">
        <f t="shared" si="20"/>
        <v>143</v>
      </c>
      <c r="R665">
        <f>IFERROR(VLOOKUP(Q665,'Populations Data'!$B$2:$E$90,2,FALSE),"")</f>
        <v>2022</v>
      </c>
      <c r="S665">
        <f>IFERROR(VLOOKUP(Q665,'Populations Data'!$B$2:$E$90,3,FALSE),"")</f>
        <v>130096</v>
      </c>
      <c r="T665" t="str">
        <f t="shared" si="21"/>
        <v>Interior</v>
      </c>
      <c r="U665">
        <f>_xlfn.XLOOKUP(B665,Sheet3!$M$5:$M$9,Sheet3!$P$5:$P$9,"",0,1)</f>
        <v>183.63499488472948</v>
      </c>
    </row>
    <row r="666" spans="1:21" hidden="1" x14ac:dyDescent="0.2">
      <c r="A666" s="1" t="s">
        <v>416</v>
      </c>
      <c r="B666" s="1" t="s">
        <v>116</v>
      </c>
      <c r="C666" s="1" t="s">
        <v>177</v>
      </c>
      <c r="D666" s="1" t="s">
        <v>429</v>
      </c>
      <c r="E666" s="1" t="s">
        <v>1115</v>
      </c>
      <c r="F666" s="1" t="s">
        <v>447</v>
      </c>
      <c r="G666">
        <v>19</v>
      </c>
      <c r="H666">
        <v>64</v>
      </c>
      <c r="I666" s="1" t="s">
        <v>121</v>
      </c>
      <c r="J666" s="1" t="s">
        <v>121</v>
      </c>
      <c r="K666">
        <v>1</v>
      </c>
      <c r="L666">
        <v>88</v>
      </c>
      <c r="M666" s="1" t="s">
        <v>122</v>
      </c>
      <c r="N666" s="1" t="s">
        <v>123</v>
      </c>
      <c r="O666" s="1" t="s">
        <v>1116</v>
      </c>
      <c r="P666" s="1" t="s">
        <v>1117</v>
      </c>
      <c r="Q666">
        <f t="shared" si="20"/>
        <v>146</v>
      </c>
      <c r="R666">
        <f>IFERROR(VLOOKUP(Q666,'Populations Data'!$B$2:$E$90,2,FALSE),"")</f>
        <v>2022</v>
      </c>
      <c r="S666">
        <f>IFERROR(VLOOKUP(Q666,'Populations Data'!$B$2:$E$90,3,FALSE),"")</f>
        <v>26352</v>
      </c>
      <c r="T666" t="str">
        <f t="shared" si="21"/>
        <v>Interior</v>
      </c>
      <c r="U666">
        <f>_xlfn.XLOOKUP(B666,Sheet3!$M$5:$M$9,Sheet3!$P$5:$P$9,"",0,1)</f>
        <v>183.63499488472948</v>
      </c>
    </row>
    <row r="667" spans="1:21" hidden="1" x14ac:dyDescent="0.2">
      <c r="A667" s="1" t="s">
        <v>416</v>
      </c>
      <c r="B667" s="1" t="s">
        <v>184</v>
      </c>
      <c r="C667" s="1" t="s">
        <v>279</v>
      </c>
      <c r="D667" s="1" t="s">
        <v>1261</v>
      </c>
      <c r="E667" s="1" t="s">
        <v>1262</v>
      </c>
      <c r="F667" s="1" t="s">
        <v>188</v>
      </c>
      <c r="G667">
        <v>19</v>
      </c>
      <c r="H667">
        <v>64</v>
      </c>
      <c r="I667" s="1" t="s">
        <v>121</v>
      </c>
      <c r="J667" s="1" t="s">
        <v>121</v>
      </c>
      <c r="K667">
        <v>10</v>
      </c>
      <c r="L667">
        <v>80</v>
      </c>
      <c r="M667" s="1" t="s">
        <v>122</v>
      </c>
      <c r="N667" s="1" t="s">
        <v>123</v>
      </c>
      <c r="O667" s="1" t="s">
        <v>1263</v>
      </c>
      <c r="P667" s="1" t="s">
        <v>1264</v>
      </c>
      <c r="Q667">
        <f t="shared" si="20"/>
        <v>326</v>
      </c>
      <c r="R667">
        <f>IFERROR(VLOOKUP(Q667,'Populations Data'!$B$2:$E$90,2,FALSE),"")</f>
        <v>2022</v>
      </c>
      <c r="S667">
        <f>IFERROR(VLOOKUP(Q667,'Populations Data'!$B$2:$E$90,3,FALSE),"")</f>
        <v>150390</v>
      </c>
      <c r="T667" t="str">
        <f t="shared" si="21"/>
        <v>Vancouver Coastal</v>
      </c>
      <c r="U667">
        <f>_xlfn.XLOOKUP(B667,Sheet3!$M$5:$M$9,Sheet3!$P$5:$P$9,"",0,1)</f>
        <v>321.7507500861164</v>
      </c>
    </row>
    <row r="668" spans="1:21" hidden="1" x14ac:dyDescent="0.2">
      <c r="A668" s="1" t="s">
        <v>416</v>
      </c>
      <c r="B668" s="1" t="s">
        <v>184</v>
      </c>
      <c r="C668" s="1" t="s">
        <v>286</v>
      </c>
      <c r="D668" s="1" t="s">
        <v>1270</v>
      </c>
      <c r="E668" s="1" t="s">
        <v>1667</v>
      </c>
      <c r="F668" s="1" t="s">
        <v>288</v>
      </c>
      <c r="G668">
        <v>13</v>
      </c>
      <c r="H668">
        <v>18</v>
      </c>
      <c r="I668" s="1" t="s">
        <v>121</v>
      </c>
      <c r="J668" s="1" t="s">
        <v>121</v>
      </c>
      <c r="K668">
        <v>10</v>
      </c>
      <c r="L668">
        <v>74</v>
      </c>
      <c r="M668" s="1" t="s">
        <v>122</v>
      </c>
      <c r="N668" s="1" t="s">
        <v>123</v>
      </c>
      <c r="O668" s="1" t="s">
        <v>1668</v>
      </c>
      <c r="P668" s="1" t="s">
        <v>1669</v>
      </c>
      <c r="Q668">
        <f t="shared" si="20"/>
        <v>331</v>
      </c>
      <c r="R668">
        <f>IFERROR(VLOOKUP(Q668,'Populations Data'!$B$2:$E$90,2,FALSE),"")</f>
        <v>2022</v>
      </c>
      <c r="S668">
        <f>IFERROR(VLOOKUP(Q668,'Populations Data'!$B$2:$E$90,3,FALSE),"")</f>
        <v>157110</v>
      </c>
      <c r="T668" t="str">
        <f t="shared" si="21"/>
        <v>Vancouver Coastal</v>
      </c>
      <c r="U668">
        <f>_xlfn.XLOOKUP(B668,Sheet3!$M$5:$M$9,Sheet3!$P$5:$P$9,"",0,1)</f>
        <v>321.7507500861164</v>
      </c>
    </row>
    <row r="669" spans="1:21" hidden="1" x14ac:dyDescent="0.2">
      <c r="A669" s="1" t="s">
        <v>416</v>
      </c>
      <c r="B669" s="1" t="s">
        <v>191</v>
      </c>
      <c r="C669" s="1" t="s">
        <v>192</v>
      </c>
      <c r="D669" s="1" t="s">
        <v>425</v>
      </c>
      <c r="E669" s="1" t="s">
        <v>430</v>
      </c>
      <c r="F669" s="1" t="s">
        <v>194</v>
      </c>
      <c r="G669">
        <v>65</v>
      </c>
      <c r="H669">
        <v>99</v>
      </c>
      <c r="I669" s="1" t="s">
        <v>121</v>
      </c>
      <c r="J669" s="1" t="s">
        <v>138</v>
      </c>
      <c r="K669">
        <v>25</v>
      </c>
      <c r="L669">
        <v>98</v>
      </c>
      <c r="M669" s="1" t="s">
        <v>122</v>
      </c>
      <c r="N669" s="1" t="s">
        <v>123</v>
      </c>
      <c r="O669" s="1" t="s">
        <v>431</v>
      </c>
      <c r="P669" s="1" t="s">
        <v>432</v>
      </c>
      <c r="Q669">
        <f t="shared" si="20"/>
        <v>411</v>
      </c>
      <c r="R669">
        <f>IFERROR(VLOOKUP(Q669,'Populations Data'!$B$2:$E$90,2,FALSE),"")</f>
        <v>2022</v>
      </c>
      <c r="S669">
        <f>IFERROR(VLOOKUP(Q669,'Populations Data'!$B$2:$E$90,3,FALSE),"")</f>
        <v>250926</v>
      </c>
      <c r="T669" t="str">
        <f t="shared" si="21"/>
        <v>Vancouver Island</v>
      </c>
      <c r="U669">
        <f>_xlfn.XLOOKUP(B669,Sheet3!$M$5:$M$9,Sheet3!$P$5:$P$9,"",0,1)</f>
        <v>209.99723807980351</v>
      </c>
    </row>
    <row r="670" spans="1:21" hidden="1" x14ac:dyDescent="0.2">
      <c r="A670" s="1" t="s">
        <v>416</v>
      </c>
      <c r="B670" s="1" t="s">
        <v>191</v>
      </c>
      <c r="C670" s="1" t="s">
        <v>1670</v>
      </c>
      <c r="D670" s="1" t="s">
        <v>429</v>
      </c>
      <c r="E670" s="1" t="s">
        <v>1671</v>
      </c>
      <c r="F670" s="1" t="s">
        <v>1672</v>
      </c>
      <c r="G670">
        <v>65</v>
      </c>
      <c r="H670">
        <v>99</v>
      </c>
      <c r="I670" s="1" t="s">
        <v>121</v>
      </c>
      <c r="J670" s="1" t="s">
        <v>121</v>
      </c>
      <c r="K670">
        <v>12</v>
      </c>
      <c r="L670">
        <v>79</v>
      </c>
      <c r="M670" s="1" t="s">
        <v>122</v>
      </c>
      <c r="N670" s="1" t="s">
        <v>123</v>
      </c>
      <c r="O670" s="1" t="s">
        <v>1673</v>
      </c>
      <c r="P670" s="1" t="s">
        <v>1674</v>
      </c>
      <c r="Q670">
        <f t="shared" si="20"/>
        <v>423</v>
      </c>
      <c r="R670">
        <f>IFERROR(VLOOKUP(Q670,'Populations Data'!$B$2:$E$90,2,FALSE),"")</f>
        <v>2022</v>
      </c>
      <c r="S670">
        <f>IFERROR(VLOOKUP(Q670,'Populations Data'!$B$2:$E$90,3,FALSE),"")</f>
        <v>21614</v>
      </c>
      <c r="T670" t="str">
        <f t="shared" si="21"/>
        <v>Vancouver Island</v>
      </c>
      <c r="U670">
        <f>_xlfn.XLOOKUP(B670,Sheet3!$M$5:$M$9,Sheet3!$P$5:$P$9,"",0,1)</f>
        <v>209.99723807980351</v>
      </c>
    </row>
    <row r="671" spans="1:21" hidden="1" x14ac:dyDescent="0.2">
      <c r="A671" s="1" t="s">
        <v>416</v>
      </c>
      <c r="B671" s="1" t="s">
        <v>184</v>
      </c>
      <c r="C671" s="1" t="s">
        <v>424</v>
      </c>
      <c r="D671" s="1" t="s">
        <v>442</v>
      </c>
      <c r="E671" s="1" t="s">
        <v>443</v>
      </c>
      <c r="F671" s="1" t="s">
        <v>188</v>
      </c>
      <c r="G671">
        <v>12</v>
      </c>
      <c r="H671">
        <v>19</v>
      </c>
      <c r="I671" s="1" t="s">
        <v>121</v>
      </c>
      <c r="J671" s="1" t="s">
        <v>121</v>
      </c>
      <c r="K671">
        <v>10</v>
      </c>
      <c r="L671">
        <v>60</v>
      </c>
      <c r="M671" s="1" t="s">
        <v>122</v>
      </c>
      <c r="N671" s="1" t="s">
        <v>123</v>
      </c>
      <c r="O671" s="1" t="s">
        <v>444</v>
      </c>
      <c r="P671" s="1" t="s">
        <v>445</v>
      </c>
      <c r="Q671">
        <f t="shared" si="20"/>
        <v>325</v>
      </c>
      <c r="R671">
        <f>IFERROR(VLOOKUP(Q671,'Populations Data'!$B$2:$E$90,2,FALSE),"")</f>
        <v>2022</v>
      </c>
      <c r="S671">
        <f>IFERROR(VLOOKUP(Q671,'Populations Data'!$B$2:$E$90,3,FALSE),"")</f>
        <v>106033</v>
      </c>
      <c r="T671" t="str">
        <f t="shared" si="21"/>
        <v>Vancouver Coastal</v>
      </c>
      <c r="U671">
        <f>_xlfn.XLOOKUP(B671,Sheet3!$M$5:$M$9,Sheet3!$P$5:$P$9,"",0,1)</f>
        <v>321.7507500861164</v>
      </c>
    </row>
    <row r="672" spans="1:21" hidden="1" x14ac:dyDescent="0.2">
      <c r="A672" s="1" t="s">
        <v>416</v>
      </c>
      <c r="B672" s="1" t="s">
        <v>184</v>
      </c>
      <c r="C672" s="1" t="s">
        <v>424</v>
      </c>
      <c r="D672" s="1" t="s">
        <v>1270</v>
      </c>
      <c r="E672" s="1" t="s">
        <v>1675</v>
      </c>
      <c r="F672" s="1" t="s">
        <v>188</v>
      </c>
      <c r="G672">
        <v>19</v>
      </c>
      <c r="H672">
        <v>64</v>
      </c>
      <c r="I672" s="1" t="s">
        <v>121</v>
      </c>
      <c r="J672" s="1" t="s">
        <v>121</v>
      </c>
      <c r="K672">
        <v>30</v>
      </c>
      <c r="L672">
        <v>67</v>
      </c>
      <c r="M672" s="1" t="s">
        <v>122</v>
      </c>
      <c r="N672" s="1" t="s">
        <v>123</v>
      </c>
      <c r="O672" s="1" t="s">
        <v>444</v>
      </c>
      <c r="P672" s="1" t="s">
        <v>445</v>
      </c>
      <c r="Q672">
        <f t="shared" si="20"/>
        <v>325</v>
      </c>
      <c r="R672">
        <f>IFERROR(VLOOKUP(Q672,'Populations Data'!$B$2:$E$90,2,FALSE),"")</f>
        <v>2022</v>
      </c>
      <c r="S672">
        <f>IFERROR(VLOOKUP(Q672,'Populations Data'!$B$2:$E$90,3,FALSE),"")</f>
        <v>106033</v>
      </c>
      <c r="T672" t="str">
        <f t="shared" si="21"/>
        <v>Vancouver Coastal</v>
      </c>
      <c r="U672">
        <f>_xlfn.XLOOKUP(B672,Sheet3!$M$5:$M$9,Sheet3!$P$5:$P$9,"",0,1)</f>
        <v>321.7507500861164</v>
      </c>
    </row>
    <row r="673" spans="1:21" hidden="1" x14ac:dyDescent="0.2">
      <c r="A673" s="1" t="s">
        <v>126</v>
      </c>
      <c r="B673" s="1" t="s">
        <v>116</v>
      </c>
      <c r="C673" s="1" t="s">
        <v>117</v>
      </c>
      <c r="D673" s="1" t="s">
        <v>135</v>
      </c>
      <c r="E673" s="1" t="s">
        <v>1676</v>
      </c>
      <c r="F673" s="1" t="s">
        <v>682</v>
      </c>
      <c r="G673">
        <v>19</v>
      </c>
      <c r="H673">
        <v>64</v>
      </c>
      <c r="I673" s="1" t="s">
        <v>131</v>
      </c>
      <c r="J673" s="1" t="s">
        <v>481</v>
      </c>
      <c r="K673">
        <v>5</v>
      </c>
      <c r="L673">
        <v>0</v>
      </c>
      <c r="M673" s="1" t="s">
        <v>122</v>
      </c>
      <c r="N673" s="1" t="s">
        <v>123</v>
      </c>
      <c r="O673" s="1" t="s">
        <v>683</v>
      </c>
      <c r="P673" s="1" t="s">
        <v>684</v>
      </c>
      <c r="Q673">
        <f t="shared" si="20"/>
        <v>112</v>
      </c>
      <c r="R673">
        <f>IFERROR(VLOOKUP(Q673,'Populations Data'!$B$2:$E$90,2,FALSE),"")</f>
        <v>2022</v>
      </c>
      <c r="S673">
        <f>IFERROR(VLOOKUP(Q673,'Populations Data'!$B$2:$E$90,3,FALSE),"")</f>
        <v>28736</v>
      </c>
      <c r="T673" t="str">
        <f t="shared" si="21"/>
        <v>Interior</v>
      </c>
      <c r="U673">
        <f>_xlfn.XLOOKUP(B673,Sheet3!$M$5:$M$9,Sheet3!$P$5:$P$9,"",0,1)</f>
        <v>183.63499488472948</v>
      </c>
    </row>
    <row r="674" spans="1:21" hidden="1" x14ac:dyDescent="0.2">
      <c r="A674" s="1" t="s">
        <v>126</v>
      </c>
      <c r="B674" s="1" t="s">
        <v>116</v>
      </c>
      <c r="C674" s="1" t="s">
        <v>117</v>
      </c>
      <c r="D674" s="1" t="s">
        <v>128</v>
      </c>
      <c r="E674" s="1" t="s">
        <v>1677</v>
      </c>
      <c r="F674" s="1" t="s">
        <v>1678</v>
      </c>
      <c r="G674">
        <v>19</v>
      </c>
      <c r="H674">
        <v>90</v>
      </c>
      <c r="I674" s="1" t="s">
        <v>686</v>
      </c>
      <c r="J674" s="1" t="s">
        <v>121</v>
      </c>
      <c r="K674">
        <v>1</v>
      </c>
      <c r="L674">
        <v>100</v>
      </c>
      <c r="M674" s="1" t="s">
        <v>122</v>
      </c>
      <c r="N674" s="1" t="s">
        <v>123</v>
      </c>
      <c r="O674" s="1" t="s">
        <v>1679</v>
      </c>
      <c r="P674" s="1" t="s">
        <v>1680</v>
      </c>
      <c r="Q674">
        <f t="shared" si="20"/>
        <v>112</v>
      </c>
      <c r="R674">
        <f>IFERROR(VLOOKUP(Q674,'Populations Data'!$B$2:$E$90,2,FALSE),"")</f>
        <v>2022</v>
      </c>
      <c r="S674">
        <f>IFERROR(VLOOKUP(Q674,'Populations Data'!$B$2:$E$90,3,FALSE),"")</f>
        <v>28736</v>
      </c>
      <c r="T674" t="str">
        <f t="shared" si="21"/>
        <v>Interior</v>
      </c>
      <c r="U674">
        <f>_xlfn.XLOOKUP(B674,Sheet3!$M$5:$M$9,Sheet3!$P$5:$P$9,"",0,1)</f>
        <v>183.63499488472948</v>
      </c>
    </row>
    <row r="675" spans="1:21" x14ac:dyDescent="0.2">
      <c r="A675" s="1" t="s">
        <v>126</v>
      </c>
      <c r="B675" s="1" t="s">
        <v>116</v>
      </c>
      <c r="C675" s="1" t="s">
        <v>127</v>
      </c>
      <c r="D675" s="1" t="s">
        <v>128</v>
      </c>
      <c r="E675" s="1" t="s">
        <v>1681</v>
      </c>
      <c r="F675" s="1" t="s">
        <v>1682</v>
      </c>
      <c r="G675">
        <v>19</v>
      </c>
      <c r="H675">
        <v>90</v>
      </c>
      <c r="I675" s="1" t="s">
        <v>686</v>
      </c>
      <c r="J675" s="1" t="s">
        <v>121</v>
      </c>
      <c r="K675">
        <v>1</v>
      </c>
      <c r="L675">
        <v>100</v>
      </c>
      <c r="M675" s="1" t="s">
        <v>122</v>
      </c>
      <c r="N675" s="1" t="s">
        <v>123</v>
      </c>
      <c r="O675" s="1" t="s">
        <v>1683</v>
      </c>
      <c r="P675" s="1" t="s">
        <v>1684</v>
      </c>
      <c r="Q675">
        <f t="shared" si="20"/>
        <v>115</v>
      </c>
      <c r="R675">
        <f>IFERROR(VLOOKUP(Q675,'Populations Data'!$B$2:$E$90,2,FALSE),"")</f>
        <v>2022</v>
      </c>
      <c r="S675">
        <f>IFERROR(VLOOKUP(Q675,'Populations Data'!$B$2:$E$90,3,FALSE),"")</f>
        <v>13391</v>
      </c>
      <c r="T675" t="str">
        <f t="shared" si="21"/>
        <v>Interior</v>
      </c>
      <c r="U675">
        <f>_xlfn.XLOOKUP(B675,Sheet3!$M$5:$M$9,Sheet3!$P$5:$P$9,"",0,1)</f>
        <v>183.63499488472948</v>
      </c>
    </row>
    <row r="676" spans="1:21" hidden="1" x14ac:dyDescent="0.2">
      <c r="A676" s="1" t="s">
        <v>126</v>
      </c>
      <c r="B676" s="1" t="s">
        <v>116</v>
      </c>
      <c r="C676" s="1" t="s">
        <v>450</v>
      </c>
      <c r="D676" s="1" t="s">
        <v>147</v>
      </c>
      <c r="E676" s="1" t="s">
        <v>1685</v>
      </c>
      <c r="F676" s="1" t="s">
        <v>452</v>
      </c>
      <c r="G676">
        <v>18</v>
      </c>
      <c r="H676">
        <v>90</v>
      </c>
      <c r="I676" s="1" t="s">
        <v>131</v>
      </c>
      <c r="J676" s="1" t="s">
        <v>121</v>
      </c>
      <c r="K676">
        <v>6</v>
      </c>
      <c r="L676">
        <v>47</v>
      </c>
      <c r="M676" s="1" t="s">
        <v>122</v>
      </c>
      <c r="N676" s="1" t="s">
        <v>123</v>
      </c>
      <c r="O676" s="1" t="s">
        <v>1686</v>
      </c>
      <c r="P676" s="1" t="s">
        <v>1687</v>
      </c>
      <c r="Q676">
        <f t="shared" si="20"/>
        <v>122</v>
      </c>
      <c r="R676">
        <f>IFERROR(VLOOKUP(Q676,'Populations Data'!$B$2:$E$90,2,FALSE),"")</f>
        <v>2022</v>
      </c>
      <c r="S676">
        <f>IFERROR(VLOOKUP(Q676,'Populations Data'!$B$2:$E$90,3,FALSE),"")</f>
        <v>28244</v>
      </c>
      <c r="T676" t="str">
        <f t="shared" si="21"/>
        <v>Interior</v>
      </c>
      <c r="U676">
        <f>_xlfn.XLOOKUP(B676,Sheet3!$M$5:$M$9,Sheet3!$P$5:$P$9,"",0,1)</f>
        <v>183.63499488472948</v>
      </c>
    </row>
    <row r="677" spans="1:21" hidden="1" x14ac:dyDescent="0.2">
      <c r="A677" s="1" t="s">
        <v>126</v>
      </c>
      <c r="B677" s="1" t="s">
        <v>116</v>
      </c>
      <c r="C677" s="1" t="s">
        <v>141</v>
      </c>
      <c r="D677" s="1" t="s">
        <v>275</v>
      </c>
      <c r="E677" s="1" t="s">
        <v>1688</v>
      </c>
      <c r="F677" s="1" t="s">
        <v>144</v>
      </c>
      <c r="G677">
        <v>19</v>
      </c>
      <c r="H677">
        <v>64</v>
      </c>
      <c r="I677" s="1" t="s">
        <v>131</v>
      </c>
      <c r="J677" s="1" t="s">
        <v>121</v>
      </c>
      <c r="K677">
        <v>7</v>
      </c>
      <c r="L677">
        <v>0</v>
      </c>
      <c r="M677" s="1" t="s">
        <v>122</v>
      </c>
      <c r="N677" s="1" t="s">
        <v>123</v>
      </c>
      <c r="O677" s="1" t="s">
        <v>1689</v>
      </c>
      <c r="P677" s="1" t="s">
        <v>1690</v>
      </c>
      <c r="Q677">
        <f t="shared" si="20"/>
        <v>136</v>
      </c>
      <c r="R677">
        <f>IFERROR(VLOOKUP(Q677,'Populations Data'!$B$2:$E$90,2,FALSE),"")</f>
        <v>2022</v>
      </c>
      <c r="S677">
        <f>IFERROR(VLOOKUP(Q677,'Populations Data'!$B$2:$E$90,3,FALSE),"")</f>
        <v>75670</v>
      </c>
      <c r="T677" t="str">
        <f t="shared" si="21"/>
        <v>Interior</v>
      </c>
      <c r="U677">
        <f>_xlfn.XLOOKUP(B677,Sheet3!$M$5:$M$9,Sheet3!$P$5:$P$9,"",0,1)</f>
        <v>183.63499488472948</v>
      </c>
    </row>
    <row r="678" spans="1:21" hidden="1" x14ac:dyDescent="0.2">
      <c r="A678" s="1" t="s">
        <v>126</v>
      </c>
      <c r="B678" s="1" t="s">
        <v>116</v>
      </c>
      <c r="C678" s="1" t="s">
        <v>141</v>
      </c>
      <c r="D678" s="1" t="s">
        <v>275</v>
      </c>
      <c r="E678" s="1" t="s">
        <v>1691</v>
      </c>
      <c r="F678" s="1" t="s">
        <v>144</v>
      </c>
      <c r="G678">
        <v>19</v>
      </c>
      <c r="H678">
        <v>64</v>
      </c>
      <c r="I678" s="1" t="s">
        <v>131</v>
      </c>
      <c r="J678" s="1" t="s">
        <v>121</v>
      </c>
      <c r="K678">
        <v>7</v>
      </c>
      <c r="L678">
        <v>0</v>
      </c>
      <c r="M678" s="1" t="s">
        <v>122</v>
      </c>
      <c r="N678" s="1" t="s">
        <v>123</v>
      </c>
      <c r="O678" s="1" t="s">
        <v>1692</v>
      </c>
      <c r="P678" s="1" t="s">
        <v>1693</v>
      </c>
      <c r="Q678">
        <f t="shared" si="20"/>
        <v>136</v>
      </c>
      <c r="R678">
        <f>IFERROR(VLOOKUP(Q678,'Populations Data'!$B$2:$E$90,2,FALSE),"")</f>
        <v>2022</v>
      </c>
      <c r="S678">
        <f>IFERROR(VLOOKUP(Q678,'Populations Data'!$B$2:$E$90,3,FALSE),"")</f>
        <v>75670</v>
      </c>
      <c r="T678" t="str">
        <f t="shared" si="21"/>
        <v>Interior</v>
      </c>
      <c r="U678">
        <f>_xlfn.XLOOKUP(B678,Sheet3!$M$5:$M$9,Sheet3!$P$5:$P$9,"",0,1)</f>
        <v>183.63499488472948</v>
      </c>
    </row>
    <row r="679" spans="1:21" hidden="1" x14ac:dyDescent="0.2">
      <c r="A679" s="1" t="s">
        <v>126</v>
      </c>
      <c r="B679" s="1" t="s">
        <v>116</v>
      </c>
      <c r="C679" s="1" t="s">
        <v>151</v>
      </c>
      <c r="D679" s="1" t="s">
        <v>147</v>
      </c>
      <c r="E679" s="1" t="s">
        <v>1694</v>
      </c>
      <c r="F679" s="1" t="s">
        <v>153</v>
      </c>
      <c r="G679">
        <v>19</v>
      </c>
      <c r="H679">
        <v>90</v>
      </c>
      <c r="I679" s="1" t="s">
        <v>131</v>
      </c>
      <c r="J679" s="1" t="s">
        <v>121</v>
      </c>
      <c r="K679">
        <v>39</v>
      </c>
      <c r="L679">
        <v>99</v>
      </c>
      <c r="M679" s="1" t="s">
        <v>122</v>
      </c>
      <c r="N679" s="1" t="s">
        <v>123</v>
      </c>
      <c r="O679" s="1" t="s">
        <v>1695</v>
      </c>
      <c r="P679" s="1" t="s">
        <v>1696</v>
      </c>
      <c r="Q679">
        <f t="shared" si="20"/>
        <v>137</v>
      </c>
      <c r="R679">
        <f>IFERROR(VLOOKUP(Q679,'Populations Data'!$B$2:$E$90,2,FALSE),"")</f>
        <v>2022</v>
      </c>
      <c r="S679">
        <f>IFERROR(VLOOKUP(Q679,'Populations Data'!$B$2:$E$90,3,FALSE),"")</f>
        <v>234885</v>
      </c>
      <c r="T679" t="str">
        <f t="shared" si="21"/>
        <v>Interior</v>
      </c>
      <c r="U679">
        <f>_xlfn.XLOOKUP(B679,Sheet3!$M$5:$M$9,Sheet3!$P$5:$P$9,"",0,1)</f>
        <v>183.63499488472948</v>
      </c>
    </row>
    <row r="680" spans="1:21" hidden="1" x14ac:dyDescent="0.2">
      <c r="A680" s="1" t="s">
        <v>126</v>
      </c>
      <c r="B680" s="1" t="s">
        <v>116</v>
      </c>
      <c r="C680" s="1" t="s">
        <v>151</v>
      </c>
      <c r="D680" s="1" t="s">
        <v>386</v>
      </c>
      <c r="E680" s="1" t="s">
        <v>1481</v>
      </c>
      <c r="F680" s="1" t="s">
        <v>153</v>
      </c>
      <c r="G680">
        <v>19</v>
      </c>
      <c r="H680">
        <v>64</v>
      </c>
      <c r="I680" s="1" t="s">
        <v>263</v>
      </c>
      <c r="J680" s="1" t="s">
        <v>121</v>
      </c>
      <c r="K680">
        <v>7</v>
      </c>
      <c r="L680">
        <v>0</v>
      </c>
      <c r="M680" s="1" t="s">
        <v>122</v>
      </c>
      <c r="N680" s="1" t="s">
        <v>123</v>
      </c>
      <c r="O680" s="1" t="s">
        <v>1482</v>
      </c>
      <c r="P680" s="1" t="s">
        <v>1483</v>
      </c>
      <c r="Q680">
        <f t="shared" si="20"/>
        <v>137</v>
      </c>
      <c r="R680">
        <f>IFERROR(VLOOKUP(Q680,'Populations Data'!$B$2:$E$90,2,FALSE),"")</f>
        <v>2022</v>
      </c>
      <c r="S680">
        <f>IFERROR(VLOOKUP(Q680,'Populations Data'!$B$2:$E$90,3,FALSE),"")</f>
        <v>234885</v>
      </c>
      <c r="T680" t="str">
        <f t="shared" si="21"/>
        <v>Interior</v>
      </c>
      <c r="U680">
        <f>_xlfn.XLOOKUP(B680,Sheet3!$M$5:$M$9,Sheet3!$P$5:$P$9,"",0,1)</f>
        <v>183.63499488472948</v>
      </c>
    </row>
    <row r="681" spans="1:21" hidden="1" x14ac:dyDescent="0.2">
      <c r="A681" s="1" t="s">
        <v>126</v>
      </c>
      <c r="B681" s="1" t="s">
        <v>116</v>
      </c>
      <c r="C681" s="1" t="s">
        <v>171</v>
      </c>
      <c r="D681" s="1" t="s">
        <v>386</v>
      </c>
      <c r="E681" s="1" t="s">
        <v>1303</v>
      </c>
      <c r="F681" s="1" t="s">
        <v>173</v>
      </c>
      <c r="G681">
        <v>19</v>
      </c>
      <c r="H681">
        <v>64</v>
      </c>
      <c r="I681" s="1" t="s">
        <v>686</v>
      </c>
      <c r="J681" s="1" t="s">
        <v>121</v>
      </c>
      <c r="K681">
        <v>13</v>
      </c>
      <c r="L681">
        <v>0</v>
      </c>
      <c r="M681" s="1" t="s">
        <v>122</v>
      </c>
      <c r="N681" s="1" t="s">
        <v>123</v>
      </c>
      <c r="O681" s="1" t="s">
        <v>1304</v>
      </c>
      <c r="P681" s="1" t="s">
        <v>1305</v>
      </c>
      <c r="Q681">
        <f t="shared" si="20"/>
        <v>143</v>
      </c>
      <c r="R681">
        <f>IFERROR(VLOOKUP(Q681,'Populations Data'!$B$2:$E$90,2,FALSE),"")</f>
        <v>2022</v>
      </c>
      <c r="S681">
        <f>IFERROR(VLOOKUP(Q681,'Populations Data'!$B$2:$E$90,3,FALSE),"")</f>
        <v>130096</v>
      </c>
      <c r="T681" t="str">
        <f t="shared" si="21"/>
        <v>Interior</v>
      </c>
      <c r="U681">
        <f>_xlfn.XLOOKUP(B681,Sheet3!$M$5:$M$9,Sheet3!$P$5:$P$9,"",0,1)</f>
        <v>183.63499488472948</v>
      </c>
    </row>
    <row r="682" spans="1:21" hidden="1" x14ac:dyDescent="0.2">
      <c r="A682" s="1" t="s">
        <v>126</v>
      </c>
      <c r="B682" s="1" t="s">
        <v>116</v>
      </c>
      <c r="C682" s="1" t="s">
        <v>177</v>
      </c>
      <c r="D682" s="1" t="s">
        <v>135</v>
      </c>
      <c r="E682" s="1" t="s">
        <v>1697</v>
      </c>
      <c r="F682" s="1" t="s">
        <v>447</v>
      </c>
      <c r="G682">
        <v>19</v>
      </c>
      <c r="H682">
        <v>64</v>
      </c>
      <c r="I682" s="1" t="s">
        <v>131</v>
      </c>
      <c r="J682" s="1" t="s">
        <v>481</v>
      </c>
      <c r="K682">
        <v>5</v>
      </c>
      <c r="L682">
        <v>60</v>
      </c>
      <c r="M682" s="1" t="s">
        <v>122</v>
      </c>
      <c r="N682" s="1" t="s">
        <v>123</v>
      </c>
      <c r="O682" s="1" t="s">
        <v>1698</v>
      </c>
      <c r="P682" s="1" t="s">
        <v>1699</v>
      </c>
      <c r="Q682">
        <f t="shared" si="20"/>
        <v>146</v>
      </c>
      <c r="R682">
        <f>IFERROR(VLOOKUP(Q682,'Populations Data'!$B$2:$E$90,2,FALSE),"")</f>
        <v>2022</v>
      </c>
      <c r="S682">
        <f>IFERROR(VLOOKUP(Q682,'Populations Data'!$B$2:$E$90,3,FALSE),"")</f>
        <v>26352</v>
      </c>
      <c r="T682" t="str">
        <f t="shared" si="21"/>
        <v>Interior</v>
      </c>
      <c r="U682">
        <f>_xlfn.XLOOKUP(B682,Sheet3!$M$5:$M$9,Sheet3!$P$5:$P$9,"",0,1)</f>
        <v>183.63499488472948</v>
      </c>
    </row>
    <row r="683" spans="1:21" hidden="1" x14ac:dyDescent="0.2">
      <c r="A683" s="1" t="s">
        <v>115</v>
      </c>
      <c r="B683" s="1" t="s">
        <v>184</v>
      </c>
      <c r="C683" s="1" t="s">
        <v>185</v>
      </c>
      <c r="D683" s="1" t="s">
        <v>731</v>
      </c>
      <c r="E683" s="1" t="s">
        <v>1700</v>
      </c>
      <c r="F683" s="1" t="s">
        <v>188</v>
      </c>
      <c r="G683">
        <v>19</v>
      </c>
      <c r="H683">
        <v>99</v>
      </c>
      <c r="I683" s="1" t="s">
        <v>121</v>
      </c>
      <c r="J683" s="1" t="s">
        <v>121</v>
      </c>
      <c r="K683">
        <v>14</v>
      </c>
      <c r="L683">
        <v>100</v>
      </c>
      <c r="M683" s="1" t="s">
        <v>122</v>
      </c>
      <c r="N683" s="1" t="s">
        <v>123</v>
      </c>
      <c r="O683" s="1" t="s">
        <v>1701</v>
      </c>
      <c r="P683" s="1" t="s">
        <v>1702</v>
      </c>
      <c r="Q683">
        <f t="shared" si="20"/>
        <v>321</v>
      </c>
      <c r="R683">
        <f>IFERROR(VLOOKUP(Q683,'Populations Data'!$B$2:$E$90,2,FALSE),"")</f>
        <v>2022</v>
      </c>
      <c r="S683">
        <f>IFERROR(VLOOKUP(Q683,'Populations Data'!$B$2:$E$90,3,FALSE),"")</f>
        <v>133972</v>
      </c>
      <c r="T683" t="str">
        <f t="shared" si="21"/>
        <v>Vancouver Coastal</v>
      </c>
      <c r="U683">
        <f>_xlfn.XLOOKUP(B683,Sheet3!$M$5:$M$9,Sheet3!$P$5:$P$9,"",0,1)</f>
        <v>321.7507500861164</v>
      </c>
    </row>
    <row r="684" spans="1:21" hidden="1" x14ac:dyDescent="0.2">
      <c r="A684" s="1" t="s">
        <v>115</v>
      </c>
      <c r="B684" s="1" t="s">
        <v>184</v>
      </c>
      <c r="C684" s="1" t="s">
        <v>588</v>
      </c>
      <c r="D684" s="1" t="s">
        <v>118</v>
      </c>
      <c r="E684" s="1" t="s">
        <v>1703</v>
      </c>
      <c r="F684" s="1" t="s">
        <v>1704</v>
      </c>
      <c r="G684">
        <v>19</v>
      </c>
      <c r="H684">
        <v>99</v>
      </c>
      <c r="I684" s="1" t="s">
        <v>121</v>
      </c>
      <c r="J684" s="1" t="s">
        <v>121</v>
      </c>
      <c r="K684">
        <v>6</v>
      </c>
      <c r="M684" s="1" t="s">
        <v>122</v>
      </c>
      <c r="N684" s="1" t="s">
        <v>123</v>
      </c>
      <c r="O684" s="1" t="s">
        <v>1393</v>
      </c>
      <c r="P684" s="1" t="s">
        <v>1394</v>
      </c>
      <c r="Q684">
        <f t="shared" si="20"/>
        <v>333</v>
      </c>
      <c r="R684">
        <f>IFERROR(VLOOKUP(Q684,'Populations Data'!$B$2:$E$90,2,FALSE),"")</f>
        <v>2022</v>
      </c>
      <c r="S684">
        <f>IFERROR(VLOOKUP(Q684,'Populations Data'!$B$2:$E$90,3,FALSE),"")</f>
        <v>32823</v>
      </c>
      <c r="T684" t="str">
        <f t="shared" si="21"/>
        <v>Vancouver Coastal</v>
      </c>
      <c r="U684">
        <f>_xlfn.XLOOKUP(B684,Sheet3!$M$5:$M$9,Sheet3!$P$5:$P$9,"",0,1)</f>
        <v>321.7507500861164</v>
      </c>
    </row>
    <row r="685" spans="1:21" hidden="1" x14ac:dyDescent="0.2">
      <c r="A685" s="1" t="s">
        <v>115</v>
      </c>
      <c r="B685" s="1" t="s">
        <v>202</v>
      </c>
      <c r="C685" s="1" t="s">
        <v>375</v>
      </c>
      <c r="D685" s="1" t="s">
        <v>209</v>
      </c>
      <c r="E685" s="1" t="s">
        <v>1705</v>
      </c>
      <c r="F685" s="1" t="s">
        <v>415</v>
      </c>
      <c r="G685">
        <v>19</v>
      </c>
      <c r="H685">
        <v>99</v>
      </c>
      <c r="I685" s="1" t="s">
        <v>121</v>
      </c>
      <c r="J685" s="1" t="s">
        <v>121</v>
      </c>
      <c r="K685">
        <v>0</v>
      </c>
      <c r="M685" s="1" t="s">
        <v>122</v>
      </c>
      <c r="N685" s="1" t="s">
        <v>123</v>
      </c>
      <c r="O685" s="1" t="s">
        <v>1706</v>
      </c>
      <c r="P685" s="1" t="s">
        <v>1707</v>
      </c>
      <c r="Q685">
        <f t="shared" si="20"/>
        <v>522</v>
      </c>
      <c r="R685">
        <f>IFERROR(VLOOKUP(Q685,'Populations Data'!$B$2:$E$90,2,FALSE),"")</f>
        <v>2022</v>
      </c>
      <c r="S685">
        <f>IFERROR(VLOOKUP(Q685,'Populations Data'!$B$2:$E$90,3,FALSE),"")</f>
        <v>6479</v>
      </c>
      <c r="T685" t="str">
        <f t="shared" si="21"/>
        <v>Northern</v>
      </c>
      <c r="U685">
        <f>_xlfn.XLOOKUP(B685,Sheet3!$M$5:$M$9,Sheet3!$P$5:$P$9,"",0,1)</f>
        <v>147.86298030491744</v>
      </c>
    </row>
    <row r="686" spans="1:21" hidden="1" x14ac:dyDescent="0.2">
      <c r="A686" s="1" t="s">
        <v>115</v>
      </c>
      <c r="B686" s="1" t="s">
        <v>202</v>
      </c>
      <c r="C686" s="1" t="s">
        <v>377</v>
      </c>
      <c r="D686" s="1" t="s">
        <v>118</v>
      </c>
      <c r="E686" s="1" t="s">
        <v>975</v>
      </c>
      <c r="F686" s="1" t="s">
        <v>379</v>
      </c>
      <c r="G686">
        <v>19</v>
      </c>
      <c r="H686">
        <v>99</v>
      </c>
      <c r="I686" s="1" t="s">
        <v>121</v>
      </c>
      <c r="J686" s="1" t="s">
        <v>121</v>
      </c>
      <c r="K686">
        <v>20</v>
      </c>
      <c r="L686">
        <v>121</v>
      </c>
      <c r="M686" s="1" t="s">
        <v>122</v>
      </c>
      <c r="N686" s="1" t="s">
        <v>123</v>
      </c>
      <c r="O686" s="1" t="s">
        <v>976</v>
      </c>
      <c r="P686" s="1" t="s">
        <v>977</v>
      </c>
      <c r="Q686">
        <f t="shared" si="20"/>
        <v>524</v>
      </c>
      <c r="R686">
        <f>IFERROR(VLOOKUP(Q686,'Populations Data'!$B$2:$E$90,2,FALSE),"")</f>
        <v>2022</v>
      </c>
      <c r="S686">
        <f>IFERROR(VLOOKUP(Q686,'Populations Data'!$B$2:$E$90,3,FALSE),"")</f>
        <v>106275</v>
      </c>
      <c r="T686" t="str">
        <f t="shared" si="21"/>
        <v>Northern</v>
      </c>
      <c r="U686">
        <f>_xlfn.XLOOKUP(B686,Sheet3!$M$5:$M$9,Sheet3!$P$5:$P$9,"",0,1)</f>
        <v>147.86298030491744</v>
      </c>
    </row>
    <row r="687" spans="1:21" hidden="1" x14ac:dyDescent="0.2">
      <c r="A687" s="1" t="s">
        <v>126</v>
      </c>
      <c r="B687" s="1" t="s">
        <v>164</v>
      </c>
      <c r="C687" s="1" t="s">
        <v>403</v>
      </c>
      <c r="D687" s="1" t="s">
        <v>147</v>
      </c>
      <c r="E687" s="1" t="s">
        <v>1708</v>
      </c>
      <c r="F687" s="1" t="s">
        <v>404</v>
      </c>
      <c r="G687">
        <v>19</v>
      </c>
      <c r="H687">
        <v>99</v>
      </c>
      <c r="I687" s="1" t="s">
        <v>131</v>
      </c>
      <c r="J687" s="1" t="s">
        <v>138</v>
      </c>
      <c r="K687">
        <v>10</v>
      </c>
      <c r="L687">
        <v>90</v>
      </c>
      <c r="M687" s="1" t="s">
        <v>122</v>
      </c>
      <c r="N687" s="1" t="s">
        <v>123</v>
      </c>
      <c r="O687" s="1" t="s">
        <v>741</v>
      </c>
      <c r="P687" s="1" t="s">
        <v>742</v>
      </c>
      <c r="Q687">
        <f t="shared" si="20"/>
        <v>231</v>
      </c>
      <c r="R687">
        <f>IFERROR(VLOOKUP(Q687,'Populations Data'!$B$2:$E$90,2,FALSE),"")</f>
        <v>2022</v>
      </c>
      <c r="S687">
        <f>IFERROR(VLOOKUP(Q687,'Populations Data'!$B$2:$E$90,3,FALSE),"")</f>
        <v>170681</v>
      </c>
      <c r="T687" t="str">
        <f t="shared" si="21"/>
        <v>Fraser</v>
      </c>
      <c r="U687">
        <f>_xlfn.XLOOKUP(B687,Sheet3!$M$5:$M$9,Sheet3!$P$5:$P$9,"",0,1)</f>
        <v>171.29879318961125</v>
      </c>
    </row>
    <row r="688" spans="1:21" hidden="1" x14ac:dyDescent="0.2">
      <c r="A688" s="1" t="s">
        <v>126</v>
      </c>
      <c r="B688" s="1" t="s">
        <v>164</v>
      </c>
      <c r="C688" s="1" t="s">
        <v>516</v>
      </c>
      <c r="D688" s="1" t="s">
        <v>147</v>
      </c>
      <c r="E688" s="1" t="s">
        <v>1709</v>
      </c>
      <c r="F688" s="1" t="s">
        <v>518</v>
      </c>
      <c r="G688">
        <v>19</v>
      </c>
      <c r="H688">
        <v>99</v>
      </c>
      <c r="I688" s="1" t="s">
        <v>222</v>
      </c>
      <c r="J688" s="1" t="s">
        <v>138</v>
      </c>
      <c r="K688">
        <v>15</v>
      </c>
      <c r="L688">
        <v>100</v>
      </c>
      <c r="M688" s="1" t="s">
        <v>122</v>
      </c>
      <c r="N688" s="1" t="s">
        <v>123</v>
      </c>
      <c r="O688" s="1" t="s">
        <v>1710</v>
      </c>
      <c r="P688" s="1" t="s">
        <v>1711</v>
      </c>
      <c r="Q688">
        <f t="shared" si="20"/>
        <v>232</v>
      </c>
      <c r="R688">
        <f>IFERROR(VLOOKUP(Q688,'Populations Data'!$B$2:$E$90,2,FALSE),"")</f>
        <v>2022</v>
      </c>
      <c r="S688">
        <f>IFERROR(VLOOKUP(Q688,'Populations Data'!$B$2:$E$90,3,FALSE),"")</f>
        <v>116386</v>
      </c>
      <c r="T688" t="str">
        <f t="shared" si="21"/>
        <v>Fraser</v>
      </c>
      <c r="U688">
        <f>_xlfn.XLOOKUP(B688,Sheet3!$M$5:$M$9,Sheet3!$P$5:$P$9,"",0,1)</f>
        <v>171.29879318961125</v>
      </c>
    </row>
    <row r="689" spans="1:21" hidden="1" x14ac:dyDescent="0.2">
      <c r="A689" s="1" t="s">
        <v>126</v>
      </c>
      <c r="B689" s="1" t="s">
        <v>164</v>
      </c>
      <c r="C689" s="1" t="s">
        <v>219</v>
      </c>
      <c r="D689" s="1" t="s">
        <v>156</v>
      </c>
      <c r="E689" s="1" t="s">
        <v>1712</v>
      </c>
      <c r="F689" s="1" t="s">
        <v>221</v>
      </c>
      <c r="G689">
        <v>19</v>
      </c>
      <c r="H689">
        <v>24</v>
      </c>
      <c r="I689" s="1" t="s">
        <v>131</v>
      </c>
      <c r="J689" s="1" t="s">
        <v>138</v>
      </c>
      <c r="K689">
        <v>6</v>
      </c>
      <c r="L689">
        <v>100</v>
      </c>
      <c r="M689" s="1" t="s">
        <v>122</v>
      </c>
      <c r="N689" s="1" t="s">
        <v>123</v>
      </c>
      <c r="O689" s="1" t="s">
        <v>1713</v>
      </c>
      <c r="P689" s="1" t="s">
        <v>1714</v>
      </c>
      <c r="Q689">
        <f t="shared" si="20"/>
        <v>233</v>
      </c>
      <c r="R689">
        <f>IFERROR(VLOOKUP(Q689,'Populations Data'!$B$2:$E$90,2,FALSE),"")</f>
        <v>2022</v>
      </c>
      <c r="S689">
        <f>IFERROR(VLOOKUP(Q689,'Populations Data'!$B$2:$E$90,3,FALSE),"")</f>
        <v>538362</v>
      </c>
      <c r="T689" t="str">
        <f t="shared" si="21"/>
        <v>Fraser</v>
      </c>
      <c r="U689">
        <f>_xlfn.XLOOKUP(B689,Sheet3!$M$5:$M$9,Sheet3!$P$5:$P$9,"",0,1)</f>
        <v>171.29879318961125</v>
      </c>
    </row>
    <row r="690" spans="1:21" hidden="1" x14ac:dyDescent="0.2">
      <c r="A690" s="1" t="s">
        <v>126</v>
      </c>
      <c r="B690" s="1" t="s">
        <v>184</v>
      </c>
      <c r="C690" s="1" t="s">
        <v>237</v>
      </c>
      <c r="D690" s="1" t="s">
        <v>178</v>
      </c>
      <c r="E690" s="1" t="s">
        <v>1715</v>
      </c>
      <c r="F690" s="1" t="s">
        <v>239</v>
      </c>
      <c r="G690">
        <v>19</v>
      </c>
      <c r="H690">
        <v>99</v>
      </c>
      <c r="I690" s="1" t="s">
        <v>222</v>
      </c>
      <c r="J690" s="1" t="s">
        <v>138</v>
      </c>
      <c r="K690">
        <v>4</v>
      </c>
      <c r="L690">
        <v>100</v>
      </c>
      <c r="M690" s="1" t="s">
        <v>122</v>
      </c>
      <c r="N690" s="1" t="s">
        <v>123</v>
      </c>
      <c r="O690" s="1" t="s">
        <v>1716</v>
      </c>
      <c r="P690" s="1" t="s">
        <v>1717</v>
      </c>
      <c r="Q690">
        <f t="shared" si="20"/>
        <v>311</v>
      </c>
      <c r="R690">
        <f>IFERROR(VLOOKUP(Q690,'Populations Data'!$B$2:$E$90,2,FALSE),"")</f>
        <v>2022</v>
      </c>
      <c r="S690">
        <f>IFERROR(VLOOKUP(Q690,'Populations Data'!$B$2:$E$90,3,FALSE),"")</f>
        <v>220656</v>
      </c>
      <c r="T690" t="str">
        <f t="shared" si="21"/>
        <v>Vancouver Coastal</v>
      </c>
      <c r="U690">
        <f>_xlfn.XLOOKUP(B690,Sheet3!$M$5:$M$9,Sheet3!$P$5:$P$9,"",0,1)</f>
        <v>321.7507500861164</v>
      </c>
    </row>
    <row r="691" spans="1:21" hidden="1" x14ac:dyDescent="0.2">
      <c r="A691" s="1" t="s">
        <v>126</v>
      </c>
      <c r="B691" s="1" t="s">
        <v>184</v>
      </c>
      <c r="C691" s="1" t="s">
        <v>237</v>
      </c>
      <c r="D691" s="1" t="s">
        <v>142</v>
      </c>
      <c r="E691" s="1" t="s">
        <v>1718</v>
      </c>
      <c r="F691" s="1" t="s">
        <v>239</v>
      </c>
      <c r="G691">
        <v>19</v>
      </c>
      <c r="H691">
        <v>99</v>
      </c>
      <c r="I691" s="1" t="s">
        <v>131</v>
      </c>
      <c r="J691" s="1" t="s">
        <v>138</v>
      </c>
      <c r="K691">
        <v>10</v>
      </c>
      <c r="L691">
        <v>100</v>
      </c>
      <c r="M691" s="1" t="s">
        <v>122</v>
      </c>
      <c r="N691" s="1" t="s">
        <v>123</v>
      </c>
      <c r="O691" s="1" t="s">
        <v>1719</v>
      </c>
      <c r="P691" s="1" t="s">
        <v>1720</v>
      </c>
      <c r="Q691">
        <f t="shared" si="20"/>
        <v>311</v>
      </c>
      <c r="R691">
        <f>IFERROR(VLOOKUP(Q691,'Populations Data'!$B$2:$E$90,2,FALSE),"")</f>
        <v>2022</v>
      </c>
      <c r="S691">
        <f>IFERROR(VLOOKUP(Q691,'Populations Data'!$B$2:$E$90,3,FALSE),"")</f>
        <v>220656</v>
      </c>
      <c r="T691" t="str">
        <f t="shared" si="21"/>
        <v>Vancouver Coastal</v>
      </c>
      <c r="U691">
        <f>_xlfn.XLOOKUP(B691,Sheet3!$M$5:$M$9,Sheet3!$P$5:$P$9,"",0,1)</f>
        <v>321.7507500861164</v>
      </c>
    </row>
    <row r="692" spans="1:21" hidden="1" x14ac:dyDescent="0.2">
      <c r="A692" s="1" t="s">
        <v>126</v>
      </c>
      <c r="B692" s="1" t="s">
        <v>184</v>
      </c>
      <c r="C692" s="1" t="s">
        <v>185</v>
      </c>
      <c r="D692" s="1" t="s">
        <v>225</v>
      </c>
      <c r="E692" s="1" t="s">
        <v>1721</v>
      </c>
      <c r="F692" s="1" t="s">
        <v>188</v>
      </c>
      <c r="G692">
        <v>19</v>
      </c>
      <c r="H692">
        <v>64</v>
      </c>
      <c r="I692" s="1" t="s">
        <v>131</v>
      </c>
      <c r="J692" s="1" t="s">
        <v>138</v>
      </c>
      <c r="K692">
        <v>30</v>
      </c>
      <c r="L692">
        <v>100</v>
      </c>
      <c r="M692" s="1" t="s">
        <v>122</v>
      </c>
      <c r="N692" s="1" t="s">
        <v>123</v>
      </c>
      <c r="O692" s="1" t="s">
        <v>1722</v>
      </c>
      <c r="P692" s="1" t="s">
        <v>1723</v>
      </c>
      <c r="Q692">
        <f t="shared" si="20"/>
        <v>321</v>
      </c>
      <c r="R692">
        <f>IFERROR(VLOOKUP(Q692,'Populations Data'!$B$2:$E$90,2,FALSE),"")</f>
        <v>2022</v>
      </c>
      <c r="S692">
        <f>IFERROR(VLOOKUP(Q692,'Populations Data'!$B$2:$E$90,3,FALSE),"")</f>
        <v>133972</v>
      </c>
      <c r="T692" t="str">
        <f t="shared" si="21"/>
        <v>Vancouver Coastal</v>
      </c>
      <c r="U692">
        <f>_xlfn.XLOOKUP(B692,Sheet3!$M$5:$M$9,Sheet3!$P$5:$P$9,"",0,1)</f>
        <v>321.7507500861164</v>
      </c>
    </row>
    <row r="693" spans="1:21" hidden="1" x14ac:dyDescent="0.2">
      <c r="A693" s="1" t="s">
        <v>126</v>
      </c>
      <c r="B693" s="1" t="s">
        <v>184</v>
      </c>
      <c r="C693" s="1" t="s">
        <v>185</v>
      </c>
      <c r="D693" s="1" t="s">
        <v>225</v>
      </c>
      <c r="E693" s="1" t="s">
        <v>1724</v>
      </c>
      <c r="F693" s="1" t="s">
        <v>188</v>
      </c>
      <c r="G693">
        <v>19</v>
      </c>
      <c r="H693">
        <v>64</v>
      </c>
      <c r="I693" s="1" t="s">
        <v>131</v>
      </c>
      <c r="J693" s="1" t="s">
        <v>138</v>
      </c>
      <c r="K693">
        <v>31</v>
      </c>
      <c r="L693">
        <v>100</v>
      </c>
      <c r="M693" s="1" t="s">
        <v>122</v>
      </c>
      <c r="N693" s="1" t="s">
        <v>123</v>
      </c>
      <c r="O693" s="1" t="s">
        <v>1725</v>
      </c>
      <c r="P693" s="1" t="s">
        <v>1726</v>
      </c>
      <c r="Q693">
        <f t="shared" si="20"/>
        <v>321</v>
      </c>
      <c r="R693">
        <f>IFERROR(VLOOKUP(Q693,'Populations Data'!$B$2:$E$90,2,FALSE),"")</f>
        <v>2022</v>
      </c>
      <c r="S693">
        <f>IFERROR(VLOOKUP(Q693,'Populations Data'!$B$2:$E$90,3,FALSE),"")</f>
        <v>133972</v>
      </c>
      <c r="T693" t="str">
        <f t="shared" si="21"/>
        <v>Vancouver Coastal</v>
      </c>
      <c r="U693">
        <f>_xlfn.XLOOKUP(B693,Sheet3!$M$5:$M$9,Sheet3!$P$5:$P$9,"",0,1)</f>
        <v>321.7507500861164</v>
      </c>
    </row>
    <row r="694" spans="1:21" hidden="1" x14ac:dyDescent="0.2">
      <c r="A694" s="1" t="s">
        <v>126</v>
      </c>
      <c r="B694" s="1" t="s">
        <v>184</v>
      </c>
      <c r="C694" s="1" t="s">
        <v>185</v>
      </c>
      <c r="D694" s="1" t="s">
        <v>225</v>
      </c>
      <c r="E694" s="1" t="s">
        <v>1727</v>
      </c>
      <c r="F694" s="1" t="s">
        <v>188</v>
      </c>
      <c r="G694">
        <v>19</v>
      </c>
      <c r="H694">
        <v>64</v>
      </c>
      <c r="I694" s="1" t="s">
        <v>131</v>
      </c>
      <c r="J694" s="1" t="s">
        <v>138</v>
      </c>
      <c r="K694">
        <v>14</v>
      </c>
      <c r="L694">
        <v>100</v>
      </c>
      <c r="M694" s="1" t="s">
        <v>122</v>
      </c>
      <c r="N694" s="1" t="s">
        <v>123</v>
      </c>
      <c r="O694" s="1" t="s">
        <v>1728</v>
      </c>
      <c r="P694" s="1" t="s">
        <v>1729</v>
      </c>
      <c r="Q694">
        <f t="shared" si="20"/>
        <v>321</v>
      </c>
      <c r="R694">
        <f>IFERROR(VLOOKUP(Q694,'Populations Data'!$B$2:$E$90,2,FALSE),"")</f>
        <v>2022</v>
      </c>
      <c r="S694">
        <f>IFERROR(VLOOKUP(Q694,'Populations Data'!$B$2:$E$90,3,FALSE),"")</f>
        <v>133972</v>
      </c>
      <c r="T694" t="str">
        <f t="shared" si="21"/>
        <v>Vancouver Coastal</v>
      </c>
      <c r="U694">
        <f>_xlfn.XLOOKUP(B694,Sheet3!$M$5:$M$9,Sheet3!$P$5:$P$9,"",0,1)</f>
        <v>321.7507500861164</v>
      </c>
    </row>
    <row r="695" spans="1:21" hidden="1" x14ac:dyDescent="0.2">
      <c r="A695" s="1" t="s">
        <v>126</v>
      </c>
      <c r="B695" s="1" t="s">
        <v>184</v>
      </c>
      <c r="C695" s="1" t="s">
        <v>246</v>
      </c>
      <c r="D695" s="1" t="s">
        <v>546</v>
      </c>
      <c r="E695" s="1" t="s">
        <v>1730</v>
      </c>
      <c r="F695" s="1" t="s">
        <v>188</v>
      </c>
      <c r="G695">
        <v>19</v>
      </c>
      <c r="H695">
        <v>64</v>
      </c>
      <c r="I695" s="1" t="s">
        <v>131</v>
      </c>
      <c r="J695" s="1" t="s">
        <v>138</v>
      </c>
      <c r="K695">
        <v>28</v>
      </c>
      <c r="L695">
        <v>100</v>
      </c>
      <c r="M695" s="1" t="s">
        <v>122</v>
      </c>
      <c r="N695" s="1" t="s">
        <v>123</v>
      </c>
      <c r="O695" s="1" t="s">
        <v>1209</v>
      </c>
      <c r="P695" s="1" t="s">
        <v>1210</v>
      </c>
      <c r="Q695">
        <f t="shared" si="20"/>
        <v>322</v>
      </c>
      <c r="R695">
        <f>IFERROR(VLOOKUP(Q695,'Populations Data'!$B$2:$E$90,2,FALSE),"")</f>
        <v>2022</v>
      </c>
      <c r="S695">
        <f>IFERROR(VLOOKUP(Q695,'Populations Data'!$B$2:$E$90,3,FALSE),"")</f>
        <v>67754</v>
      </c>
      <c r="T695" t="str">
        <f t="shared" si="21"/>
        <v>Vancouver Coastal</v>
      </c>
      <c r="U695">
        <f>_xlfn.XLOOKUP(B695,Sheet3!$M$5:$M$9,Sheet3!$P$5:$P$9,"",0,1)</f>
        <v>321.7507500861164</v>
      </c>
    </row>
    <row r="696" spans="1:21" hidden="1" x14ac:dyDescent="0.2">
      <c r="A696" s="1" t="s">
        <v>126</v>
      </c>
      <c r="B696" s="1" t="s">
        <v>184</v>
      </c>
      <c r="C696" s="1" t="s">
        <v>246</v>
      </c>
      <c r="D696" s="1" t="s">
        <v>160</v>
      </c>
      <c r="E696" s="1" t="s">
        <v>1731</v>
      </c>
      <c r="F696" s="1" t="s">
        <v>188</v>
      </c>
      <c r="G696">
        <v>19</v>
      </c>
      <c r="H696">
        <v>64</v>
      </c>
      <c r="I696" s="1" t="s">
        <v>263</v>
      </c>
      <c r="J696" s="1" t="s">
        <v>121</v>
      </c>
      <c r="K696">
        <v>38</v>
      </c>
      <c r="L696">
        <v>100</v>
      </c>
      <c r="M696" s="1" t="s">
        <v>122</v>
      </c>
      <c r="N696" s="1" t="s">
        <v>123</v>
      </c>
      <c r="O696" s="1" t="s">
        <v>1732</v>
      </c>
      <c r="P696" s="1" t="s">
        <v>1733</v>
      </c>
      <c r="Q696">
        <f t="shared" si="20"/>
        <v>322</v>
      </c>
      <c r="R696">
        <f>IFERROR(VLOOKUP(Q696,'Populations Data'!$B$2:$E$90,2,FALSE),"")</f>
        <v>2022</v>
      </c>
      <c r="S696">
        <f>IFERROR(VLOOKUP(Q696,'Populations Data'!$B$2:$E$90,3,FALSE),"")</f>
        <v>67754</v>
      </c>
      <c r="T696" t="str">
        <f t="shared" si="21"/>
        <v>Vancouver Coastal</v>
      </c>
      <c r="U696">
        <f>_xlfn.XLOOKUP(B696,Sheet3!$M$5:$M$9,Sheet3!$P$5:$P$9,"",0,1)</f>
        <v>321.7507500861164</v>
      </c>
    </row>
    <row r="697" spans="1:21" hidden="1" x14ac:dyDescent="0.2">
      <c r="A697" s="1" t="s">
        <v>126</v>
      </c>
      <c r="B697" s="1" t="s">
        <v>184</v>
      </c>
      <c r="C697" s="1" t="s">
        <v>246</v>
      </c>
      <c r="D697" s="1" t="s">
        <v>135</v>
      </c>
      <c r="E697" s="1" t="s">
        <v>773</v>
      </c>
      <c r="F697" s="1" t="s">
        <v>188</v>
      </c>
      <c r="G697">
        <v>19</v>
      </c>
      <c r="H697">
        <v>64</v>
      </c>
      <c r="I697" s="1" t="s">
        <v>131</v>
      </c>
      <c r="J697" s="1" t="s">
        <v>121</v>
      </c>
      <c r="K697">
        <v>29</v>
      </c>
      <c r="L697">
        <v>70</v>
      </c>
      <c r="M697" s="1" t="s">
        <v>122</v>
      </c>
      <c r="N697" s="1" t="s">
        <v>123</v>
      </c>
      <c r="O697" s="1" t="s">
        <v>774</v>
      </c>
      <c r="P697" s="1" t="s">
        <v>775</v>
      </c>
      <c r="Q697">
        <f t="shared" si="20"/>
        <v>322</v>
      </c>
      <c r="R697">
        <f>IFERROR(VLOOKUP(Q697,'Populations Data'!$B$2:$E$90,2,FALSE),"")</f>
        <v>2022</v>
      </c>
      <c r="S697">
        <f>IFERROR(VLOOKUP(Q697,'Populations Data'!$B$2:$E$90,3,FALSE),"")</f>
        <v>67754</v>
      </c>
      <c r="T697" t="str">
        <f t="shared" si="21"/>
        <v>Vancouver Coastal</v>
      </c>
      <c r="U697">
        <f>_xlfn.XLOOKUP(B697,Sheet3!$M$5:$M$9,Sheet3!$P$5:$P$9,"",0,1)</f>
        <v>321.7507500861164</v>
      </c>
    </row>
    <row r="698" spans="1:21" hidden="1" x14ac:dyDescent="0.2">
      <c r="A698" s="1" t="s">
        <v>126</v>
      </c>
      <c r="B698" s="1" t="s">
        <v>184</v>
      </c>
      <c r="C698" s="1" t="s">
        <v>246</v>
      </c>
      <c r="D698" s="1" t="s">
        <v>135</v>
      </c>
      <c r="E698" s="1" t="s">
        <v>1734</v>
      </c>
      <c r="F698" s="1" t="s">
        <v>188</v>
      </c>
      <c r="G698">
        <v>19</v>
      </c>
      <c r="H698">
        <v>64</v>
      </c>
      <c r="I698" s="1" t="s">
        <v>131</v>
      </c>
      <c r="J698" s="1" t="s">
        <v>121</v>
      </c>
      <c r="K698">
        <v>12</v>
      </c>
      <c r="L698">
        <v>100</v>
      </c>
      <c r="M698" s="1" t="s">
        <v>122</v>
      </c>
      <c r="N698" s="1" t="s">
        <v>123</v>
      </c>
      <c r="O698" s="1" t="s">
        <v>326</v>
      </c>
      <c r="P698" s="1" t="s">
        <v>327</v>
      </c>
      <c r="Q698">
        <f t="shared" si="20"/>
        <v>322</v>
      </c>
      <c r="R698">
        <f>IFERROR(VLOOKUP(Q698,'Populations Data'!$B$2:$E$90,2,FALSE),"")</f>
        <v>2022</v>
      </c>
      <c r="S698">
        <f>IFERROR(VLOOKUP(Q698,'Populations Data'!$B$2:$E$90,3,FALSE),"")</f>
        <v>67754</v>
      </c>
      <c r="T698" t="str">
        <f t="shared" si="21"/>
        <v>Vancouver Coastal</v>
      </c>
      <c r="U698">
        <f>_xlfn.XLOOKUP(B698,Sheet3!$M$5:$M$9,Sheet3!$P$5:$P$9,"",0,1)</f>
        <v>321.7507500861164</v>
      </c>
    </row>
    <row r="699" spans="1:21" hidden="1" x14ac:dyDescent="0.2">
      <c r="A699" s="1" t="s">
        <v>126</v>
      </c>
      <c r="B699" s="1" t="s">
        <v>164</v>
      </c>
      <c r="C699" s="1" t="s">
        <v>254</v>
      </c>
      <c r="D699" s="1" t="s">
        <v>166</v>
      </c>
      <c r="E699" s="1" t="s">
        <v>1735</v>
      </c>
      <c r="F699" s="1" t="s">
        <v>256</v>
      </c>
      <c r="G699">
        <v>19</v>
      </c>
      <c r="H699">
        <v>24</v>
      </c>
      <c r="I699" s="1" t="s">
        <v>131</v>
      </c>
      <c r="J699" s="1" t="s">
        <v>138</v>
      </c>
      <c r="K699">
        <v>5</v>
      </c>
      <c r="L699">
        <v>100</v>
      </c>
      <c r="M699" s="1" t="s">
        <v>122</v>
      </c>
      <c r="N699" s="1" t="s">
        <v>123</v>
      </c>
      <c r="O699" s="1" t="s">
        <v>1736</v>
      </c>
      <c r="P699" s="1" t="s">
        <v>1737</v>
      </c>
      <c r="Q699">
        <f t="shared" si="20"/>
        <v>221</v>
      </c>
      <c r="R699">
        <f>IFERROR(VLOOKUP(Q699,'Populations Data'!$B$2:$E$90,2,FALSE),"")</f>
        <v>2022</v>
      </c>
      <c r="S699">
        <f>IFERROR(VLOOKUP(Q699,'Populations Data'!$B$2:$E$90,3,FALSE),"")</f>
        <v>84787</v>
      </c>
      <c r="T699" t="str">
        <f t="shared" si="21"/>
        <v>Fraser</v>
      </c>
      <c r="U699">
        <f>_xlfn.XLOOKUP(B699,Sheet3!$M$5:$M$9,Sheet3!$P$5:$P$9,"",0,1)</f>
        <v>171.29879318961125</v>
      </c>
    </row>
    <row r="700" spans="1:21" hidden="1" x14ac:dyDescent="0.2">
      <c r="A700" s="1" t="s">
        <v>126</v>
      </c>
      <c r="B700" s="1" t="s">
        <v>164</v>
      </c>
      <c r="C700" s="1" t="s">
        <v>266</v>
      </c>
      <c r="D700" s="1" t="s">
        <v>147</v>
      </c>
      <c r="E700" s="1" t="s">
        <v>1738</v>
      </c>
      <c r="F700" s="1" t="s">
        <v>268</v>
      </c>
      <c r="G700">
        <v>19</v>
      </c>
      <c r="H700">
        <v>99</v>
      </c>
      <c r="I700" s="1" t="s">
        <v>131</v>
      </c>
      <c r="J700" s="1" t="s">
        <v>138</v>
      </c>
      <c r="K700">
        <v>10</v>
      </c>
      <c r="L700">
        <v>100</v>
      </c>
      <c r="M700" s="1" t="s">
        <v>122</v>
      </c>
      <c r="N700" s="1" t="s">
        <v>123</v>
      </c>
      <c r="O700" s="1" t="s">
        <v>1739</v>
      </c>
      <c r="P700" s="1" t="s">
        <v>1740</v>
      </c>
      <c r="Q700">
        <f t="shared" si="20"/>
        <v>222</v>
      </c>
      <c r="R700">
        <f>IFERROR(VLOOKUP(Q700,'Populations Data'!$B$2:$E$90,2,FALSE),"")</f>
        <v>2022</v>
      </c>
      <c r="S700">
        <f>IFERROR(VLOOKUP(Q700,'Populations Data'!$B$2:$E$90,3,FALSE),"")</f>
        <v>265941</v>
      </c>
      <c r="T700" t="str">
        <f t="shared" si="21"/>
        <v>Fraser</v>
      </c>
      <c r="U700">
        <f>_xlfn.XLOOKUP(B700,Sheet3!$M$5:$M$9,Sheet3!$P$5:$P$9,"",0,1)</f>
        <v>171.29879318961125</v>
      </c>
    </row>
    <row r="701" spans="1:21" hidden="1" x14ac:dyDescent="0.2">
      <c r="A701" s="1" t="s">
        <v>126</v>
      </c>
      <c r="B701" s="1" t="s">
        <v>164</v>
      </c>
      <c r="C701" s="1" t="s">
        <v>266</v>
      </c>
      <c r="D701" s="1" t="s">
        <v>178</v>
      </c>
      <c r="E701" s="1" t="s">
        <v>1741</v>
      </c>
      <c r="F701" s="1" t="s">
        <v>268</v>
      </c>
      <c r="G701">
        <v>19</v>
      </c>
      <c r="H701">
        <v>99</v>
      </c>
      <c r="I701" s="1" t="s">
        <v>263</v>
      </c>
      <c r="J701" s="1" t="s">
        <v>138</v>
      </c>
      <c r="K701">
        <v>10</v>
      </c>
      <c r="L701">
        <v>80</v>
      </c>
      <c r="M701" s="1" t="s">
        <v>122</v>
      </c>
      <c r="N701" s="1" t="s">
        <v>123</v>
      </c>
      <c r="O701" s="1" t="s">
        <v>1742</v>
      </c>
      <c r="P701" s="1" t="s">
        <v>1743</v>
      </c>
      <c r="Q701">
        <f t="shared" si="20"/>
        <v>222</v>
      </c>
      <c r="R701">
        <f>IFERROR(VLOOKUP(Q701,'Populations Data'!$B$2:$E$90,2,FALSE),"")</f>
        <v>2022</v>
      </c>
      <c r="S701">
        <f>IFERROR(VLOOKUP(Q701,'Populations Data'!$B$2:$E$90,3,FALSE),"")</f>
        <v>265941</v>
      </c>
      <c r="T701" t="str">
        <f t="shared" si="21"/>
        <v>Fraser</v>
      </c>
      <c r="U701">
        <f>_xlfn.XLOOKUP(B701,Sheet3!$M$5:$M$9,Sheet3!$P$5:$P$9,"",0,1)</f>
        <v>171.29879318961125</v>
      </c>
    </row>
    <row r="702" spans="1:21" hidden="1" x14ac:dyDescent="0.2">
      <c r="A702" s="1" t="s">
        <v>126</v>
      </c>
      <c r="B702" s="1" t="s">
        <v>164</v>
      </c>
      <c r="C702" s="1" t="s">
        <v>266</v>
      </c>
      <c r="D702" s="1" t="s">
        <v>166</v>
      </c>
      <c r="E702" s="1" t="s">
        <v>1744</v>
      </c>
      <c r="F702" s="1" t="s">
        <v>268</v>
      </c>
      <c r="G702">
        <v>19</v>
      </c>
      <c r="H702">
        <v>99</v>
      </c>
      <c r="I702" s="1" t="s">
        <v>131</v>
      </c>
      <c r="J702" s="1" t="s">
        <v>138</v>
      </c>
      <c r="K702">
        <v>3</v>
      </c>
      <c r="L702">
        <v>67</v>
      </c>
      <c r="M702" s="1" t="s">
        <v>122</v>
      </c>
      <c r="N702" s="1" t="s">
        <v>123</v>
      </c>
      <c r="O702" s="1" t="s">
        <v>1745</v>
      </c>
      <c r="P702" s="1" t="s">
        <v>1746</v>
      </c>
      <c r="Q702">
        <f t="shared" si="20"/>
        <v>222</v>
      </c>
      <c r="R702">
        <f>IFERROR(VLOOKUP(Q702,'Populations Data'!$B$2:$E$90,2,FALSE),"")</f>
        <v>2022</v>
      </c>
      <c r="S702">
        <f>IFERROR(VLOOKUP(Q702,'Populations Data'!$B$2:$E$90,3,FALSE),"")</f>
        <v>265941</v>
      </c>
      <c r="T702" t="str">
        <f t="shared" si="21"/>
        <v>Fraser</v>
      </c>
      <c r="U702">
        <f>_xlfn.XLOOKUP(B702,Sheet3!$M$5:$M$9,Sheet3!$P$5:$P$9,"",0,1)</f>
        <v>171.29879318961125</v>
      </c>
    </row>
    <row r="703" spans="1:21" hidden="1" x14ac:dyDescent="0.2">
      <c r="A703" s="1" t="s">
        <v>126</v>
      </c>
      <c r="B703" s="1" t="s">
        <v>164</v>
      </c>
      <c r="C703" s="1" t="s">
        <v>502</v>
      </c>
      <c r="D703" s="1" t="s">
        <v>166</v>
      </c>
      <c r="E703" s="1" t="s">
        <v>1747</v>
      </c>
      <c r="F703" s="1" t="s">
        <v>504</v>
      </c>
      <c r="G703">
        <v>19</v>
      </c>
      <c r="H703">
        <v>99</v>
      </c>
      <c r="I703" s="1" t="s">
        <v>131</v>
      </c>
      <c r="J703" s="1" t="s">
        <v>138</v>
      </c>
      <c r="K703">
        <v>5</v>
      </c>
      <c r="L703">
        <v>100</v>
      </c>
      <c r="M703" s="1" t="s">
        <v>122</v>
      </c>
      <c r="N703" s="1" t="s">
        <v>123</v>
      </c>
      <c r="O703" s="1" t="s">
        <v>1748</v>
      </c>
      <c r="P703" s="1" t="s">
        <v>1749</v>
      </c>
      <c r="Q703">
        <f t="shared" si="20"/>
        <v>223</v>
      </c>
      <c r="R703">
        <f>IFERROR(VLOOKUP(Q703,'Populations Data'!$B$2:$E$90,2,FALSE),"")</f>
        <v>2022</v>
      </c>
      <c r="S703">
        <f>IFERROR(VLOOKUP(Q703,'Populations Data'!$B$2:$E$90,3,FALSE),"")</f>
        <v>118087</v>
      </c>
      <c r="T703" t="str">
        <f t="shared" si="21"/>
        <v>Fraser</v>
      </c>
      <c r="U703">
        <f>_xlfn.XLOOKUP(B703,Sheet3!$M$5:$M$9,Sheet3!$P$5:$P$9,"",0,1)</f>
        <v>171.29879318961125</v>
      </c>
    </row>
    <row r="704" spans="1:21" hidden="1" x14ac:dyDescent="0.2">
      <c r="A704" s="1" t="s">
        <v>126</v>
      </c>
      <c r="B704" s="1" t="s">
        <v>184</v>
      </c>
      <c r="C704" s="1" t="s">
        <v>328</v>
      </c>
      <c r="D704" s="1" t="s">
        <v>178</v>
      </c>
      <c r="E704" s="1" t="s">
        <v>1585</v>
      </c>
      <c r="F704" s="1" t="s">
        <v>188</v>
      </c>
      <c r="G704">
        <v>19</v>
      </c>
      <c r="H704">
        <v>64</v>
      </c>
      <c r="I704" s="1" t="s">
        <v>222</v>
      </c>
      <c r="J704" s="1" t="s">
        <v>121</v>
      </c>
      <c r="K704">
        <v>16</v>
      </c>
      <c r="L704">
        <v>100</v>
      </c>
      <c r="M704" s="1" t="s">
        <v>122</v>
      </c>
      <c r="N704" s="1" t="s">
        <v>123</v>
      </c>
      <c r="O704" s="1" t="s">
        <v>1586</v>
      </c>
      <c r="P704" s="1" t="s">
        <v>1587</v>
      </c>
      <c r="Q704">
        <f t="shared" si="20"/>
        <v>323</v>
      </c>
      <c r="R704">
        <f>IFERROR(VLOOKUP(Q704,'Populations Data'!$B$2:$E$90,2,FALSE),"")</f>
        <v>2022</v>
      </c>
      <c r="S704">
        <f>IFERROR(VLOOKUP(Q704,'Populations Data'!$B$2:$E$90,3,FALSE),"")</f>
        <v>115837</v>
      </c>
      <c r="T704" t="str">
        <f t="shared" si="21"/>
        <v>Vancouver Coastal</v>
      </c>
      <c r="U704">
        <f>_xlfn.XLOOKUP(B704,Sheet3!$M$5:$M$9,Sheet3!$P$5:$P$9,"",0,1)</f>
        <v>321.7507500861164</v>
      </c>
    </row>
    <row r="705" spans="1:21" hidden="1" x14ac:dyDescent="0.2">
      <c r="A705" s="1" t="s">
        <v>126</v>
      </c>
      <c r="B705" s="1" t="s">
        <v>184</v>
      </c>
      <c r="C705" s="1" t="s">
        <v>271</v>
      </c>
      <c r="D705" s="1" t="s">
        <v>147</v>
      </c>
      <c r="E705" s="1" t="s">
        <v>1750</v>
      </c>
      <c r="F705" s="1" t="s">
        <v>188</v>
      </c>
      <c r="G705">
        <v>19</v>
      </c>
      <c r="H705">
        <v>64</v>
      </c>
      <c r="I705" s="1" t="s">
        <v>222</v>
      </c>
      <c r="J705" s="1" t="s">
        <v>138</v>
      </c>
      <c r="K705">
        <v>12</v>
      </c>
      <c r="L705">
        <v>100</v>
      </c>
      <c r="M705" s="1" t="s">
        <v>122</v>
      </c>
      <c r="N705" s="1" t="s">
        <v>123</v>
      </c>
      <c r="O705" s="1" t="s">
        <v>1751</v>
      </c>
      <c r="P705" s="1" t="s">
        <v>1752</v>
      </c>
      <c r="Q705">
        <f t="shared" si="20"/>
        <v>324</v>
      </c>
      <c r="R705">
        <f>IFERROR(VLOOKUP(Q705,'Populations Data'!$B$2:$E$90,2,FALSE),"")</f>
        <v>2022</v>
      </c>
      <c r="S705">
        <f>IFERROR(VLOOKUP(Q705,'Populations Data'!$B$2:$E$90,3,FALSE),"")</f>
        <v>150578</v>
      </c>
      <c r="T705" t="str">
        <f t="shared" si="21"/>
        <v>Vancouver Coastal</v>
      </c>
      <c r="U705">
        <f>_xlfn.XLOOKUP(B705,Sheet3!$M$5:$M$9,Sheet3!$P$5:$P$9,"",0,1)</f>
        <v>321.7507500861164</v>
      </c>
    </row>
    <row r="706" spans="1:21" hidden="1" x14ac:dyDescent="0.2">
      <c r="A706" s="1" t="s">
        <v>126</v>
      </c>
      <c r="B706" s="1" t="s">
        <v>184</v>
      </c>
      <c r="C706" s="1" t="s">
        <v>424</v>
      </c>
      <c r="D706" s="1" t="s">
        <v>147</v>
      </c>
      <c r="E706" s="1" t="s">
        <v>1753</v>
      </c>
      <c r="F706" s="1" t="s">
        <v>188</v>
      </c>
      <c r="G706">
        <v>19</v>
      </c>
      <c r="H706">
        <v>64</v>
      </c>
      <c r="I706" s="1" t="s">
        <v>131</v>
      </c>
      <c r="J706" s="1" t="s">
        <v>138</v>
      </c>
      <c r="K706">
        <v>20</v>
      </c>
      <c r="L706">
        <v>85</v>
      </c>
      <c r="M706" s="1" t="s">
        <v>122</v>
      </c>
      <c r="N706" s="1" t="s">
        <v>123</v>
      </c>
      <c r="O706" s="1" t="s">
        <v>1754</v>
      </c>
      <c r="P706" s="1" t="s">
        <v>1755</v>
      </c>
      <c r="Q706">
        <f t="shared" si="20"/>
        <v>325</v>
      </c>
      <c r="R706">
        <f>IFERROR(VLOOKUP(Q706,'Populations Data'!$B$2:$E$90,2,FALSE),"")</f>
        <v>2022</v>
      </c>
      <c r="S706">
        <f>IFERROR(VLOOKUP(Q706,'Populations Data'!$B$2:$E$90,3,FALSE),"")</f>
        <v>106033</v>
      </c>
      <c r="T706" t="str">
        <f t="shared" si="21"/>
        <v>Vancouver Coastal</v>
      </c>
      <c r="U706">
        <f>_xlfn.XLOOKUP(B706,Sheet3!$M$5:$M$9,Sheet3!$P$5:$P$9,"",0,1)</f>
        <v>321.7507500861164</v>
      </c>
    </row>
    <row r="707" spans="1:21" hidden="1" x14ac:dyDescent="0.2">
      <c r="A707" s="1" t="s">
        <v>126</v>
      </c>
      <c r="B707" s="1" t="s">
        <v>184</v>
      </c>
      <c r="C707" s="1" t="s">
        <v>424</v>
      </c>
      <c r="D707" s="1" t="s">
        <v>312</v>
      </c>
      <c r="E707" s="1" t="s">
        <v>1756</v>
      </c>
      <c r="F707" s="1" t="s">
        <v>188</v>
      </c>
      <c r="G707">
        <v>19</v>
      </c>
      <c r="H707">
        <v>64</v>
      </c>
      <c r="I707" s="1" t="s">
        <v>131</v>
      </c>
      <c r="J707" s="1" t="s">
        <v>121</v>
      </c>
      <c r="K707">
        <v>37</v>
      </c>
      <c r="L707">
        <v>100</v>
      </c>
      <c r="M707" s="1" t="s">
        <v>122</v>
      </c>
      <c r="N707" s="1" t="s">
        <v>123</v>
      </c>
      <c r="O707" s="1" t="s">
        <v>1757</v>
      </c>
      <c r="P707" s="1" t="s">
        <v>1758</v>
      </c>
      <c r="Q707">
        <f t="shared" ref="Q707:Q768" si="22">_xlfn.NUMBERVALUE(LEFT(C707,FIND(" ",C707)))</f>
        <v>325</v>
      </c>
      <c r="R707">
        <f>IFERROR(VLOOKUP(Q707,'Populations Data'!$B$2:$E$90,2,FALSE),"")</f>
        <v>2022</v>
      </c>
      <c r="S707">
        <f>IFERROR(VLOOKUP(Q707,'Populations Data'!$B$2:$E$90,3,FALSE),"")</f>
        <v>106033</v>
      </c>
      <c r="T707" t="str">
        <f t="shared" ref="T707:T768" si="23">RIGHT(B707,LEN(B707)-FIND(" ",B707))</f>
        <v>Vancouver Coastal</v>
      </c>
      <c r="U707">
        <f>_xlfn.XLOOKUP(B707,Sheet3!$M$5:$M$9,Sheet3!$P$5:$P$9,"",0,1)</f>
        <v>321.7507500861164</v>
      </c>
    </row>
    <row r="708" spans="1:21" hidden="1" x14ac:dyDescent="0.2">
      <c r="A708" s="1" t="s">
        <v>126</v>
      </c>
      <c r="B708" s="1" t="s">
        <v>184</v>
      </c>
      <c r="C708" s="1" t="s">
        <v>424</v>
      </c>
      <c r="D708" s="1" t="s">
        <v>166</v>
      </c>
      <c r="E708" s="1" t="s">
        <v>1759</v>
      </c>
      <c r="F708" s="1" t="s">
        <v>188</v>
      </c>
      <c r="G708">
        <v>19</v>
      </c>
      <c r="H708">
        <v>64</v>
      </c>
      <c r="I708" s="1" t="s">
        <v>131</v>
      </c>
      <c r="J708" s="1" t="s">
        <v>138</v>
      </c>
      <c r="K708">
        <v>10</v>
      </c>
      <c r="L708">
        <v>100</v>
      </c>
      <c r="M708" s="1" t="s">
        <v>122</v>
      </c>
      <c r="N708" s="1" t="s">
        <v>123</v>
      </c>
      <c r="O708" s="1" t="s">
        <v>1760</v>
      </c>
      <c r="P708" s="1" t="s">
        <v>1761</v>
      </c>
      <c r="Q708">
        <f t="shared" si="22"/>
        <v>325</v>
      </c>
      <c r="R708">
        <f>IFERROR(VLOOKUP(Q708,'Populations Data'!$B$2:$E$90,2,FALSE),"")</f>
        <v>2022</v>
      </c>
      <c r="S708">
        <f>IFERROR(VLOOKUP(Q708,'Populations Data'!$B$2:$E$90,3,FALSE),"")</f>
        <v>106033</v>
      </c>
      <c r="T708" t="str">
        <f t="shared" si="23"/>
        <v>Vancouver Coastal</v>
      </c>
      <c r="U708">
        <f>_xlfn.XLOOKUP(B708,Sheet3!$M$5:$M$9,Sheet3!$P$5:$P$9,"",0,1)</f>
        <v>321.7507500861164</v>
      </c>
    </row>
    <row r="709" spans="1:21" hidden="1" x14ac:dyDescent="0.2">
      <c r="A709" s="1" t="s">
        <v>126</v>
      </c>
      <c r="B709" s="1" t="s">
        <v>184</v>
      </c>
      <c r="C709" s="1" t="s">
        <v>424</v>
      </c>
      <c r="D709" s="1" t="s">
        <v>178</v>
      </c>
      <c r="E709" s="1" t="s">
        <v>1762</v>
      </c>
      <c r="F709" s="1" t="s">
        <v>188</v>
      </c>
      <c r="G709">
        <v>19</v>
      </c>
      <c r="H709">
        <v>64</v>
      </c>
      <c r="I709" s="1" t="s">
        <v>263</v>
      </c>
      <c r="J709" s="1" t="s">
        <v>240</v>
      </c>
      <c r="K709">
        <v>14</v>
      </c>
      <c r="L709">
        <v>87</v>
      </c>
      <c r="M709" s="1" t="s">
        <v>122</v>
      </c>
      <c r="N709" s="1" t="s">
        <v>123</v>
      </c>
      <c r="O709" s="1" t="s">
        <v>1763</v>
      </c>
      <c r="P709" s="1" t="s">
        <v>1764</v>
      </c>
      <c r="Q709">
        <f t="shared" si="22"/>
        <v>325</v>
      </c>
      <c r="R709">
        <f>IFERROR(VLOOKUP(Q709,'Populations Data'!$B$2:$E$90,2,FALSE),"")</f>
        <v>2022</v>
      </c>
      <c r="S709">
        <f>IFERROR(VLOOKUP(Q709,'Populations Data'!$B$2:$E$90,3,FALSE),"")</f>
        <v>106033</v>
      </c>
      <c r="T709" t="str">
        <f t="shared" si="23"/>
        <v>Vancouver Coastal</v>
      </c>
      <c r="U709">
        <f>_xlfn.XLOOKUP(B709,Sheet3!$M$5:$M$9,Sheet3!$P$5:$P$9,"",0,1)</f>
        <v>321.7507500861164</v>
      </c>
    </row>
    <row r="710" spans="1:21" hidden="1" x14ac:dyDescent="0.2">
      <c r="A710" s="1" t="s">
        <v>126</v>
      </c>
      <c r="B710" s="1" t="s">
        <v>184</v>
      </c>
      <c r="C710" s="1" t="s">
        <v>279</v>
      </c>
      <c r="D710" s="1" t="s">
        <v>166</v>
      </c>
      <c r="E710" s="1" t="s">
        <v>1765</v>
      </c>
      <c r="F710" s="1" t="s">
        <v>188</v>
      </c>
      <c r="G710">
        <v>19</v>
      </c>
      <c r="H710">
        <v>64</v>
      </c>
      <c r="I710" s="1" t="s">
        <v>131</v>
      </c>
      <c r="J710" s="1" t="s">
        <v>240</v>
      </c>
      <c r="K710">
        <v>5</v>
      </c>
      <c r="L710">
        <v>100</v>
      </c>
      <c r="M710" s="1" t="s">
        <v>122</v>
      </c>
      <c r="N710" s="1" t="s">
        <v>123</v>
      </c>
      <c r="O710" s="1" t="s">
        <v>1766</v>
      </c>
      <c r="P710" s="1" t="s">
        <v>1767</v>
      </c>
      <c r="Q710">
        <f t="shared" si="22"/>
        <v>326</v>
      </c>
      <c r="R710">
        <f>IFERROR(VLOOKUP(Q710,'Populations Data'!$B$2:$E$90,2,FALSE),"")</f>
        <v>2022</v>
      </c>
      <c r="S710">
        <f>IFERROR(VLOOKUP(Q710,'Populations Data'!$B$2:$E$90,3,FALSE),"")</f>
        <v>150390</v>
      </c>
      <c r="T710" t="str">
        <f t="shared" si="23"/>
        <v>Vancouver Coastal</v>
      </c>
      <c r="U710">
        <f>_xlfn.XLOOKUP(B710,Sheet3!$M$5:$M$9,Sheet3!$P$5:$P$9,"",0,1)</f>
        <v>321.7507500861164</v>
      </c>
    </row>
    <row r="711" spans="1:21" hidden="1" x14ac:dyDescent="0.2">
      <c r="A711" s="1" t="s">
        <v>126</v>
      </c>
      <c r="B711" s="1" t="s">
        <v>184</v>
      </c>
      <c r="C711" s="1" t="s">
        <v>406</v>
      </c>
      <c r="D711" s="1" t="s">
        <v>147</v>
      </c>
      <c r="E711" s="1" t="s">
        <v>1768</v>
      </c>
      <c r="F711" s="1" t="s">
        <v>337</v>
      </c>
      <c r="G711">
        <v>19</v>
      </c>
      <c r="H711">
        <v>64</v>
      </c>
      <c r="I711" s="1" t="s">
        <v>263</v>
      </c>
      <c r="J711" s="1" t="s">
        <v>138</v>
      </c>
      <c r="K711">
        <v>10</v>
      </c>
      <c r="L711">
        <v>100</v>
      </c>
      <c r="M711" s="1" t="s">
        <v>122</v>
      </c>
      <c r="N711" s="1" t="s">
        <v>123</v>
      </c>
      <c r="O711" s="1" t="s">
        <v>121</v>
      </c>
      <c r="P711" s="1" t="s">
        <v>121</v>
      </c>
      <c r="Q711">
        <f t="shared" si="22"/>
        <v>999</v>
      </c>
      <c r="R711" t="str">
        <f>IFERROR(VLOOKUP(Q711,'Populations Data'!$B$2:$E$90,2,FALSE),"")</f>
        <v/>
      </c>
      <c r="S711" t="str">
        <f>IFERROR(VLOOKUP(Q711,'Populations Data'!$B$2:$E$90,3,FALSE),"")</f>
        <v/>
      </c>
      <c r="T711" t="str">
        <f t="shared" si="23"/>
        <v>Vancouver Coastal</v>
      </c>
      <c r="U711">
        <f>_xlfn.XLOOKUP(B711,Sheet3!$M$5:$M$9,Sheet3!$P$5:$P$9,"",0,1)</f>
        <v>321.7507500861164</v>
      </c>
    </row>
    <row r="712" spans="1:21" hidden="1" x14ac:dyDescent="0.2">
      <c r="A712" s="1" t="s">
        <v>126</v>
      </c>
      <c r="B712" s="1" t="s">
        <v>184</v>
      </c>
      <c r="C712" s="1" t="s">
        <v>286</v>
      </c>
      <c r="D712" s="1" t="s">
        <v>147</v>
      </c>
      <c r="E712" s="1" t="s">
        <v>1769</v>
      </c>
      <c r="F712" s="1" t="s">
        <v>288</v>
      </c>
      <c r="G712">
        <v>19</v>
      </c>
      <c r="H712">
        <v>99</v>
      </c>
      <c r="I712" s="1" t="s">
        <v>131</v>
      </c>
      <c r="J712" s="1" t="s">
        <v>121</v>
      </c>
      <c r="K712">
        <v>10</v>
      </c>
      <c r="M712" s="1" t="s">
        <v>122</v>
      </c>
      <c r="N712" s="1" t="s">
        <v>123</v>
      </c>
      <c r="O712" s="1" t="s">
        <v>1770</v>
      </c>
      <c r="P712" s="1" t="s">
        <v>1771</v>
      </c>
      <c r="Q712">
        <f t="shared" si="22"/>
        <v>331</v>
      </c>
      <c r="R712">
        <f>IFERROR(VLOOKUP(Q712,'Populations Data'!$B$2:$E$90,2,FALSE),"")</f>
        <v>2022</v>
      </c>
      <c r="S712">
        <f>IFERROR(VLOOKUP(Q712,'Populations Data'!$B$2:$E$90,3,FALSE),"")</f>
        <v>157110</v>
      </c>
      <c r="T712" t="str">
        <f t="shared" si="23"/>
        <v>Vancouver Coastal</v>
      </c>
      <c r="U712">
        <f>_xlfn.XLOOKUP(B712,Sheet3!$M$5:$M$9,Sheet3!$P$5:$P$9,"",0,1)</f>
        <v>321.7507500861164</v>
      </c>
    </row>
    <row r="713" spans="1:21" hidden="1" x14ac:dyDescent="0.2">
      <c r="A713" s="1" t="s">
        <v>126</v>
      </c>
      <c r="B713" s="1" t="s">
        <v>184</v>
      </c>
      <c r="C713" s="1" t="s">
        <v>286</v>
      </c>
      <c r="D713" s="1" t="s">
        <v>166</v>
      </c>
      <c r="E713" s="1" t="s">
        <v>1772</v>
      </c>
      <c r="F713" s="1" t="s">
        <v>288</v>
      </c>
      <c r="G713">
        <v>19</v>
      </c>
      <c r="H713">
        <v>99</v>
      </c>
      <c r="I713" s="1" t="s">
        <v>222</v>
      </c>
      <c r="J713" s="1" t="s">
        <v>121</v>
      </c>
      <c r="K713">
        <v>6</v>
      </c>
      <c r="M713" s="1" t="s">
        <v>122</v>
      </c>
      <c r="N713" s="1" t="s">
        <v>123</v>
      </c>
      <c r="O713" s="1" t="s">
        <v>1773</v>
      </c>
      <c r="P713" s="1" t="s">
        <v>1774</v>
      </c>
      <c r="Q713">
        <f t="shared" si="22"/>
        <v>331</v>
      </c>
      <c r="R713">
        <f>IFERROR(VLOOKUP(Q713,'Populations Data'!$B$2:$E$90,2,FALSE),"")</f>
        <v>2022</v>
      </c>
      <c r="S713">
        <f>IFERROR(VLOOKUP(Q713,'Populations Data'!$B$2:$E$90,3,FALSE),"")</f>
        <v>157110</v>
      </c>
      <c r="T713" t="str">
        <f t="shared" si="23"/>
        <v>Vancouver Coastal</v>
      </c>
      <c r="U713">
        <f>_xlfn.XLOOKUP(B713,Sheet3!$M$5:$M$9,Sheet3!$P$5:$P$9,"",0,1)</f>
        <v>321.7507500861164</v>
      </c>
    </row>
    <row r="714" spans="1:21" hidden="1" x14ac:dyDescent="0.2">
      <c r="A714" s="1" t="s">
        <v>126</v>
      </c>
      <c r="B714" s="1" t="s">
        <v>184</v>
      </c>
      <c r="C714" s="1" t="s">
        <v>286</v>
      </c>
      <c r="D714" s="1" t="s">
        <v>178</v>
      </c>
      <c r="E714" s="1" t="s">
        <v>1775</v>
      </c>
      <c r="F714" s="1" t="s">
        <v>288</v>
      </c>
      <c r="G714">
        <v>19</v>
      </c>
      <c r="H714">
        <v>64</v>
      </c>
      <c r="I714" s="1" t="s">
        <v>222</v>
      </c>
      <c r="J714" s="1" t="s">
        <v>240</v>
      </c>
      <c r="K714">
        <v>4</v>
      </c>
      <c r="L714">
        <v>100</v>
      </c>
      <c r="M714" s="1" t="s">
        <v>122</v>
      </c>
      <c r="N714" s="1" t="s">
        <v>123</v>
      </c>
      <c r="O714" s="1" t="s">
        <v>1776</v>
      </c>
      <c r="P714" s="1" t="s">
        <v>1777</v>
      </c>
      <c r="Q714">
        <f t="shared" si="22"/>
        <v>331</v>
      </c>
      <c r="R714">
        <f>IFERROR(VLOOKUP(Q714,'Populations Data'!$B$2:$E$90,2,FALSE),"")</f>
        <v>2022</v>
      </c>
      <c r="S714">
        <f>IFERROR(VLOOKUP(Q714,'Populations Data'!$B$2:$E$90,3,FALSE),"")</f>
        <v>157110</v>
      </c>
      <c r="T714" t="str">
        <f t="shared" si="23"/>
        <v>Vancouver Coastal</v>
      </c>
      <c r="U714">
        <f>_xlfn.XLOOKUP(B714,Sheet3!$M$5:$M$9,Sheet3!$P$5:$P$9,"",0,1)</f>
        <v>321.7507500861164</v>
      </c>
    </row>
    <row r="715" spans="1:21" hidden="1" x14ac:dyDescent="0.2">
      <c r="A715" s="1" t="s">
        <v>126</v>
      </c>
      <c r="B715" s="1" t="s">
        <v>184</v>
      </c>
      <c r="C715" s="1" t="s">
        <v>286</v>
      </c>
      <c r="D715" s="1" t="s">
        <v>166</v>
      </c>
      <c r="E715" s="1" t="s">
        <v>1778</v>
      </c>
      <c r="F715" s="1" t="s">
        <v>288</v>
      </c>
      <c r="G715">
        <v>19</v>
      </c>
      <c r="H715">
        <v>64</v>
      </c>
      <c r="I715" s="1" t="s">
        <v>222</v>
      </c>
      <c r="J715" s="1" t="s">
        <v>121</v>
      </c>
      <c r="K715">
        <v>5</v>
      </c>
      <c r="M715" s="1" t="s">
        <v>122</v>
      </c>
      <c r="N715" s="1" t="s">
        <v>123</v>
      </c>
      <c r="O715" s="1" t="s">
        <v>1779</v>
      </c>
      <c r="P715" s="1" t="s">
        <v>1780</v>
      </c>
      <c r="Q715">
        <f t="shared" si="22"/>
        <v>331</v>
      </c>
      <c r="R715">
        <f>IFERROR(VLOOKUP(Q715,'Populations Data'!$B$2:$E$90,2,FALSE),"")</f>
        <v>2022</v>
      </c>
      <c r="S715">
        <f>IFERROR(VLOOKUP(Q715,'Populations Data'!$B$2:$E$90,3,FALSE),"")</f>
        <v>157110</v>
      </c>
      <c r="T715" t="str">
        <f t="shared" si="23"/>
        <v>Vancouver Coastal</v>
      </c>
      <c r="U715">
        <f>_xlfn.XLOOKUP(B715,Sheet3!$M$5:$M$9,Sheet3!$P$5:$P$9,"",0,1)</f>
        <v>321.7507500861164</v>
      </c>
    </row>
    <row r="716" spans="1:21" hidden="1" x14ac:dyDescent="0.2">
      <c r="A716" s="1" t="s">
        <v>126</v>
      </c>
      <c r="B716" s="1" t="s">
        <v>191</v>
      </c>
      <c r="C716" s="1" t="s">
        <v>192</v>
      </c>
      <c r="D716" s="1" t="s">
        <v>147</v>
      </c>
      <c r="E716" s="1" t="s">
        <v>1781</v>
      </c>
      <c r="F716" s="1" t="s">
        <v>194</v>
      </c>
      <c r="G716">
        <v>19</v>
      </c>
      <c r="H716">
        <v>99</v>
      </c>
      <c r="I716" s="1" t="s">
        <v>131</v>
      </c>
      <c r="J716" s="1" t="s">
        <v>121</v>
      </c>
      <c r="K716">
        <v>24</v>
      </c>
      <c r="L716">
        <v>100</v>
      </c>
      <c r="M716" s="1" t="s">
        <v>122</v>
      </c>
      <c r="N716" s="1" t="s">
        <v>123</v>
      </c>
      <c r="O716" s="1" t="s">
        <v>1782</v>
      </c>
      <c r="P716" s="1" t="s">
        <v>1783</v>
      </c>
      <c r="Q716">
        <f t="shared" si="22"/>
        <v>411</v>
      </c>
      <c r="R716">
        <f>IFERROR(VLOOKUP(Q716,'Populations Data'!$B$2:$E$90,2,FALSE),"")</f>
        <v>2022</v>
      </c>
      <c r="S716">
        <f>IFERROR(VLOOKUP(Q716,'Populations Data'!$B$2:$E$90,3,FALSE),"")</f>
        <v>250926</v>
      </c>
      <c r="T716" t="str">
        <f t="shared" si="23"/>
        <v>Vancouver Island</v>
      </c>
      <c r="U716">
        <f>_xlfn.XLOOKUP(B716,Sheet3!$M$5:$M$9,Sheet3!$P$5:$P$9,"",0,1)</f>
        <v>209.99723807980351</v>
      </c>
    </row>
    <row r="717" spans="1:21" hidden="1" x14ac:dyDescent="0.2">
      <c r="A717" s="1" t="s">
        <v>126</v>
      </c>
      <c r="B717" s="1" t="s">
        <v>191</v>
      </c>
      <c r="C717" s="1" t="s">
        <v>192</v>
      </c>
      <c r="D717" s="1" t="s">
        <v>225</v>
      </c>
      <c r="E717" s="1" t="s">
        <v>1784</v>
      </c>
      <c r="F717" s="1" t="s">
        <v>194</v>
      </c>
      <c r="G717">
        <v>19</v>
      </c>
      <c r="H717">
        <v>99</v>
      </c>
      <c r="I717" s="1" t="s">
        <v>131</v>
      </c>
      <c r="J717" s="1" t="s">
        <v>121</v>
      </c>
      <c r="K717">
        <v>21</v>
      </c>
      <c r="L717">
        <v>67</v>
      </c>
      <c r="M717" s="1" t="s">
        <v>122</v>
      </c>
      <c r="N717" s="1" t="s">
        <v>123</v>
      </c>
      <c r="O717" s="1" t="s">
        <v>1785</v>
      </c>
      <c r="P717" s="1" t="s">
        <v>1786</v>
      </c>
      <c r="Q717">
        <f t="shared" si="22"/>
        <v>411</v>
      </c>
      <c r="R717">
        <f>IFERROR(VLOOKUP(Q717,'Populations Data'!$B$2:$E$90,2,FALSE),"")</f>
        <v>2022</v>
      </c>
      <c r="S717">
        <f>IFERROR(VLOOKUP(Q717,'Populations Data'!$B$2:$E$90,3,FALSE),"")</f>
        <v>250926</v>
      </c>
      <c r="T717" t="str">
        <f t="shared" si="23"/>
        <v>Vancouver Island</v>
      </c>
      <c r="U717">
        <f>_xlfn.XLOOKUP(B717,Sheet3!$M$5:$M$9,Sheet3!$P$5:$P$9,"",0,1)</f>
        <v>209.99723807980351</v>
      </c>
    </row>
    <row r="718" spans="1:21" hidden="1" x14ac:dyDescent="0.2">
      <c r="A718" s="1" t="s">
        <v>126</v>
      </c>
      <c r="B718" s="1" t="s">
        <v>191</v>
      </c>
      <c r="C718" s="1" t="s">
        <v>192</v>
      </c>
      <c r="D718" s="1" t="s">
        <v>178</v>
      </c>
      <c r="E718" s="1" t="s">
        <v>1787</v>
      </c>
      <c r="F718" s="1" t="s">
        <v>194</v>
      </c>
      <c r="G718">
        <v>19</v>
      </c>
      <c r="H718">
        <v>99</v>
      </c>
      <c r="I718" s="1" t="s">
        <v>263</v>
      </c>
      <c r="J718" s="1" t="s">
        <v>121</v>
      </c>
      <c r="K718">
        <v>6</v>
      </c>
      <c r="L718">
        <v>60</v>
      </c>
      <c r="M718" s="1" t="s">
        <v>122</v>
      </c>
      <c r="N718" s="1" t="s">
        <v>123</v>
      </c>
      <c r="O718" s="1" t="s">
        <v>1788</v>
      </c>
      <c r="P718" s="1" t="s">
        <v>1789</v>
      </c>
      <c r="Q718">
        <f t="shared" si="22"/>
        <v>411</v>
      </c>
      <c r="R718">
        <f>IFERROR(VLOOKUP(Q718,'Populations Data'!$B$2:$E$90,2,FALSE),"")</f>
        <v>2022</v>
      </c>
      <c r="S718">
        <f>IFERROR(VLOOKUP(Q718,'Populations Data'!$B$2:$E$90,3,FALSE),"")</f>
        <v>250926</v>
      </c>
      <c r="T718" t="str">
        <f t="shared" si="23"/>
        <v>Vancouver Island</v>
      </c>
      <c r="U718">
        <f>_xlfn.XLOOKUP(B718,Sheet3!$M$5:$M$9,Sheet3!$P$5:$P$9,"",0,1)</f>
        <v>209.99723807980351</v>
      </c>
    </row>
    <row r="719" spans="1:21" hidden="1" x14ac:dyDescent="0.2">
      <c r="A719" s="1" t="s">
        <v>126</v>
      </c>
      <c r="B719" s="1" t="s">
        <v>191</v>
      </c>
      <c r="C719" s="1" t="s">
        <v>192</v>
      </c>
      <c r="D719" s="1" t="s">
        <v>312</v>
      </c>
      <c r="E719" s="1" t="s">
        <v>1790</v>
      </c>
      <c r="F719" s="1" t="s">
        <v>194</v>
      </c>
      <c r="G719">
        <v>19</v>
      </c>
      <c r="H719">
        <v>99</v>
      </c>
      <c r="I719" s="1" t="s">
        <v>131</v>
      </c>
      <c r="J719" s="1" t="s">
        <v>121</v>
      </c>
      <c r="K719">
        <v>21</v>
      </c>
      <c r="L719">
        <v>89</v>
      </c>
      <c r="M719" s="1" t="s">
        <v>122</v>
      </c>
      <c r="N719" s="1" t="s">
        <v>123</v>
      </c>
      <c r="O719" s="1" t="s">
        <v>1791</v>
      </c>
      <c r="P719" s="1" t="s">
        <v>1792</v>
      </c>
      <c r="Q719">
        <f t="shared" si="22"/>
        <v>411</v>
      </c>
      <c r="R719">
        <f>IFERROR(VLOOKUP(Q719,'Populations Data'!$B$2:$E$90,2,FALSE),"")</f>
        <v>2022</v>
      </c>
      <c r="S719">
        <f>IFERROR(VLOOKUP(Q719,'Populations Data'!$B$2:$E$90,3,FALSE),"")</f>
        <v>250926</v>
      </c>
      <c r="T719" t="str">
        <f t="shared" si="23"/>
        <v>Vancouver Island</v>
      </c>
      <c r="U719">
        <f>_xlfn.XLOOKUP(B719,Sheet3!$M$5:$M$9,Sheet3!$P$5:$P$9,"",0,1)</f>
        <v>209.99723807980351</v>
      </c>
    </row>
    <row r="720" spans="1:21" hidden="1" x14ac:dyDescent="0.2">
      <c r="A720" s="1" t="s">
        <v>126</v>
      </c>
      <c r="B720" s="1" t="s">
        <v>191</v>
      </c>
      <c r="C720" s="1" t="s">
        <v>192</v>
      </c>
      <c r="D720" s="1" t="s">
        <v>312</v>
      </c>
      <c r="E720" s="1" t="s">
        <v>1793</v>
      </c>
      <c r="F720" s="1" t="s">
        <v>194</v>
      </c>
      <c r="G720">
        <v>19</v>
      </c>
      <c r="H720">
        <v>99</v>
      </c>
      <c r="I720" s="1" t="s">
        <v>131</v>
      </c>
      <c r="J720" s="1" t="s">
        <v>121</v>
      </c>
      <c r="K720">
        <v>7</v>
      </c>
      <c r="L720">
        <v>99</v>
      </c>
      <c r="M720" s="1" t="s">
        <v>122</v>
      </c>
      <c r="N720" s="1" t="s">
        <v>123</v>
      </c>
      <c r="O720" s="1" t="s">
        <v>1794</v>
      </c>
      <c r="P720" s="1" t="s">
        <v>1795</v>
      </c>
      <c r="Q720">
        <f t="shared" si="22"/>
        <v>411</v>
      </c>
      <c r="R720">
        <f>IFERROR(VLOOKUP(Q720,'Populations Data'!$B$2:$E$90,2,FALSE),"")</f>
        <v>2022</v>
      </c>
      <c r="S720">
        <f>IFERROR(VLOOKUP(Q720,'Populations Data'!$B$2:$E$90,3,FALSE),"")</f>
        <v>250926</v>
      </c>
      <c r="T720" t="str">
        <f t="shared" si="23"/>
        <v>Vancouver Island</v>
      </c>
      <c r="U720">
        <f>_xlfn.XLOOKUP(B720,Sheet3!$M$5:$M$9,Sheet3!$P$5:$P$9,"",0,1)</f>
        <v>209.99723807980351</v>
      </c>
    </row>
    <row r="721" spans="1:21" hidden="1" x14ac:dyDescent="0.2">
      <c r="A721" s="1" t="s">
        <v>126</v>
      </c>
      <c r="B721" s="1" t="s">
        <v>191</v>
      </c>
      <c r="C721" s="1" t="s">
        <v>192</v>
      </c>
      <c r="D721" s="1" t="s">
        <v>468</v>
      </c>
      <c r="E721" s="1" t="s">
        <v>1796</v>
      </c>
      <c r="F721" s="1" t="s">
        <v>194</v>
      </c>
      <c r="G721">
        <v>13</v>
      </c>
      <c r="H721">
        <v>18</v>
      </c>
      <c r="I721" s="1" t="s">
        <v>131</v>
      </c>
      <c r="J721" s="1" t="s">
        <v>121</v>
      </c>
      <c r="K721">
        <v>5</v>
      </c>
      <c r="L721">
        <v>33</v>
      </c>
      <c r="M721" s="1" t="s">
        <v>122</v>
      </c>
      <c r="N721" s="1" t="s">
        <v>123</v>
      </c>
      <c r="O721" s="1" t="s">
        <v>1797</v>
      </c>
      <c r="P721" s="1" t="s">
        <v>1798</v>
      </c>
      <c r="Q721">
        <f t="shared" si="22"/>
        <v>411</v>
      </c>
      <c r="R721">
        <f>IFERROR(VLOOKUP(Q721,'Populations Data'!$B$2:$E$90,2,FALSE),"")</f>
        <v>2022</v>
      </c>
      <c r="S721">
        <f>IFERROR(VLOOKUP(Q721,'Populations Data'!$B$2:$E$90,3,FALSE),"")</f>
        <v>250926</v>
      </c>
      <c r="T721" t="str">
        <f t="shared" si="23"/>
        <v>Vancouver Island</v>
      </c>
      <c r="U721">
        <f>_xlfn.XLOOKUP(B721,Sheet3!$M$5:$M$9,Sheet3!$P$5:$P$9,"",0,1)</f>
        <v>209.99723807980351</v>
      </c>
    </row>
    <row r="722" spans="1:21" hidden="1" x14ac:dyDescent="0.2">
      <c r="A722" s="1" t="s">
        <v>126</v>
      </c>
      <c r="B722" s="1" t="s">
        <v>184</v>
      </c>
      <c r="C722" s="1" t="s">
        <v>246</v>
      </c>
      <c r="D722" s="1" t="s">
        <v>312</v>
      </c>
      <c r="E722" s="1" t="s">
        <v>1799</v>
      </c>
      <c r="F722" s="1" t="s">
        <v>188</v>
      </c>
      <c r="G722">
        <v>19</v>
      </c>
      <c r="H722">
        <v>64</v>
      </c>
      <c r="I722" s="1" t="s">
        <v>131</v>
      </c>
      <c r="J722" s="1" t="s">
        <v>240</v>
      </c>
      <c r="K722">
        <v>0</v>
      </c>
      <c r="L722">
        <v>100</v>
      </c>
      <c r="M722" s="1" t="s">
        <v>122</v>
      </c>
      <c r="N722" s="1" t="s">
        <v>123</v>
      </c>
      <c r="O722" s="1" t="s">
        <v>1800</v>
      </c>
      <c r="P722" s="1" t="s">
        <v>1801</v>
      </c>
      <c r="Q722">
        <f t="shared" si="22"/>
        <v>322</v>
      </c>
      <c r="R722">
        <f>IFERROR(VLOOKUP(Q722,'Populations Data'!$B$2:$E$90,2,FALSE),"")</f>
        <v>2022</v>
      </c>
      <c r="S722">
        <f>IFERROR(VLOOKUP(Q722,'Populations Data'!$B$2:$E$90,3,FALSE),"")</f>
        <v>67754</v>
      </c>
      <c r="T722" t="str">
        <f t="shared" si="23"/>
        <v>Vancouver Coastal</v>
      </c>
      <c r="U722">
        <f>_xlfn.XLOOKUP(B722,Sheet3!$M$5:$M$9,Sheet3!$P$5:$P$9,"",0,1)</f>
        <v>321.7507500861164</v>
      </c>
    </row>
    <row r="723" spans="1:21" hidden="1" x14ac:dyDescent="0.2">
      <c r="A723" s="1" t="s">
        <v>126</v>
      </c>
      <c r="B723" s="1" t="s">
        <v>184</v>
      </c>
      <c r="C723" s="1" t="s">
        <v>246</v>
      </c>
      <c r="D723" s="1" t="s">
        <v>312</v>
      </c>
      <c r="E723" s="1" t="s">
        <v>1802</v>
      </c>
      <c r="F723" s="1" t="s">
        <v>188</v>
      </c>
      <c r="G723">
        <v>19</v>
      </c>
      <c r="H723">
        <v>64</v>
      </c>
      <c r="I723" s="1" t="s">
        <v>131</v>
      </c>
      <c r="J723" s="1" t="s">
        <v>138</v>
      </c>
      <c r="K723">
        <v>38</v>
      </c>
      <c r="L723">
        <v>100</v>
      </c>
      <c r="M723" s="1" t="s">
        <v>122</v>
      </c>
      <c r="N723" s="1" t="s">
        <v>123</v>
      </c>
      <c r="O723" s="1" t="s">
        <v>1206</v>
      </c>
      <c r="P723" s="1" t="s">
        <v>1207</v>
      </c>
      <c r="Q723">
        <f t="shared" si="22"/>
        <v>322</v>
      </c>
      <c r="R723">
        <f>IFERROR(VLOOKUP(Q723,'Populations Data'!$B$2:$E$90,2,FALSE),"")</f>
        <v>2022</v>
      </c>
      <c r="S723">
        <f>IFERROR(VLOOKUP(Q723,'Populations Data'!$B$2:$E$90,3,FALSE),"")</f>
        <v>67754</v>
      </c>
      <c r="T723" t="str">
        <f t="shared" si="23"/>
        <v>Vancouver Coastal</v>
      </c>
      <c r="U723">
        <f>_xlfn.XLOOKUP(B723,Sheet3!$M$5:$M$9,Sheet3!$P$5:$P$9,"",0,1)</f>
        <v>321.7507500861164</v>
      </c>
    </row>
    <row r="724" spans="1:21" hidden="1" x14ac:dyDescent="0.2">
      <c r="A724" s="1" t="s">
        <v>126</v>
      </c>
      <c r="B724" s="1" t="s">
        <v>184</v>
      </c>
      <c r="C724" s="1" t="s">
        <v>246</v>
      </c>
      <c r="D724" s="1" t="s">
        <v>312</v>
      </c>
      <c r="E724" s="1" t="s">
        <v>1803</v>
      </c>
      <c r="F724" s="1" t="s">
        <v>188</v>
      </c>
      <c r="G724">
        <v>19</v>
      </c>
      <c r="H724">
        <v>64</v>
      </c>
      <c r="I724" s="1" t="s">
        <v>131</v>
      </c>
      <c r="J724" s="1" t="s">
        <v>240</v>
      </c>
      <c r="K724">
        <v>59</v>
      </c>
      <c r="L724">
        <v>100</v>
      </c>
      <c r="M724" s="1" t="s">
        <v>122</v>
      </c>
      <c r="N724" s="1" t="s">
        <v>123</v>
      </c>
      <c r="O724" s="1" t="s">
        <v>1804</v>
      </c>
      <c r="P724" s="1" t="s">
        <v>1805</v>
      </c>
      <c r="Q724">
        <f t="shared" si="22"/>
        <v>322</v>
      </c>
      <c r="R724">
        <f>IFERROR(VLOOKUP(Q724,'Populations Data'!$B$2:$E$90,2,FALSE),"")</f>
        <v>2022</v>
      </c>
      <c r="S724">
        <f>IFERROR(VLOOKUP(Q724,'Populations Data'!$B$2:$E$90,3,FALSE),"")</f>
        <v>67754</v>
      </c>
      <c r="T724" t="str">
        <f t="shared" si="23"/>
        <v>Vancouver Coastal</v>
      </c>
      <c r="U724">
        <f>_xlfn.XLOOKUP(B724,Sheet3!$M$5:$M$9,Sheet3!$P$5:$P$9,"",0,1)</f>
        <v>321.7507500861164</v>
      </c>
    </row>
    <row r="725" spans="1:21" hidden="1" x14ac:dyDescent="0.2">
      <c r="A725" s="1" t="s">
        <v>126</v>
      </c>
      <c r="B725" s="1" t="s">
        <v>184</v>
      </c>
      <c r="C725" s="1" t="s">
        <v>246</v>
      </c>
      <c r="D725" s="1" t="s">
        <v>312</v>
      </c>
      <c r="E725" s="1" t="s">
        <v>1806</v>
      </c>
      <c r="F725" s="1" t="s">
        <v>188</v>
      </c>
      <c r="G725">
        <v>19</v>
      </c>
      <c r="H725">
        <v>64</v>
      </c>
      <c r="I725" s="1" t="s">
        <v>263</v>
      </c>
      <c r="J725" s="1" t="s">
        <v>240</v>
      </c>
      <c r="K725">
        <v>24</v>
      </c>
      <c r="L725">
        <v>100</v>
      </c>
      <c r="M725" s="1" t="s">
        <v>122</v>
      </c>
      <c r="N725" s="1" t="s">
        <v>123</v>
      </c>
      <c r="O725" s="1" t="s">
        <v>1807</v>
      </c>
      <c r="P725" s="1" t="s">
        <v>1808</v>
      </c>
      <c r="Q725">
        <f t="shared" si="22"/>
        <v>322</v>
      </c>
      <c r="R725">
        <f>IFERROR(VLOOKUP(Q725,'Populations Data'!$B$2:$E$90,2,FALSE),"")</f>
        <v>2022</v>
      </c>
      <c r="S725">
        <f>IFERROR(VLOOKUP(Q725,'Populations Data'!$B$2:$E$90,3,FALSE),"")</f>
        <v>67754</v>
      </c>
      <c r="T725" t="str">
        <f t="shared" si="23"/>
        <v>Vancouver Coastal</v>
      </c>
      <c r="U725">
        <f>_xlfn.XLOOKUP(B725,Sheet3!$M$5:$M$9,Sheet3!$P$5:$P$9,"",0,1)</f>
        <v>321.7507500861164</v>
      </c>
    </row>
    <row r="726" spans="1:21" hidden="1" x14ac:dyDescent="0.2">
      <c r="A726" s="1" t="s">
        <v>126</v>
      </c>
      <c r="B726" s="1" t="s">
        <v>184</v>
      </c>
      <c r="C726" s="1" t="s">
        <v>246</v>
      </c>
      <c r="D726" s="1" t="s">
        <v>225</v>
      </c>
      <c r="E726" s="1" t="s">
        <v>1809</v>
      </c>
      <c r="F726" s="1" t="s">
        <v>188</v>
      </c>
      <c r="G726">
        <v>19</v>
      </c>
      <c r="H726">
        <v>64</v>
      </c>
      <c r="I726" s="1" t="s">
        <v>131</v>
      </c>
      <c r="J726" s="1" t="s">
        <v>138</v>
      </c>
      <c r="K726">
        <v>34</v>
      </c>
      <c r="L726">
        <v>100</v>
      </c>
      <c r="M726" s="1" t="s">
        <v>122</v>
      </c>
      <c r="N726" s="1" t="s">
        <v>123</v>
      </c>
      <c r="O726" s="1" t="s">
        <v>1810</v>
      </c>
      <c r="P726" s="1" t="s">
        <v>1811</v>
      </c>
      <c r="Q726">
        <f t="shared" si="22"/>
        <v>322</v>
      </c>
      <c r="R726">
        <f>IFERROR(VLOOKUP(Q726,'Populations Data'!$B$2:$E$90,2,FALSE),"")</f>
        <v>2022</v>
      </c>
      <c r="S726">
        <f>IFERROR(VLOOKUP(Q726,'Populations Data'!$B$2:$E$90,3,FALSE),"")</f>
        <v>67754</v>
      </c>
      <c r="T726" t="str">
        <f t="shared" si="23"/>
        <v>Vancouver Coastal</v>
      </c>
      <c r="U726">
        <f>_xlfn.XLOOKUP(B726,Sheet3!$M$5:$M$9,Sheet3!$P$5:$P$9,"",0,1)</f>
        <v>321.7507500861164</v>
      </c>
    </row>
    <row r="727" spans="1:21" hidden="1" x14ac:dyDescent="0.2">
      <c r="A727" s="1" t="s">
        <v>126</v>
      </c>
      <c r="B727" s="1" t="s">
        <v>184</v>
      </c>
      <c r="C727" s="1" t="s">
        <v>246</v>
      </c>
      <c r="D727" s="1" t="s">
        <v>225</v>
      </c>
      <c r="E727" s="1" t="s">
        <v>1812</v>
      </c>
      <c r="F727" s="1" t="s">
        <v>188</v>
      </c>
      <c r="G727">
        <v>19</v>
      </c>
      <c r="H727">
        <v>64</v>
      </c>
      <c r="I727" s="1" t="s">
        <v>131</v>
      </c>
      <c r="J727" s="1" t="s">
        <v>138</v>
      </c>
      <c r="K727">
        <v>25</v>
      </c>
      <c r="L727">
        <v>100</v>
      </c>
      <c r="M727" s="1" t="s">
        <v>122</v>
      </c>
      <c r="N727" s="1" t="s">
        <v>123</v>
      </c>
      <c r="O727" s="1" t="s">
        <v>1813</v>
      </c>
      <c r="P727" s="1" t="s">
        <v>1814</v>
      </c>
      <c r="Q727">
        <f t="shared" si="22"/>
        <v>322</v>
      </c>
      <c r="R727">
        <f>IFERROR(VLOOKUP(Q727,'Populations Data'!$B$2:$E$90,2,FALSE),"")</f>
        <v>2022</v>
      </c>
      <c r="S727">
        <f>IFERROR(VLOOKUP(Q727,'Populations Data'!$B$2:$E$90,3,FALSE),"")</f>
        <v>67754</v>
      </c>
      <c r="T727" t="str">
        <f t="shared" si="23"/>
        <v>Vancouver Coastal</v>
      </c>
      <c r="U727">
        <f>_xlfn.XLOOKUP(B727,Sheet3!$M$5:$M$9,Sheet3!$P$5:$P$9,"",0,1)</f>
        <v>321.7507500861164</v>
      </c>
    </row>
    <row r="728" spans="1:21" hidden="1" x14ac:dyDescent="0.2">
      <c r="A728" s="1" t="s">
        <v>126</v>
      </c>
      <c r="B728" s="1" t="s">
        <v>184</v>
      </c>
      <c r="C728" s="1" t="s">
        <v>246</v>
      </c>
      <c r="D728" s="1" t="s">
        <v>275</v>
      </c>
      <c r="E728" s="1" t="s">
        <v>1815</v>
      </c>
      <c r="F728" s="1" t="s">
        <v>188</v>
      </c>
      <c r="G728">
        <v>65</v>
      </c>
      <c r="H728">
        <v>99</v>
      </c>
      <c r="I728" s="1" t="s">
        <v>131</v>
      </c>
      <c r="J728" s="1" t="s">
        <v>138</v>
      </c>
      <c r="K728">
        <v>32</v>
      </c>
      <c r="L728">
        <v>100</v>
      </c>
      <c r="M728" s="1" t="s">
        <v>122</v>
      </c>
      <c r="N728" s="1" t="s">
        <v>123</v>
      </c>
      <c r="O728" s="1" t="s">
        <v>1816</v>
      </c>
      <c r="P728" s="1" t="s">
        <v>1817</v>
      </c>
      <c r="Q728">
        <f t="shared" si="22"/>
        <v>322</v>
      </c>
      <c r="R728">
        <f>IFERROR(VLOOKUP(Q728,'Populations Data'!$B$2:$E$90,2,FALSE),"")</f>
        <v>2022</v>
      </c>
      <c r="S728">
        <f>IFERROR(VLOOKUP(Q728,'Populations Data'!$B$2:$E$90,3,FALSE),"")</f>
        <v>67754</v>
      </c>
      <c r="T728" t="str">
        <f t="shared" si="23"/>
        <v>Vancouver Coastal</v>
      </c>
      <c r="U728">
        <f>_xlfn.XLOOKUP(B728,Sheet3!$M$5:$M$9,Sheet3!$P$5:$P$9,"",0,1)</f>
        <v>321.7507500861164</v>
      </c>
    </row>
    <row r="729" spans="1:21" hidden="1" x14ac:dyDescent="0.2">
      <c r="A729" s="1" t="s">
        <v>126</v>
      </c>
      <c r="B729" s="1" t="s">
        <v>184</v>
      </c>
      <c r="C729" s="1" t="s">
        <v>328</v>
      </c>
      <c r="D729" s="1" t="s">
        <v>225</v>
      </c>
      <c r="E729" s="1" t="s">
        <v>1818</v>
      </c>
      <c r="F729" s="1" t="s">
        <v>188</v>
      </c>
      <c r="G729">
        <v>19</v>
      </c>
      <c r="H729">
        <v>64</v>
      </c>
      <c r="I729" s="1" t="s">
        <v>131</v>
      </c>
      <c r="J729" s="1" t="s">
        <v>138</v>
      </c>
      <c r="K729">
        <v>9</v>
      </c>
      <c r="L729">
        <v>100</v>
      </c>
      <c r="M729" s="1" t="s">
        <v>122</v>
      </c>
      <c r="N729" s="1" t="s">
        <v>123</v>
      </c>
      <c r="O729" s="1" t="s">
        <v>1819</v>
      </c>
      <c r="P729" s="1" t="s">
        <v>1820</v>
      </c>
      <c r="Q729">
        <f t="shared" si="22"/>
        <v>323</v>
      </c>
      <c r="R729">
        <f>IFERROR(VLOOKUP(Q729,'Populations Data'!$B$2:$E$90,2,FALSE),"")</f>
        <v>2022</v>
      </c>
      <c r="S729">
        <f>IFERROR(VLOOKUP(Q729,'Populations Data'!$B$2:$E$90,3,FALSE),"")</f>
        <v>115837</v>
      </c>
      <c r="T729" t="str">
        <f t="shared" si="23"/>
        <v>Vancouver Coastal</v>
      </c>
      <c r="U729">
        <f>_xlfn.XLOOKUP(B729,Sheet3!$M$5:$M$9,Sheet3!$P$5:$P$9,"",0,1)</f>
        <v>321.7507500861164</v>
      </c>
    </row>
    <row r="730" spans="1:21" hidden="1" x14ac:dyDescent="0.2">
      <c r="A730" s="1" t="s">
        <v>126</v>
      </c>
      <c r="B730" s="1" t="s">
        <v>191</v>
      </c>
      <c r="C730" s="1" t="s">
        <v>192</v>
      </c>
      <c r="D730" s="1" t="s">
        <v>524</v>
      </c>
      <c r="E730" s="1" t="s">
        <v>852</v>
      </c>
      <c r="F730" s="1" t="s">
        <v>194</v>
      </c>
      <c r="G730">
        <v>19</v>
      </c>
      <c r="H730">
        <v>99</v>
      </c>
      <c r="I730" s="1" t="s">
        <v>131</v>
      </c>
      <c r="J730" s="1" t="s">
        <v>121</v>
      </c>
      <c r="K730">
        <v>20</v>
      </c>
      <c r="L730">
        <v>95</v>
      </c>
      <c r="M730" s="1" t="s">
        <v>122</v>
      </c>
      <c r="N730" s="1" t="s">
        <v>123</v>
      </c>
      <c r="O730" s="1" t="s">
        <v>1821</v>
      </c>
      <c r="P730" s="1" t="s">
        <v>1822</v>
      </c>
      <c r="Q730">
        <f t="shared" si="22"/>
        <v>411</v>
      </c>
      <c r="R730">
        <f>IFERROR(VLOOKUP(Q730,'Populations Data'!$B$2:$E$90,2,FALSE),"")</f>
        <v>2022</v>
      </c>
      <c r="S730">
        <f>IFERROR(VLOOKUP(Q730,'Populations Data'!$B$2:$E$90,3,FALSE),"")</f>
        <v>250926</v>
      </c>
      <c r="T730" t="str">
        <f t="shared" si="23"/>
        <v>Vancouver Island</v>
      </c>
      <c r="U730">
        <f>_xlfn.XLOOKUP(B730,Sheet3!$M$5:$M$9,Sheet3!$P$5:$P$9,"",0,1)</f>
        <v>209.99723807980351</v>
      </c>
    </row>
    <row r="731" spans="1:21" hidden="1" x14ac:dyDescent="0.2">
      <c r="A731" s="1" t="s">
        <v>126</v>
      </c>
      <c r="B731" s="1" t="s">
        <v>191</v>
      </c>
      <c r="C731" s="1" t="s">
        <v>192</v>
      </c>
      <c r="D731" s="1" t="s">
        <v>147</v>
      </c>
      <c r="E731" s="1" t="s">
        <v>1823</v>
      </c>
      <c r="F731" s="1" t="s">
        <v>194</v>
      </c>
      <c r="G731">
        <v>19</v>
      </c>
      <c r="H731">
        <v>99</v>
      </c>
      <c r="I731" s="1" t="s">
        <v>131</v>
      </c>
      <c r="J731" s="1" t="s">
        <v>121</v>
      </c>
      <c r="K731">
        <v>6</v>
      </c>
      <c r="L731">
        <v>100</v>
      </c>
      <c r="M731" s="1" t="s">
        <v>122</v>
      </c>
      <c r="N731" s="1" t="s">
        <v>123</v>
      </c>
      <c r="O731" s="1" t="s">
        <v>342</v>
      </c>
      <c r="P731" s="1" t="s">
        <v>343</v>
      </c>
      <c r="Q731">
        <f t="shared" si="22"/>
        <v>411</v>
      </c>
      <c r="R731">
        <f>IFERROR(VLOOKUP(Q731,'Populations Data'!$B$2:$E$90,2,FALSE),"")</f>
        <v>2022</v>
      </c>
      <c r="S731">
        <f>IFERROR(VLOOKUP(Q731,'Populations Data'!$B$2:$E$90,3,FALSE),"")</f>
        <v>250926</v>
      </c>
      <c r="T731" t="str">
        <f t="shared" si="23"/>
        <v>Vancouver Island</v>
      </c>
      <c r="U731">
        <f>_xlfn.XLOOKUP(B731,Sheet3!$M$5:$M$9,Sheet3!$P$5:$P$9,"",0,1)</f>
        <v>209.99723807980351</v>
      </c>
    </row>
    <row r="732" spans="1:21" hidden="1" x14ac:dyDescent="0.2">
      <c r="A732" s="1" t="s">
        <v>126</v>
      </c>
      <c r="B732" s="1" t="s">
        <v>191</v>
      </c>
      <c r="C732" s="1" t="s">
        <v>192</v>
      </c>
      <c r="D732" s="1" t="s">
        <v>225</v>
      </c>
      <c r="E732" s="1" t="s">
        <v>1824</v>
      </c>
      <c r="F732" s="1" t="s">
        <v>194</v>
      </c>
      <c r="G732">
        <v>19</v>
      </c>
      <c r="H732">
        <v>99</v>
      </c>
      <c r="I732" s="1" t="s">
        <v>131</v>
      </c>
      <c r="J732" s="1" t="s">
        <v>121</v>
      </c>
      <c r="K732">
        <v>32</v>
      </c>
      <c r="L732">
        <v>69</v>
      </c>
      <c r="M732" s="1" t="s">
        <v>122</v>
      </c>
      <c r="N732" s="1" t="s">
        <v>123</v>
      </c>
      <c r="O732" s="1" t="s">
        <v>1825</v>
      </c>
      <c r="P732" s="1" t="s">
        <v>1826</v>
      </c>
      <c r="Q732">
        <f t="shared" si="22"/>
        <v>411</v>
      </c>
      <c r="R732">
        <f>IFERROR(VLOOKUP(Q732,'Populations Data'!$B$2:$E$90,2,FALSE),"")</f>
        <v>2022</v>
      </c>
      <c r="S732">
        <f>IFERROR(VLOOKUP(Q732,'Populations Data'!$B$2:$E$90,3,FALSE),"")</f>
        <v>250926</v>
      </c>
      <c r="T732" t="str">
        <f t="shared" si="23"/>
        <v>Vancouver Island</v>
      </c>
      <c r="U732">
        <f>_xlfn.XLOOKUP(B732,Sheet3!$M$5:$M$9,Sheet3!$P$5:$P$9,"",0,1)</f>
        <v>209.99723807980351</v>
      </c>
    </row>
    <row r="733" spans="1:21" hidden="1" x14ac:dyDescent="0.2">
      <c r="A733" s="1" t="s">
        <v>126</v>
      </c>
      <c r="B733" s="1" t="s">
        <v>191</v>
      </c>
      <c r="C733" s="1" t="s">
        <v>1040</v>
      </c>
      <c r="D733" s="1" t="s">
        <v>312</v>
      </c>
      <c r="E733" s="1" t="s">
        <v>1827</v>
      </c>
      <c r="F733" s="1" t="s">
        <v>194</v>
      </c>
      <c r="G733">
        <v>55</v>
      </c>
      <c r="H733">
        <v>99</v>
      </c>
      <c r="I733" s="1" t="s">
        <v>131</v>
      </c>
      <c r="J733" s="1" t="s">
        <v>121</v>
      </c>
      <c r="K733">
        <v>32</v>
      </c>
      <c r="L733">
        <v>90</v>
      </c>
      <c r="M733" s="1" t="s">
        <v>122</v>
      </c>
      <c r="N733" s="1" t="s">
        <v>123</v>
      </c>
      <c r="O733" s="1" t="s">
        <v>1828</v>
      </c>
      <c r="P733" s="1" t="s">
        <v>1829</v>
      </c>
      <c r="Q733">
        <f t="shared" si="22"/>
        <v>412</v>
      </c>
      <c r="R733">
        <f>IFERROR(VLOOKUP(Q733,'Populations Data'!$B$2:$E$90,2,FALSE),"")</f>
        <v>2022</v>
      </c>
      <c r="S733">
        <f>IFERROR(VLOOKUP(Q733,'Populations Data'!$B$2:$E$90,3,FALSE),"")</f>
        <v>99675</v>
      </c>
      <c r="T733" t="str">
        <f t="shared" si="23"/>
        <v>Vancouver Island</v>
      </c>
      <c r="U733">
        <f>_xlfn.XLOOKUP(B733,Sheet3!$M$5:$M$9,Sheet3!$P$5:$P$9,"",0,1)</f>
        <v>209.99723807980351</v>
      </c>
    </row>
    <row r="734" spans="1:21" hidden="1" x14ac:dyDescent="0.2">
      <c r="A734" s="1" t="s">
        <v>126</v>
      </c>
      <c r="B734" s="1" t="s">
        <v>191</v>
      </c>
      <c r="C734" s="1" t="s">
        <v>356</v>
      </c>
      <c r="D734" s="1" t="s">
        <v>312</v>
      </c>
      <c r="E734" s="1" t="s">
        <v>1640</v>
      </c>
      <c r="F734" s="1" t="s">
        <v>358</v>
      </c>
      <c r="G734">
        <v>19</v>
      </c>
      <c r="H734">
        <v>99</v>
      </c>
      <c r="I734" s="1" t="s">
        <v>131</v>
      </c>
      <c r="J734" s="1" t="s">
        <v>240</v>
      </c>
      <c r="K734">
        <v>24</v>
      </c>
      <c r="L734">
        <v>100</v>
      </c>
      <c r="M734" s="1" t="s">
        <v>122</v>
      </c>
      <c r="N734" s="1" t="s">
        <v>123</v>
      </c>
      <c r="O734" s="1" t="s">
        <v>1641</v>
      </c>
      <c r="P734" s="1" t="s">
        <v>1642</v>
      </c>
      <c r="Q734">
        <f t="shared" si="22"/>
        <v>421</v>
      </c>
      <c r="R734">
        <f>IFERROR(VLOOKUP(Q734,'Populations Data'!$B$2:$E$90,2,FALSE),"")</f>
        <v>2022</v>
      </c>
      <c r="S734">
        <f>IFERROR(VLOOKUP(Q734,'Populations Data'!$B$2:$E$90,3,FALSE),"")</f>
        <v>64912</v>
      </c>
      <c r="T734" t="str">
        <f t="shared" si="23"/>
        <v>Vancouver Island</v>
      </c>
      <c r="U734">
        <f>_xlfn.XLOOKUP(B734,Sheet3!$M$5:$M$9,Sheet3!$P$5:$P$9,"",0,1)</f>
        <v>209.99723807980351</v>
      </c>
    </row>
    <row r="735" spans="1:21" hidden="1" x14ac:dyDescent="0.2">
      <c r="A735" s="1" t="s">
        <v>126</v>
      </c>
      <c r="B735" s="1" t="s">
        <v>191</v>
      </c>
      <c r="C735" s="1" t="s">
        <v>356</v>
      </c>
      <c r="D735" s="1" t="s">
        <v>524</v>
      </c>
      <c r="E735" s="1" t="s">
        <v>1830</v>
      </c>
      <c r="F735" s="1" t="s">
        <v>358</v>
      </c>
      <c r="G735">
        <v>19</v>
      </c>
      <c r="H735">
        <v>99</v>
      </c>
      <c r="I735" s="1" t="s">
        <v>131</v>
      </c>
      <c r="J735" s="1" t="s">
        <v>138</v>
      </c>
      <c r="K735">
        <v>6</v>
      </c>
      <c r="L735">
        <v>100</v>
      </c>
      <c r="M735" s="1" t="s">
        <v>122</v>
      </c>
      <c r="N735" s="1" t="s">
        <v>123</v>
      </c>
      <c r="O735" s="1" t="s">
        <v>1641</v>
      </c>
      <c r="P735" s="1" t="s">
        <v>1642</v>
      </c>
      <c r="Q735">
        <f t="shared" si="22"/>
        <v>421</v>
      </c>
      <c r="R735">
        <f>IFERROR(VLOOKUP(Q735,'Populations Data'!$B$2:$E$90,2,FALSE),"")</f>
        <v>2022</v>
      </c>
      <c r="S735">
        <f>IFERROR(VLOOKUP(Q735,'Populations Data'!$B$2:$E$90,3,FALSE),"")</f>
        <v>64912</v>
      </c>
      <c r="T735" t="str">
        <f t="shared" si="23"/>
        <v>Vancouver Island</v>
      </c>
      <c r="U735">
        <f>_xlfn.XLOOKUP(B735,Sheet3!$M$5:$M$9,Sheet3!$P$5:$P$9,"",0,1)</f>
        <v>209.99723807980351</v>
      </c>
    </row>
    <row r="736" spans="1:21" hidden="1" x14ac:dyDescent="0.2">
      <c r="A736" s="1" t="s">
        <v>126</v>
      </c>
      <c r="B736" s="1" t="s">
        <v>191</v>
      </c>
      <c r="C736" s="1" t="s">
        <v>620</v>
      </c>
      <c r="D736" s="1" t="s">
        <v>791</v>
      </c>
      <c r="E736" s="1" t="s">
        <v>1831</v>
      </c>
      <c r="F736" s="1" t="s">
        <v>622</v>
      </c>
      <c r="G736">
        <v>12</v>
      </c>
      <c r="H736">
        <v>19</v>
      </c>
      <c r="I736" s="1" t="s">
        <v>131</v>
      </c>
      <c r="J736" s="1" t="s">
        <v>121</v>
      </c>
      <c r="K736">
        <v>5</v>
      </c>
      <c r="L736">
        <v>35</v>
      </c>
      <c r="M736" s="1" t="s">
        <v>122</v>
      </c>
      <c r="N736" s="1" t="s">
        <v>123</v>
      </c>
      <c r="O736" s="1" t="s">
        <v>1832</v>
      </c>
      <c r="P736" s="1" t="s">
        <v>1833</v>
      </c>
      <c r="Q736">
        <f t="shared" si="22"/>
        <v>431</v>
      </c>
      <c r="R736">
        <f>IFERROR(VLOOKUP(Q736,'Populations Data'!$B$2:$E$90,2,FALSE),"")</f>
        <v>2022</v>
      </c>
      <c r="S736">
        <f>IFERROR(VLOOKUP(Q736,'Populations Data'!$B$2:$E$90,3,FALSE),"")</f>
        <v>76192</v>
      </c>
      <c r="T736" t="str">
        <f t="shared" si="23"/>
        <v>Vancouver Island</v>
      </c>
      <c r="U736">
        <f>_xlfn.XLOOKUP(B736,Sheet3!$M$5:$M$9,Sheet3!$P$5:$P$9,"",0,1)</f>
        <v>209.99723807980351</v>
      </c>
    </row>
    <row r="737" spans="1:21" hidden="1" x14ac:dyDescent="0.2">
      <c r="A737" s="1" t="s">
        <v>126</v>
      </c>
      <c r="B737" s="1" t="s">
        <v>191</v>
      </c>
      <c r="C737" s="1" t="s">
        <v>367</v>
      </c>
      <c r="D737" s="1" t="s">
        <v>368</v>
      </c>
      <c r="E737" s="1" t="s">
        <v>1233</v>
      </c>
      <c r="F737" s="1" t="s">
        <v>370</v>
      </c>
      <c r="G737">
        <v>19</v>
      </c>
      <c r="H737">
        <v>99</v>
      </c>
      <c r="I737" s="1" t="s">
        <v>222</v>
      </c>
      <c r="J737" s="1" t="s">
        <v>240</v>
      </c>
      <c r="K737">
        <v>4</v>
      </c>
      <c r="L737">
        <v>67</v>
      </c>
      <c r="M737" s="1" t="s">
        <v>122</v>
      </c>
      <c r="N737" s="1" t="s">
        <v>123</v>
      </c>
      <c r="O737" s="1" t="s">
        <v>1834</v>
      </c>
      <c r="P737" s="1" t="s">
        <v>1835</v>
      </c>
      <c r="Q737">
        <f t="shared" si="22"/>
        <v>432</v>
      </c>
      <c r="R737">
        <f>IFERROR(VLOOKUP(Q737,'Populations Data'!$B$2:$E$90,2,FALSE),"")</f>
        <v>2022</v>
      </c>
      <c r="S737">
        <f>IFERROR(VLOOKUP(Q737,'Populations Data'!$B$2:$E$90,3,FALSE),"")</f>
        <v>48654</v>
      </c>
      <c r="T737" t="str">
        <f t="shared" si="23"/>
        <v>Vancouver Island</v>
      </c>
      <c r="U737">
        <f>_xlfn.XLOOKUP(B737,Sheet3!$M$5:$M$9,Sheet3!$P$5:$P$9,"",0,1)</f>
        <v>209.99723807980351</v>
      </c>
    </row>
    <row r="738" spans="1:21" hidden="1" x14ac:dyDescent="0.2">
      <c r="A738" s="1" t="s">
        <v>126</v>
      </c>
      <c r="B738" s="1" t="s">
        <v>191</v>
      </c>
      <c r="C738" s="1" t="s">
        <v>367</v>
      </c>
      <c r="D738" s="1" t="s">
        <v>1836</v>
      </c>
      <c r="E738" s="1" t="s">
        <v>1837</v>
      </c>
      <c r="F738" s="1" t="s">
        <v>370</v>
      </c>
      <c r="G738">
        <v>19</v>
      </c>
      <c r="H738">
        <v>99</v>
      </c>
      <c r="I738" s="1" t="s">
        <v>131</v>
      </c>
      <c r="J738" s="1" t="s">
        <v>121</v>
      </c>
      <c r="K738">
        <v>6</v>
      </c>
      <c r="L738">
        <v>88</v>
      </c>
      <c r="M738" s="1" t="s">
        <v>122</v>
      </c>
      <c r="N738" s="1" t="s">
        <v>123</v>
      </c>
      <c r="O738" s="1" t="s">
        <v>1838</v>
      </c>
      <c r="P738" s="1" t="s">
        <v>1839</v>
      </c>
      <c r="Q738">
        <f t="shared" si="22"/>
        <v>432</v>
      </c>
      <c r="R738">
        <f>IFERROR(VLOOKUP(Q738,'Populations Data'!$B$2:$E$90,2,FALSE),"")</f>
        <v>2022</v>
      </c>
      <c r="S738">
        <f>IFERROR(VLOOKUP(Q738,'Populations Data'!$B$2:$E$90,3,FALSE),"")</f>
        <v>48654</v>
      </c>
      <c r="T738" t="str">
        <f t="shared" si="23"/>
        <v>Vancouver Island</v>
      </c>
      <c r="U738">
        <f>_xlfn.XLOOKUP(B738,Sheet3!$M$5:$M$9,Sheet3!$P$5:$P$9,"",0,1)</f>
        <v>209.99723807980351</v>
      </c>
    </row>
    <row r="739" spans="1:21" hidden="1" x14ac:dyDescent="0.2">
      <c r="A739" s="1" t="s">
        <v>126</v>
      </c>
      <c r="B739" s="1" t="s">
        <v>202</v>
      </c>
      <c r="C739" s="1" t="s">
        <v>410</v>
      </c>
      <c r="D739" s="1" t="s">
        <v>135</v>
      </c>
      <c r="E739" s="1" t="s">
        <v>1530</v>
      </c>
      <c r="F739" s="1" t="s">
        <v>1840</v>
      </c>
      <c r="G739">
        <v>19</v>
      </c>
      <c r="H739">
        <v>99</v>
      </c>
      <c r="I739" s="1" t="s">
        <v>131</v>
      </c>
      <c r="J739" s="1" t="s">
        <v>121</v>
      </c>
      <c r="K739">
        <v>1</v>
      </c>
      <c r="M739" s="1" t="s">
        <v>122</v>
      </c>
      <c r="N739" s="1" t="s">
        <v>123</v>
      </c>
      <c r="O739" s="1" t="s">
        <v>1531</v>
      </c>
      <c r="P739" s="1" t="s">
        <v>1532</v>
      </c>
      <c r="Q739">
        <f t="shared" si="22"/>
        <v>510</v>
      </c>
      <c r="R739">
        <f>IFERROR(VLOOKUP(Q739,'Populations Data'!$B$2:$E$90,2,FALSE),"")</f>
        <v>2022</v>
      </c>
      <c r="S739">
        <f>IFERROR(VLOOKUP(Q739,'Populations Data'!$B$2:$E$90,3,FALSE),"")</f>
        <v>4553</v>
      </c>
      <c r="T739" t="str">
        <f t="shared" si="23"/>
        <v>Northern</v>
      </c>
      <c r="U739">
        <f>_xlfn.XLOOKUP(B739,Sheet3!$M$5:$M$9,Sheet3!$P$5:$P$9,"",0,1)</f>
        <v>147.86298030491744</v>
      </c>
    </row>
    <row r="740" spans="1:21" hidden="1" x14ac:dyDescent="0.2">
      <c r="A740" s="1" t="s">
        <v>126</v>
      </c>
      <c r="B740" s="1" t="s">
        <v>202</v>
      </c>
      <c r="C740" s="1" t="s">
        <v>410</v>
      </c>
      <c r="D740" s="1" t="s">
        <v>135</v>
      </c>
      <c r="E740" s="1" t="s">
        <v>1841</v>
      </c>
      <c r="F740" s="1" t="s">
        <v>412</v>
      </c>
      <c r="G740">
        <v>19</v>
      </c>
      <c r="H740">
        <v>99</v>
      </c>
      <c r="I740" s="1" t="s">
        <v>131</v>
      </c>
      <c r="J740" s="1" t="s">
        <v>121</v>
      </c>
      <c r="K740">
        <v>1</v>
      </c>
      <c r="M740" s="1" t="s">
        <v>122</v>
      </c>
      <c r="N740" s="1" t="s">
        <v>123</v>
      </c>
      <c r="O740" s="1" t="s">
        <v>1434</v>
      </c>
      <c r="P740" s="1" t="s">
        <v>1435</v>
      </c>
      <c r="Q740">
        <f t="shared" si="22"/>
        <v>510</v>
      </c>
      <c r="R740">
        <f>IFERROR(VLOOKUP(Q740,'Populations Data'!$B$2:$E$90,2,FALSE),"")</f>
        <v>2022</v>
      </c>
      <c r="S740">
        <f>IFERROR(VLOOKUP(Q740,'Populations Data'!$B$2:$E$90,3,FALSE),"")</f>
        <v>4553</v>
      </c>
      <c r="T740" t="str">
        <f t="shared" si="23"/>
        <v>Northern</v>
      </c>
      <c r="U740">
        <f>_xlfn.XLOOKUP(B740,Sheet3!$M$5:$M$9,Sheet3!$P$5:$P$9,"",0,1)</f>
        <v>147.86298030491744</v>
      </c>
    </row>
    <row r="741" spans="1:21" hidden="1" x14ac:dyDescent="0.2">
      <c r="A741" s="1" t="s">
        <v>126</v>
      </c>
      <c r="B741" s="1" t="s">
        <v>202</v>
      </c>
      <c r="C741" s="1" t="s">
        <v>882</v>
      </c>
      <c r="D741" s="1" t="s">
        <v>178</v>
      </c>
      <c r="E741" s="1" t="s">
        <v>1842</v>
      </c>
      <c r="F741" s="1" t="s">
        <v>1843</v>
      </c>
      <c r="G741">
        <v>19</v>
      </c>
      <c r="H741">
        <v>64</v>
      </c>
      <c r="I741" s="1" t="s">
        <v>222</v>
      </c>
      <c r="J741" s="1" t="s">
        <v>121</v>
      </c>
      <c r="K741">
        <v>5</v>
      </c>
      <c r="M741" s="1" t="s">
        <v>122</v>
      </c>
      <c r="N741" s="1" t="s">
        <v>123</v>
      </c>
      <c r="O741" s="1" t="s">
        <v>1844</v>
      </c>
      <c r="P741" s="1" t="s">
        <v>1845</v>
      </c>
      <c r="Q741">
        <f t="shared" si="22"/>
        <v>515</v>
      </c>
      <c r="R741">
        <f>IFERROR(VLOOKUP(Q741,'Populations Data'!$B$2:$E$90,2,FALSE),"")</f>
        <v>2022</v>
      </c>
      <c r="S741">
        <f>IFERROR(VLOOKUP(Q741,'Populations Data'!$B$2:$E$90,3,FALSE),"")</f>
        <v>9610</v>
      </c>
      <c r="T741" t="str">
        <f t="shared" si="23"/>
        <v>Northern</v>
      </c>
      <c r="U741">
        <f>_xlfn.XLOOKUP(B741,Sheet3!$M$5:$M$9,Sheet3!$P$5:$P$9,"",0,1)</f>
        <v>147.86298030491744</v>
      </c>
    </row>
    <row r="742" spans="1:21" hidden="1" x14ac:dyDescent="0.2">
      <c r="A742" s="1" t="s">
        <v>126</v>
      </c>
      <c r="B742" s="1" t="s">
        <v>202</v>
      </c>
      <c r="C742" s="1" t="s">
        <v>377</v>
      </c>
      <c r="D742" s="1" t="s">
        <v>275</v>
      </c>
      <c r="E742" s="1" t="s">
        <v>1846</v>
      </c>
      <c r="F742" s="1" t="s">
        <v>379</v>
      </c>
      <c r="G742">
        <v>60</v>
      </c>
      <c r="H742">
        <v>99</v>
      </c>
      <c r="I742" s="1" t="s">
        <v>131</v>
      </c>
      <c r="J742" s="1" t="s">
        <v>121</v>
      </c>
      <c r="K742">
        <v>21</v>
      </c>
      <c r="M742" s="1" t="s">
        <v>122</v>
      </c>
      <c r="N742" s="1" t="s">
        <v>123</v>
      </c>
      <c r="O742" s="1" t="s">
        <v>1847</v>
      </c>
      <c r="P742" s="1" t="s">
        <v>1848</v>
      </c>
      <c r="Q742">
        <f t="shared" si="22"/>
        <v>524</v>
      </c>
      <c r="R742">
        <f>IFERROR(VLOOKUP(Q742,'Populations Data'!$B$2:$E$90,2,FALSE),"")</f>
        <v>2022</v>
      </c>
      <c r="S742">
        <f>IFERROR(VLOOKUP(Q742,'Populations Data'!$B$2:$E$90,3,FALSE),"")</f>
        <v>106275</v>
      </c>
      <c r="T742" t="str">
        <f t="shared" si="23"/>
        <v>Northern</v>
      </c>
      <c r="U742">
        <f>_xlfn.XLOOKUP(B742,Sheet3!$M$5:$M$9,Sheet3!$P$5:$P$9,"",0,1)</f>
        <v>147.86298030491744</v>
      </c>
    </row>
    <row r="743" spans="1:21" hidden="1" x14ac:dyDescent="0.2">
      <c r="A743" s="1" t="s">
        <v>126</v>
      </c>
      <c r="B743" s="1" t="s">
        <v>202</v>
      </c>
      <c r="C743" s="1" t="s">
        <v>377</v>
      </c>
      <c r="D743" s="1" t="s">
        <v>178</v>
      </c>
      <c r="E743" s="1" t="s">
        <v>1849</v>
      </c>
      <c r="F743" s="1" t="s">
        <v>379</v>
      </c>
      <c r="G743">
        <v>19</v>
      </c>
      <c r="H743">
        <v>64</v>
      </c>
      <c r="I743" s="1" t="s">
        <v>222</v>
      </c>
      <c r="J743" s="1" t="s">
        <v>121</v>
      </c>
      <c r="K743">
        <v>4</v>
      </c>
      <c r="M743" s="1" t="s">
        <v>122</v>
      </c>
      <c r="N743" s="1" t="s">
        <v>123</v>
      </c>
      <c r="O743" s="1" t="s">
        <v>1850</v>
      </c>
      <c r="P743" s="1" t="s">
        <v>1851</v>
      </c>
      <c r="Q743">
        <f t="shared" si="22"/>
        <v>524</v>
      </c>
      <c r="R743">
        <f>IFERROR(VLOOKUP(Q743,'Populations Data'!$B$2:$E$90,2,FALSE),"")</f>
        <v>2022</v>
      </c>
      <c r="S743">
        <f>IFERROR(VLOOKUP(Q743,'Populations Data'!$B$2:$E$90,3,FALSE),"")</f>
        <v>106275</v>
      </c>
      <c r="T743" t="str">
        <f t="shared" si="23"/>
        <v>Northern</v>
      </c>
      <c r="U743">
        <f>_xlfn.XLOOKUP(B743,Sheet3!$M$5:$M$9,Sheet3!$P$5:$P$9,"",0,1)</f>
        <v>147.86298030491744</v>
      </c>
    </row>
    <row r="744" spans="1:21" hidden="1" x14ac:dyDescent="0.2">
      <c r="A744" s="1" t="s">
        <v>391</v>
      </c>
      <c r="B744" s="1" t="s">
        <v>116</v>
      </c>
      <c r="C744" s="1" t="s">
        <v>134</v>
      </c>
      <c r="D744" s="1" t="s">
        <v>393</v>
      </c>
      <c r="E744" s="1" t="s">
        <v>394</v>
      </c>
      <c r="F744" s="1" t="s">
        <v>137</v>
      </c>
      <c r="I744" s="1" t="s">
        <v>121</v>
      </c>
      <c r="J744" s="1" t="s">
        <v>121</v>
      </c>
      <c r="K744">
        <v>4</v>
      </c>
      <c r="M744" s="1" t="s">
        <v>122</v>
      </c>
      <c r="N744" s="1" t="s">
        <v>123</v>
      </c>
      <c r="O744" s="1" t="s">
        <v>121</v>
      </c>
      <c r="P744" s="1" t="s">
        <v>121</v>
      </c>
      <c r="Q744">
        <f t="shared" si="22"/>
        <v>123</v>
      </c>
      <c r="R744">
        <f>IFERROR(VLOOKUP(Q744,'Populations Data'!$B$2:$E$90,2,FALSE),"")</f>
        <v>2022</v>
      </c>
      <c r="S744">
        <f>IFERROR(VLOOKUP(Q744,'Populations Data'!$B$2:$E$90,3,FALSE),"")</f>
        <v>15040</v>
      </c>
      <c r="T744" t="str">
        <f t="shared" si="23"/>
        <v>Interior</v>
      </c>
      <c r="U744">
        <f>_xlfn.XLOOKUP(B744,Sheet3!$M$5:$M$9,Sheet3!$P$5:$P$9,"",0,1)</f>
        <v>183.63499488472948</v>
      </c>
    </row>
    <row r="745" spans="1:21" hidden="1" x14ac:dyDescent="0.2">
      <c r="A745" s="1" t="s">
        <v>391</v>
      </c>
      <c r="B745" s="1" t="s">
        <v>116</v>
      </c>
      <c r="C745" s="1" t="s">
        <v>1852</v>
      </c>
      <c r="D745" s="1" t="s">
        <v>393</v>
      </c>
      <c r="E745" s="1" t="s">
        <v>394</v>
      </c>
      <c r="F745" s="1" t="s">
        <v>1853</v>
      </c>
      <c r="I745" s="1" t="s">
        <v>121</v>
      </c>
      <c r="J745" s="1" t="s">
        <v>121</v>
      </c>
      <c r="K745">
        <v>1</v>
      </c>
      <c r="M745" s="1" t="s">
        <v>122</v>
      </c>
      <c r="N745" s="1" t="s">
        <v>123</v>
      </c>
      <c r="O745" s="1" t="s">
        <v>121</v>
      </c>
      <c r="P745" s="1" t="s">
        <v>121</v>
      </c>
      <c r="Q745">
        <f t="shared" si="22"/>
        <v>148</v>
      </c>
      <c r="R745">
        <f>IFERROR(VLOOKUP(Q745,'Populations Data'!$B$2:$E$90,2,FALSE),"")</f>
        <v>2022</v>
      </c>
      <c r="S745">
        <f>IFERROR(VLOOKUP(Q745,'Populations Data'!$B$2:$E$90,3,FALSE),"")</f>
        <v>6740</v>
      </c>
      <c r="T745" t="str">
        <f t="shared" si="23"/>
        <v>Interior</v>
      </c>
      <c r="U745">
        <f>_xlfn.XLOOKUP(B745,Sheet3!$M$5:$M$9,Sheet3!$P$5:$P$9,"",0,1)</f>
        <v>183.63499488472948</v>
      </c>
    </row>
    <row r="746" spans="1:21" hidden="1" x14ac:dyDescent="0.2">
      <c r="A746" s="1" t="s">
        <v>391</v>
      </c>
      <c r="B746" s="1" t="s">
        <v>164</v>
      </c>
      <c r="C746" s="1" t="s">
        <v>165</v>
      </c>
      <c r="D746" s="1" t="s">
        <v>399</v>
      </c>
      <c r="E746" s="1" t="s">
        <v>394</v>
      </c>
      <c r="F746" s="1" t="s">
        <v>168</v>
      </c>
      <c r="I746" s="1" t="s">
        <v>121</v>
      </c>
      <c r="J746" s="1" t="s">
        <v>121</v>
      </c>
      <c r="K746">
        <v>8</v>
      </c>
      <c r="M746" s="1" t="s">
        <v>122</v>
      </c>
      <c r="N746" s="1" t="s">
        <v>123</v>
      </c>
      <c r="O746" s="1" t="s">
        <v>121</v>
      </c>
      <c r="P746" s="1" t="s">
        <v>121</v>
      </c>
      <c r="Q746">
        <f t="shared" si="22"/>
        <v>213</v>
      </c>
      <c r="R746">
        <f>IFERROR(VLOOKUP(Q746,'Populations Data'!$B$2:$E$90,2,FALSE),"")</f>
        <v>2022</v>
      </c>
      <c r="S746">
        <f>IFERROR(VLOOKUP(Q746,'Populations Data'!$B$2:$E$90,3,FALSE),"")</f>
        <v>168993</v>
      </c>
      <c r="T746" t="str">
        <f t="shared" si="23"/>
        <v>Fraser</v>
      </c>
      <c r="U746">
        <f>_xlfn.XLOOKUP(B746,Sheet3!$M$5:$M$9,Sheet3!$P$5:$P$9,"",0,1)</f>
        <v>171.29879318961125</v>
      </c>
    </row>
    <row r="747" spans="1:21" hidden="1" x14ac:dyDescent="0.2">
      <c r="A747" s="1" t="s">
        <v>391</v>
      </c>
      <c r="B747" s="1" t="s">
        <v>164</v>
      </c>
      <c r="C747" s="1" t="s">
        <v>165</v>
      </c>
      <c r="D747" s="1" t="s">
        <v>393</v>
      </c>
      <c r="E747" s="1" t="s">
        <v>394</v>
      </c>
      <c r="F747" s="1" t="s">
        <v>168</v>
      </c>
      <c r="I747" s="1" t="s">
        <v>121</v>
      </c>
      <c r="J747" s="1" t="s">
        <v>121</v>
      </c>
      <c r="K747">
        <v>46</v>
      </c>
      <c r="M747" s="1" t="s">
        <v>122</v>
      </c>
      <c r="N747" s="1" t="s">
        <v>123</v>
      </c>
      <c r="O747" s="1" t="s">
        <v>121</v>
      </c>
      <c r="P747" s="1" t="s">
        <v>121</v>
      </c>
      <c r="Q747">
        <f t="shared" si="22"/>
        <v>213</v>
      </c>
      <c r="R747">
        <f>IFERROR(VLOOKUP(Q747,'Populations Data'!$B$2:$E$90,2,FALSE),"")</f>
        <v>2022</v>
      </c>
      <c r="S747">
        <f>IFERROR(VLOOKUP(Q747,'Populations Data'!$B$2:$E$90,3,FALSE),"")</f>
        <v>168993</v>
      </c>
      <c r="T747" t="str">
        <f t="shared" si="23"/>
        <v>Fraser</v>
      </c>
      <c r="U747">
        <f>_xlfn.XLOOKUP(B747,Sheet3!$M$5:$M$9,Sheet3!$P$5:$P$9,"",0,1)</f>
        <v>171.29879318961125</v>
      </c>
    </row>
    <row r="748" spans="1:21" hidden="1" x14ac:dyDescent="0.2">
      <c r="A748" s="1" t="s">
        <v>391</v>
      </c>
      <c r="B748" s="1" t="s">
        <v>164</v>
      </c>
      <c r="C748" s="1" t="s">
        <v>705</v>
      </c>
      <c r="D748" s="1" t="s">
        <v>393</v>
      </c>
      <c r="E748" s="1" t="s">
        <v>394</v>
      </c>
      <c r="F748" s="1" t="s">
        <v>707</v>
      </c>
      <c r="I748" s="1" t="s">
        <v>121</v>
      </c>
      <c r="J748" s="1" t="s">
        <v>121</v>
      </c>
      <c r="K748">
        <v>23</v>
      </c>
      <c r="M748" s="1" t="s">
        <v>122</v>
      </c>
      <c r="N748" s="1" t="s">
        <v>123</v>
      </c>
      <c r="O748" s="1" t="s">
        <v>121</v>
      </c>
      <c r="P748" s="1" t="s">
        <v>121</v>
      </c>
      <c r="Q748">
        <f t="shared" si="22"/>
        <v>214</v>
      </c>
      <c r="R748">
        <f>IFERROR(VLOOKUP(Q748,'Populations Data'!$B$2:$E$90,2,FALSE),"")</f>
        <v>2022</v>
      </c>
      <c r="S748">
        <f>IFERROR(VLOOKUP(Q748,'Populations Data'!$B$2:$E$90,3,FALSE),"")</f>
        <v>49264</v>
      </c>
      <c r="T748" t="str">
        <f t="shared" si="23"/>
        <v>Fraser</v>
      </c>
      <c r="U748">
        <f>_xlfn.XLOOKUP(B748,Sheet3!$M$5:$M$9,Sheet3!$P$5:$P$9,"",0,1)</f>
        <v>171.29879318961125</v>
      </c>
    </row>
    <row r="749" spans="1:21" hidden="1" x14ac:dyDescent="0.2">
      <c r="A749" s="1" t="s">
        <v>391</v>
      </c>
      <c r="B749" s="1" t="s">
        <v>164</v>
      </c>
      <c r="C749" s="1" t="s">
        <v>502</v>
      </c>
      <c r="D749" s="1" t="s">
        <v>393</v>
      </c>
      <c r="E749" s="1" t="s">
        <v>394</v>
      </c>
      <c r="F749" s="1" t="s">
        <v>504</v>
      </c>
      <c r="I749" s="1" t="s">
        <v>121</v>
      </c>
      <c r="J749" s="1" t="s">
        <v>121</v>
      </c>
      <c r="K749">
        <v>37</v>
      </c>
      <c r="M749" s="1" t="s">
        <v>122</v>
      </c>
      <c r="N749" s="1" t="s">
        <v>123</v>
      </c>
      <c r="O749" s="1" t="s">
        <v>121</v>
      </c>
      <c r="P749" s="1" t="s">
        <v>121</v>
      </c>
      <c r="Q749">
        <f t="shared" si="22"/>
        <v>223</v>
      </c>
      <c r="R749">
        <f>IFERROR(VLOOKUP(Q749,'Populations Data'!$B$2:$E$90,2,FALSE),"")</f>
        <v>2022</v>
      </c>
      <c r="S749">
        <f>IFERROR(VLOOKUP(Q749,'Populations Data'!$B$2:$E$90,3,FALSE),"")</f>
        <v>118087</v>
      </c>
      <c r="T749" t="str">
        <f t="shared" si="23"/>
        <v>Fraser</v>
      </c>
      <c r="U749">
        <f>_xlfn.XLOOKUP(B749,Sheet3!$M$5:$M$9,Sheet3!$P$5:$P$9,"",0,1)</f>
        <v>171.29879318961125</v>
      </c>
    </row>
    <row r="750" spans="1:21" hidden="1" x14ac:dyDescent="0.2">
      <c r="A750" s="1" t="s">
        <v>391</v>
      </c>
      <c r="B750" s="1" t="s">
        <v>191</v>
      </c>
      <c r="C750" s="1" t="s">
        <v>192</v>
      </c>
      <c r="D750" s="1" t="s">
        <v>399</v>
      </c>
      <c r="E750" s="1" t="s">
        <v>394</v>
      </c>
      <c r="F750" s="1" t="s">
        <v>194</v>
      </c>
      <c r="I750" s="1" t="s">
        <v>121</v>
      </c>
      <c r="J750" s="1" t="s">
        <v>121</v>
      </c>
      <c r="K750">
        <v>98</v>
      </c>
      <c r="M750" s="1" t="s">
        <v>122</v>
      </c>
      <c r="N750" s="1" t="s">
        <v>123</v>
      </c>
      <c r="O750" s="1" t="s">
        <v>121</v>
      </c>
      <c r="P750" s="1" t="s">
        <v>121</v>
      </c>
      <c r="Q750">
        <f t="shared" si="22"/>
        <v>411</v>
      </c>
      <c r="R750">
        <f>IFERROR(VLOOKUP(Q750,'Populations Data'!$B$2:$E$90,2,FALSE),"")</f>
        <v>2022</v>
      </c>
      <c r="S750">
        <f>IFERROR(VLOOKUP(Q750,'Populations Data'!$B$2:$E$90,3,FALSE),"")</f>
        <v>250926</v>
      </c>
      <c r="T750" t="str">
        <f t="shared" si="23"/>
        <v>Vancouver Island</v>
      </c>
      <c r="U750">
        <f>_xlfn.XLOOKUP(B750,Sheet3!$M$5:$M$9,Sheet3!$P$5:$P$9,"",0,1)</f>
        <v>209.99723807980351</v>
      </c>
    </row>
    <row r="751" spans="1:21" hidden="1" x14ac:dyDescent="0.2">
      <c r="A751" s="1" t="s">
        <v>391</v>
      </c>
      <c r="B751" s="1" t="s">
        <v>191</v>
      </c>
      <c r="C751" s="1" t="s">
        <v>620</v>
      </c>
      <c r="D751" s="1" t="s">
        <v>393</v>
      </c>
      <c r="E751" s="1" t="s">
        <v>394</v>
      </c>
      <c r="F751" s="1" t="s">
        <v>880</v>
      </c>
      <c r="I751" s="1" t="s">
        <v>121</v>
      </c>
      <c r="J751" s="1" t="s">
        <v>121</v>
      </c>
      <c r="K751">
        <v>5</v>
      </c>
      <c r="M751" s="1" t="s">
        <v>122</v>
      </c>
      <c r="N751" s="1" t="s">
        <v>123</v>
      </c>
      <c r="O751" s="1" t="s">
        <v>121</v>
      </c>
      <c r="P751" s="1" t="s">
        <v>121</v>
      </c>
      <c r="Q751">
        <f t="shared" si="22"/>
        <v>431</v>
      </c>
      <c r="R751">
        <f>IFERROR(VLOOKUP(Q751,'Populations Data'!$B$2:$E$90,2,FALSE),"")</f>
        <v>2022</v>
      </c>
      <c r="S751">
        <f>IFERROR(VLOOKUP(Q751,'Populations Data'!$B$2:$E$90,3,FALSE),"")</f>
        <v>76192</v>
      </c>
      <c r="T751" t="str">
        <f t="shared" si="23"/>
        <v>Vancouver Island</v>
      </c>
      <c r="U751">
        <f>_xlfn.XLOOKUP(B751,Sheet3!$M$5:$M$9,Sheet3!$P$5:$P$9,"",0,1)</f>
        <v>209.99723807980351</v>
      </c>
    </row>
    <row r="752" spans="1:21" hidden="1" x14ac:dyDescent="0.2">
      <c r="A752" s="1" t="s">
        <v>391</v>
      </c>
      <c r="B752" s="1" t="s">
        <v>191</v>
      </c>
      <c r="C752" s="1" t="s">
        <v>367</v>
      </c>
      <c r="D752" s="1" t="s">
        <v>646</v>
      </c>
      <c r="E752" s="1" t="s">
        <v>394</v>
      </c>
      <c r="F752" s="1" t="s">
        <v>370</v>
      </c>
      <c r="I752" s="1" t="s">
        <v>121</v>
      </c>
      <c r="J752" s="1" t="s">
        <v>121</v>
      </c>
      <c r="K752">
        <v>1</v>
      </c>
      <c r="M752" s="1" t="s">
        <v>122</v>
      </c>
      <c r="N752" s="1" t="s">
        <v>123</v>
      </c>
      <c r="O752" s="1" t="s">
        <v>121</v>
      </c>
      <c r="P752" s="1" t="s">
        <v>121</v>
      </c>
      <c r="Q752">
        <f t="shared" si="22"/>
        <v>432</v>
      </c>
      <c r="R752">
        <f>IFERROR(VLOOKUP(Q752,'Populations Data'!$B$2:$E$90,2,FALSE),"")</f>
        <v>2022</v>
      </c>
      <c r="S752">
        <f>IFERROR(VLOOKUP(Q752,'Populations Data'!$B$2:$E$90,3,FALSE),"")</f>
        <v>48654</v>
      </c>
      <c r="T752" t="str">
        <f t="shared" si="23"/>
        <v>Vancouver Island</v>
      </c>
      <c r="U752">
        <f>_xlfn.XLOOKUP(B752,Sheet3!$M$5:$M$9,Sheet3!$P$5:$P$9,"",0,1)</f>
        <v>209.99723807980351</v>
      </c>
    </row>
    <row r="753" spans="1:21" hidden="1" x14ac:dyDescent="0.2">
      <c r="A753" s="1" t="s">
        <v>391</v>
      </c>
      <c r="B753" s="1" t="s">
        <v>202</v>
      </c>
      <c r="C753" s="1" t="s">
        <v>203</v>
      </c>
      <c r="D753" s="1" t="s">
        <v>393</v>
      </c>
      <c r="E753" s="1" t="s">
        <v>394</v>
      </c>
      <c r="F753" s="1" t="s">
        <v>205</v>
      </c>
      <c r="I753" s="1" t="s">
        <v>121</v>
      </c>
      <c r="J753" s="1" t="s">
        <v>121</v>
      </c>
      <c r="K753">
        <v>3</v>
      </c>
      <c r="M753" s="1" t="s">
        <v>122</v>
      </c>
      <c r="N753" s="1" t="s">
        <v>123</v>
      </c>
      <c r="O753" s="1" t="s">
        <v>121</v>
      </c>
      <c r="P753" s="1" t="s">
        <v>121</v>
      </c>
      <c r="Q753">
        <f t="shared" si="22"/>
        <v>512</v>
      </c>
      <c r="R753">
        <f>IFERROR(VLOOKUP(Q753,'Populations Data'!$B$2:$E$90,2,FALSE),"")</f>
        <v>2022</v>
      </c>
      <c r="S753">
        <f>IFERROR(VLOOKUP(Q753,'Populations Data'!$B$2:$E$90,3,FALSE),"")</f>
        <v>14677</v>
      </c>
      <c r="T753" t="str">
        <f t="shared" si="23"/>
        <v>Northern</v>
      </c>
      <c r="U753">
        <f>_xlfn.XLOOKUP(B753,Sheet3!$M$5:$M$9,Sheet3!$P$5:$P$9,"",0,1)</f>
        <v>147.86298030491744</v>
      </c>
    </row>
    <row r="754" spans="1:21" hidden="1" x14ac:dyDescent="0.2">
      <c r="A754" s="1" t="s">
        <v>391</v>
      </c>
      <c r="B754" s="1" t="s">
        <v>202</v>
      </c>
      <c r="C754" s="1" t="s">
        <v>664</v>
      </c>
      <c r="D754" s="1" t="s">
        <v>393</v>
      </c>
      <c r="E754" s="1" t="s">
        <v>394</v>
      </c>
      <c r="F754" s="1" t="s">
        <v>666</v>
      </c>
      <c r="I754" s="1" t="s">
        <v>121</v>
      </c>
      <c r="J754" s="1" t="s">
        <v>121</v>
      </c>
      <c r="K754">
        <v>3</v>
      </c>
      <c r="M754" s="1" t="s">
        <v>122</v>
      </c>
      <c r="N754" s="1" t="s">
        <v>123</v>
      </c>
      <c r="O754" s="1" t="s">
        <v>121</v>
      </c>
      <c r="P754" s="1" t="s">
        <v>121</v>
      </c>
      <c r="Q754">
        <f t="shared" si="22"/>
        <v>514</v>
      </c>
      <c r="R754">
        <f>IFERROR(VLOOKUP(Q754,'Populations Data'!$B$2:$E$90,2,FALSE),"")</f>
        <v>2022</v>
      </c>
      <c r="S754">
        <f>IFERROR(VLOOKUP(Q754,'Populations Data'!$B$2:$E$90,3,FALSE),"")</f>
        <v>17638</v>
      </c>
      <c r="T754" t="str">
        <f t="shared" si="23"/>
        <v>Northern</v>
      </c>
      <c r="U754">
        <f>_xlfn.XLOOKUP(B754,Sheet3!$M$5:$M$9,Sheet3!$P$5:$P$9,"",0,1)</f>
        <v>147.86298030491744</v>
      </c>
    </row>
    <row r="755" spans="1:21" hidden="1" x14ac:dyDescent="0.2">
      <c r="A755" s="1" t="s">
        <v>391</v>
      </c>
      <c r="B755" s="1" t="s">
        <v>202</v>
      </c>
      <c r="C755" s="1" t="s">
        <v>377</v>
      </c>
      <c r="D755" s="1" t="s">
        <v>1160</v>
      </c>
      <c r="E755" s="1" t="s">
        <v>394</v>
      </c>
      <c r="F755" s="1" t="s">
        <v>1854</v>
      </c>
      <c r="I755" s="1" t="s">
        <v>121</v>
      </c>
      <c r="J755" s="1" t="s">
        <v>121</v>
      </c>
      <c r="K755">
        <v>1</v>
      </c>
      <c r="M755" s="1" t="s">
        <v>122</v>
      </c>
      <c r="N755" s="1" t="s">
        <v>123</v>
      </c>
      <c r="O755" s="1" t="s">
        <v>121</v>
      </c>
      <c r="P755" s="1" t="s">
        <v>121</v>
      </c>
      <c r="Q755">
        <f t="shared" si="22"/>
        <v>524</v>
      </c>
      <c r="R755">
        <f>IFERROR(VLOOKUP(Q755,'Populations Data'!$B$2:$E$90,2,FALSE),"")</f>
        <v>2022</v>
      </c>
      <c r="S755">
        <f>IFERROR(VLOOKUP(Q755,'Populations Data'!$B$2:$E$90,3,FALSE),"")</f>
        <v>106275</v>
      </c>
      <c r="T755" t="str">
        <f t="shared" si="23"/>
        <v>Northern</v>
      </c>
      <c r="U755">
        <f>_xlfn.XLOOKUP(B755,Sheet3!$M$5:$M$9,Sheet3!$P$5:$P$9,"",0,1)</f>
        <v>147.86298030491744</v>
      </c>
    </row>
    <row r="756" spans="1:21" hidden="1" x14ac:dyDescent="0.2">
      <c r="A756" s="1" t="s">
        <v>391</v>
      </c>
      <c r="B756" s="1" t="s">
        <v>164</v>
      </c>
      <c r="C756" s="1" t="s">
        <v>214</v>
      </c>
      <c r="D756" s="1" t="s">
        <v>409</v>
      </c>
      <c r="E756" s="1" t="s">
        <v>394</v>
      </c>
      <c r="F756" s="1" t="s">
        <v>383</v>
      </c>
      <c r="I756" s="1" t="s">
        <v>121</v>
      </c>
      <c r="J756" s="1" t="s">
        <v>121</v>
      </c>
      <c r="K756">
        <v>10</v>
      </c>
      <c r="M756" s="1" t="s">
        <v>122</v>
      </c>
      <c r="N756" s="1" t="s">
        <v>123</v>
      </c>
      <c r="O756" s="1" t="s">
        <v>121</v>
      </c>
      <c r="P756" s="1" t="s">
        <v>121</v>
      </c>
      <c r="Q756">
        <f t="shared" si="22"/>
        <v>224</v>
      </c>
      <c r="R756">
        <f>IFERROR(VLOOKUP(Q756,'Populations Data'!$B$2:$E$90,2,FALSE),"")</f>
        <v>2022</v>
      </c>
      <c r="S756">
        <f>IFERROR(VLOOKUP(Q756,'Populations Data'!$B$2:$E$90,3,FALSE),"")</f>
        <v>263080</v>
      </c>
      <c r="T756" t="str">
        <f t="shared" si="23"/>
        <v>Fraser</v>
      </c>
      <c r="U756">
        <f>_xlfn.XLOOKUP(B756,Sheet3!$M$5:$M$9,Sheet3!$P$5:$P$9,"",0,1)</f>
        <v>171.29879318961125</v>
      </c>
    </row>
    <row r="757" spans="1:21" hidden="1" x14ac:dyDescent="0.2">
      <c r="A757" s="1" t="s">
        <v>416</v>
      </c>
      <c r="B757" s="1" t="s">
        <v>116</v>
      </c>
      <c r="C757" s="1" t="s">
        <v>171</v>
      </c>
      <c r="D757" s="1" t="s">
        <v>425</v>
      </c>
      <c r="E757" s="1" t="s">
        <v>1855</v>
      </c>
      <c r="F757" s="1" t="s">
        <v>173</v>
      </c>
      <c r="G757">
        <v>65</v>
      </c>
      <c r="H757">
        <v>99</v>
      </c>
      <c r="I757" s="1" t="s">
        <v>121</v>
      </c>
      <c r="J757" s="1" t="s">
        <v>138</v>
      </c>
      <c r="K757">
        <v>6</v>
      </c>
      <c r="L757">
        <v>100</v>
      </c>
      <c r="M757" s="1" t="s">
        <v>122</v>
      </c>
      <c r="N757" s="1" t="s">
        <v>123</v>
      </c>
      <c r="O757" s="1" t="s">
        <v>1665</v>
      </c>
      <c r="P757" s="1" t="s">
        <v>1666</v>
      </c>
      <c r="Q757">
        <f t="shared" si="22"/>
        <v>143</v>
      </c>
      <c r="R757">
        <f>IFERROR(VLOOKUP(Q757,'Populations Data'!$B$2:$E$90,2,FALSE),"")</f>
        <v>2022</v>
      </c>
      <c r="S757">
        <f>IFERROR(VLOOKUP(Q757,'Populations Data'!$B$2:$E$90,3,FALSE),"")</f>
        <v>130096</v>
      </c>
      <c r="T757" t="str">
        <f t="shared" si="23"/>
        <v>Interior</v>
      </c>
      <c r="U757">
        <f>_xlfn.XLOOKUP(B757,Sheet3!$M$5:$M$9,Sheet3!$P$5:$P$9,"",0,1)</f>
        <v>183.63499488472948</v>
      </c>
    </row>
    <row r="758" spans="1:21" hidden="1" x14ac:dyDescent="0.2">
      <c r="A758" s="1" t="s">
        <v>416</v>
      </c>
      <c r="B758" s="1" t="s">
        <v>116</v>
      </c>
      <c r="C758" s="1" t="s">
        <v>171</v>
      </c>
      <c r="D758" s="1" t="s">
        <v>1261</v>
      </c>
      <c r="E758" s="1" t="s">
        <v>418</v>
      </c>
      <c r="F758" s="1" t="s">
        <v>173</v>
      </c>
      <c r="G758">
        <v>19</v>
      </c>
      <c r="H758">
        <v>64</v>
      </c>
      <c r="I758" s="1" t="s">
        <v>121</v>
      </c>
      <c r="J758" s="1" t="s">
        <v>138</v>
      </c>
      <c r="K758">
        <v>12</v>
      </c>
      <c r="L758">
        <v>83</v>
      </c>
      <c r="M758" s="1" t="s">
        <v>122</v>
      </c>
      <c r="N758" s="1" t="s">
        <v>123</v>
      </c>
      <c r="O758" s="1" t="s">
        <v>419</v>
      </c>
      <c r="P758" s="1" t="s">
        <v>420</v>
      </c>
      <c r="Q758">
        <f t="shared" si="22"/>
        <v>143</v>
      </c>
      <c r="R758">
        <f>IFERROR(VLOOKUP(Q758,'Populations Data'!$B$2:$E$90,2,FALSE),"")</f>
        <v>2022</v>
      </c>
      <c r="S758">
        <f>IFERROR(VLOOKUP(Q758,'Populations Data'!$B$2:$E$90,3,FALSE),"")</f>
        <v>130096</v>
      </c>
      <c r="T758" t="str">
        <f t="shared" si="23"/>
        <v>Interior</v>
      </c>
      <c r="U758">
        <f>_xlfn.XLOOKUP(B758,Sheet3!$M$5:$M$9,Sheet3!$P$5:$P$9,"",0,1)</f>
        <v>183.63499488472948</v>
      </c>
    </row>
    <row r="759" spans="1:21" hidden="1" x14ac:dyDescent="0.2">
      <c r="A759" s="1" t="s">
        <v>416</v>
      </c>
      <c r="B759" s="1" t="s">
        <v>164</v>
      </c>
      <c r="C759" s="1" t="s">
        <v>214</v>
      </c>
      <c r="D759" s="1" t="s">
        <v>429</v>
      </c>
      <c r="E759" s="1" t="s">
        <v>1856</v>
      </c>
      <c r="F759" s="1" t="s">
        <v>383</v>
      </c>
      <c r="G759">
        <v>19</v>
      </c>
      <c r="H759">
        <v>64</v>
      </c>
      <c r="I759" s="1" t="s">
        <v>121</v>
      </c>
      <c r="J759" s="1" t="s">
        <v>121</v>
      </c>
      <c r="K759">
        <v>20</v>
      </c>
      <c r="L759">
        <v>100</v>
      </c>
      <c r="M759" s="1" t="s">
        <v>122</v>
      </c>
      <c r="N759" s="1" t="s">
        <v>123</v>
      </c>
      <c r="O759" s="1" t="s">
        <v>1077</v>
      </c>
      <c r="P759" s="1" t="s">
        <v>1078</v>
      </c>
      <c r="Q759">
        <f t="shared" si="22"/>
        <v>224</v>
      </c>
      <c r="R759">
        <f>IFERROR(VLOOKUP(Q759,'Populations Data'!$B$2:$E$90,2,FALSE),"")</f>
        <v>2022</v>
      </c>
      <c r="S759">
        <f>IFERROR(VLOOKUP(Q759,'Populations Data'!$B$2:$E$90,3,FALSE),"")</f>
        <v>263080</v>
      </c>
      <c r="T759" t="str">
        <f t="shared" si="23"/>
        <v>Fraser</v>
      </c>
      <c r="U759">
        <f>_xlfn.XLOOKUP(B759,Sheet3!$M$5:$M$9,Sheet3!$P$5:$P$9,"",0,1)</f>
        <v>171.29879318961125</v>
      </c>
    </row>
    <row r="760" spans="1:21" hidden="1" x14ac:dyDescent="0.2">
      <c r="A760" s="1" t="s">
        <v>416</v>
      </c>
      <c r="B760" s="1" t="s">
        <v>164</v>
      </c>
      <c r="C760" s="1" t="s">
        <v>214</v>
      </c>
      <c r="D760" s="1" t="s">
        <v>429</v>
      </c>
      <c r="E760" s="1" t="s">
        <v>1857</v>
      </c>
      <c r="F760" s="1" t="s">
        <v>383</v>
      </c>
      <c r="G760">
        <v>19</v>
      </c>
      <c r="H760">
        <v>64</v>
      </c>
      <c r="I760" s="1" t="s">
        <v>121</v>
      </c>
      <c r="J760" s="1" t="s">
        <v>121</v>
      </c>
      <c r="K760">
        <v>24</v>
      </c>
      <c r="L760">
        <v>100</v>
      </c>
      <c r="M760" s="1" t="s">
        <v>122</v>
      </c>
      <c r="N760" s="1" t="s">
        <v>123</v>
      </c>
      <c r="O760" s="1" t="s">
        <v>1077</v>
      </c>
      <c r="P760" s="1" t="s">
        <v>1078</v>
      </c>
      <c r="Q760">
        <f t="shared" si="22"/>
        <v>224</v>
      </c>
      <c r="R760">
        <f>IFERROR(VLOOKUP(Q760,'Populations Data'!$B$2:$E$90,2,FALSE),"")</f>
        <v>2022</v>
      </c>
      <c r="S760">
        <f>IFERROR(VLOOKUP(Q760,'Populations Data'!$B$2:$E$90,3,FALSE),"")</f>
        <v>263080</v>
      </c>
      <c r="T760" t="str">
        <f t="shared" si="23"/>
        <v>Fraser</v>
      </c>
      <c r="U760">
        <f>_xlfn.XLOOKUP(B760,Sheet3!$M$5:$M$9,Sheet3!$P$5:$P$9,"",0,1)</f>
        <v>171.29879318961125</v>
      </c>
    </row>
    <row r="761" spans="1:21" hidden="1" x14ac:dyDescent="0.2">
      <c r="A761" s="1" t="s">
        <v>416</v>
      </c>
      <c r="B761" s="1" t="s">
        <v>164</v>
      </c>
      <c r="C761" s="1" t="s">
        <v>403</v>
      </c>
      <c r="D761" s="1" t="s">
        <v>437</v>
      </c>
      <c r="E761" s="1" t="s">
        <v>1858</v>
      </c>
      <c r="F761" s="1" t="s">
        <v>404</v>
      </c>
      <c r="G761">
        <v>19</v>
      </c>
      <c r="H761">
        <v>64</v>
      </c>
      <c r="I761" s="1" t="s">
        <v>121</v>
      </c>
      <c r="J761" s="1" t="s">
        <v>121</v>
      </c>
      <c r="K761">
        <v>25</v>
      </c>
      <c r="L761">
        <v>100</v>
      </c>
      <c r="M761" s="1" t="s">
        <v>122</v>
      </c>
      <c r="N761" s="1" t="s">
        <v>123</v>
      </c>
      <c r="O761" s="1" t="s">
        <v>1321</v>
      </c>
      <c r="P761" s="1" t="s">
        <v>1322</v>
      </c>
      <c r="Q761">
        <f t="shared" si="22"/>
        <v>231</v>
      </c>
      <c r="R761">
        <f>IFERROR(VLOOKUP(Q761,'Populations Data'!$B$2:$E$90,2,FALSE),"")</f>
        <v>2022</v>
      </c>
      <c r="S761">
        <f>IFERROR(VLOOKUP(Q761,'Populations Data'!$B$2:$E$90,3,FALSE),"")</f>
        <v>170681</v>
      </c>
      <c r="T761" t="str">
        <f t="shared" si="23"/>
        <v>Fraser</v>
      </c>
      <c r="U761">
        <f>_xlfn.XLOOKUP(B761,Sheet3!$M$5:$M$9,Sheet3!$P$5:$P$9,"",0,1)</f>
        <v>171.29879318961125</v>
      </c>
    </row>
    <row r="762" spans="1:21" hidden="1" x14ac:dyDescent="0.2">
      <c r="A762" s="1" t="s">
        <v>416</v>
      </c>
      <c r="B762" s="1" t="s">
        <v>164</v>
      </c>
      <c r="C762" s="1" t="s">
        <v>219</v>
      </c>
      <c r="D762" s="1" t="s">
        <v>417</v>
      </c>
      <c r="E762" s="1" t="s">
        <v>1079</v>
      </c>
      <c r="F762" s="1" t="s">
        <v>221</v>
      </c>
      <c r="G762">
        <v>19</v>
      </c>
      <c r="H762">
        <v>64</v>
      </c>
      <c r="I762" s="1" t="s">
        <v>121</v>
      </c>
      <c r="J762" s="1" t="s">
        <v>121</v>
      </c>
      <c r="K762">
        <v>32</v>
      </c>
      <c r="L762">
        <v>100</v>
      </c>
      <c r="M762" s="1" t="s">
        <v>122</v>
      </c>
      <c r="N762" s="1" t="s">
        <v>123</v>
      </c>
      <c r="O762" s="1" t="s">
        <v>535</v>
      </c>
      <c r="P762" s="1" t="s">
        <v>536</v>
      </c>
      <c r="Q762">
        <f t="shared" si="22"/>
        <v>233</v>
      </c>
      <c r="R762">
        <f>IFERROR(VLOOKUP(Q762,'Populations Data'!$B$2:$E$90,2,FALSE),"")</f>
        <v>2022</v>
      </c>
      <c r="S762">
        <f>IFERROR(VLOOKUP(Q762,'Populations Data'!$B$2:$E$90,3,FALSE),"")</f>
        <v>538362</v>
      </c>
      <c r="T762" t="str">
        <f t="shared" si="23"/>
        <v>Fraser</v>
      </c>
      <c r="U762">
        <f>_xlfn.XLOOKUP(B762,Sheet3!$M$5:$M$9,Sheet3!$P$5:$P$9,"",0,1)</f>
        <v>171.29879318961125</v>
      </c>
    </row>
    <row r="763" spans="1:21" hidden="1" x14ac:dyDescent="0.2">
      <c r="A763" s="1" t="s">
        <v>416</v>
      </c>
      <c r="B763" s="1" t="s">
        <v>164</v>
      </c>
      <c r="C763" s="1" t="s">
        <v>219</v>
      </c>
      <c r="D763" s="1" t="s">
        <v>437</v>
      </c>
      <c r="E763" s="1" t="s">
        <v>1079</v>
      </c>
      <c r="F763" s="1" t="s">
        <v>221</v>
      </c>
      <c r="G763">
        <v>19</v>
      </c>
      <c r="H763">
        <v>64</v>
      </c>
      <c r="I763" s="1" t="s">
        <v>121</v>
      </c>
      <c r="J763" s="1" t="s">
        <v>121</v>
      </c>
      <c r="K763">
        <v>15</v>
      </c>
      <c r="L763">
        <v>100</v>
      </c>
      <c r="M763" s="1" t="s">
        <v>122</v>
      </c>
      <c r="N763" s="1" t="s">
        <v>123</v>
      </c>
      <c r="O763" s="1" t="s">
        <v>535</v>
      </c>
      <c r="P763" s="1" t="s">
        <v>536</v>
      </c>
      <c r="Q763">
        <f t="shared" si="22"/>
        <v>233</v>
      </c>
      <c r="R763">
        <f>IFERROR(VLOOKUP(Q763,'Populations Data'!$B$2:$E$90,2,FALSE),"")</f>
        <v>2022</v>
      </c>
      <c r="S763">
        <f>IFERROR(VLOOKUP(Q763,'Populations Data'!$B$2:$E$90,3,FALSE),"")</f>
        <v>538362</v>
      </c>
      <c r="T763" t="str">
        <f t="shared" si="23"/>
        <v>Fraser</v>
      </c>
      <c r="U763">
        <f>_xlfn.XLOOKUP(B763,Sheet3!$M$5:$M$9,Sheet3!$P$5:$P$9,"",0,1)</f>
        <v>171.29879318961125</v>
      </c>
    </row>
    <row r="764" spans="1:21" hidden="1" x14ac:dyDescent="0.2">
      <c r="A764" s="1" t="s">
        <v>416</v>
      </c>
      <c r="B764" s="1" t="s">
        <v>164</v>
      </c>
      <c r="C764" s="1" t="s">
        <v>232</v>
      </c>
      <c r="D764" s="1" t="s">
        <v>649</v>
      </c>
      <c r="E764" s="1" t="s">
        <v>1859</v>
      </c>
      <c r="F764" s="1" t="s">
        <v>234</v>
      </c>
      <c r="G764">
        <v>65</v>
      </c>
      <c r="H764">
        <v>99</v>
      </c>
      <c r="I764" s="1" t="s">
        <v>121</v>
      </c>
      <c r="J764" s="1" t="s">
        <v>121</v>
      </c>
      <c r="K764">
        <v>24</v>
      </c>
      <c r="L764">
        <v>100</v>
      </c>
      <c r="M764" s="1" t="s">
        <v>122</v>
      </c>
      <c r="N764" s="1" t="s">
        <v>123</v>
      </c>
      <c r="O764" s="1" t="s">
        <v>1524</v>
      </c>
      <c r="P764" s="1" t="s">
        <v>1525</v>
      </c>
      <c r="Q764">
        <f t="shared" si="22"/>
        <v>234</v>
      </c>
      <c r="R764">
        <f>IFERROR(VLOOKUP(Q764,'Populations Data'!$B$2:$E$90,2,FALSE),"")</f>
        <v>2022</v>
      </c>
      <c r="S764">
        <f>IFERROR(VLOOKUP(Q764,'Populations Data'!$B$2:$E$90,3,FALSE),"")</f>
        <v>116113</v>
      </c>
      <c r="T764" t="str">
        <f t="shared" si="23"/>
        <v>Fraser</v>
      </c>
      <c r="U764">
        <f>_xlfn.XLOOKUP(B764,Sheet3!$M$5:$M$9,Sheet3!$P$5:$P$9,"",0,1)</f>
        <v>171.29879318961125</v>
      </c>
    </row>
    <row r="765" spans="1:21" hidden="1" x14ac:dyDescent="0.2">
      <c r="A765" s="1" t="s">
        <v>416</v>
      </c>
      <c r="B765" s="1" t="s">
        <v>184</v>
      </c>
      <c r="C765" s="1" t="s">
        <v>185</v>
      </c>
      <c r="D765" s="1" t="s">
        <v>649</v>
      </c>
      <c r="E765" s="1" t="s">
        <v>1860</v>
      </c>
      <c r="F765" s="1" t="s">
        <v>188</v>
      </c>
      <c r="G765">
        <v>65</v>
      </c>
      <c r="H765">
        <v>99</v>
      </c>
      <c r="I765" s="1" t="s">
        <v>121</v>
      </c>
      <c r="J765" s="1" t="s">
        <v>121</v>
      </c>
      <c r="K765">
        <v>19</v>
      </c>
      <c r="L765">
        <v>98</v>
      </c>
      <c r="M765" s="1" t="s">
        <v>122</v>
      </c>
      <c r="N765" s="1" t="s">
        <v>123</v>
      </c>
      <c r="O765" s="1" t="s">
        <v>422</v>
      </c>
      <c r="P765" s="1" t="s">
        <v>423</v>
      </c>
      <c r="Q765">
        <f t="shared" si="22"/>
        <v>321</v>
      </c>
      <c r="R765">
        <f>IFERROR(VLOOKUP(Q765,'Populations Data'!$B$2:$E$90,2,FALSE),"")</f>
        <v>2022</v>
      </c>
      <c r="S765">
        <f>IFERROR(VLOOKUP(Q765,'Populations Data'!$B$2:$E$90,3,FALSE),"")</f>
        <v>133972</v>
      </c>
      <c r="T765" t="str">
        <f t="shared" si="23"/>
        <v>Vancouver Coastal</v>
      </c>
      <c r="U765">
        <f>_xlfn.XLOOKUP(B765,Sheet3!$M$5:$M$9,Sheet3!$P$5:$P$9,"",0,1)</f>
        <v>321.7507500861164</v>
      </c>
    </row>
    <row r="766" spans="1:21" hidden="1" x14ac:dyDescent="0.2">
      <c r="A766" s="1" t="s">
        <v>416</v>
      </c>
      <c r="B766" s="1" t="s">
        <v>184</v>
      </c>
      <c r="C766" s="1" t="s">
        <v>588</v>
      </c>
      <c r="D766" s="1" t="s">
        <v>437</v>
      </c>
      <c r="E766" s="1" t="s">
        <v>1861</v>
      </c>
      <c r="F766" s="1" t="s">
        <v>1267</v>
      </c>
      <c r="G766">
        <v>19</v>
      </c>
      <c r="H766">
        <v>64</v>
      </c>
      <c r="I766" s="1" t="s">
        <v>121</v>
      </c>
      <c r="J766" s="1" t="s">
        <v>121</v>
      </c>
      <c r="K766">
        <v>28</v>
      </c>
      <c r="L766">
        <v>99</v>
      </c>
      <c r="M766" s="1" t="s">
        <v>122</v>
      </c>
      <c r="N766" s="1" t="s">
        <v>123</v>
      </c>
      <c r="O766" s="1" t="s">
        <v>1862</v>
      </c>
      <c r="P766" s="1" t="s">
        <v>1863</v>
      </c>
      <c r="Q766">
        <f t="shared" si="22"/>
        <v>333</v>
      </c>
      <c r="R766">
        <f>IFERROR(VLOOKUP(Q766,'Populations Data'!$B$2:$E$90,2,FALSE),"")</f>
        <v>2022</v>
      </c>
      <c r="S766">
        <f>IFERROR(VLOOKUP(Q766,'Populations Data'!$B$2:$E$90,3,FALSE),"")</f>
        <v>32823</v>
      </c>
      <c r="T766" t="str">
        <f t="shared" si="23"/>
        <v>Vancouver Coastal</v>
      </c>
      <c r="U766">
        <f>_xlfn.XLOOKUP(B766,Sheet3!$M$5:$M$9,Sheet3!$P$5:$P$9,"",0,1)</f>
        <v>321.7507500861164</v>
      </c>
    </row>
    <row r="767" spans="1:21" hidden="1" x14ac:dyDescent="0.2">
      <c r="A767" s="1" t="s">
        <v>416</v>
      </c>
      <c r="B767" s="1" t="s">
        <v>191</v>
      </c>
      <c r="C767" s="1" t="s">
        <v>192</v>
      </c>
      <c r="D767" s="1" t="s">
        <v>649</v>
      </c>
      <c r="E767" s="1" t="s">
        <v>193</v>
      </c>
      <c r="F767" s="1" t="s">
        <v>194</v>
      </c>
      <c r="G767">
        <v>75</v>
      </c>
      <c r="H767">
        <v>99</v>
      </c>
      <c r="I767" s="1" t="s">
        <v>121</v>
      </c>
      <c r="J767" s="1" t="s">
        <v>121</v>
      </c>
      <c r="K767">
        <v>9</v>
      </c>
      <c r="L767">
        <v>89</v>
      </c>
      <c r="M767" s="1" t="s">
        <v>122</v>
      </c>
      <c r="N767" s="1" t="s">
        <v>123</v>
      </c>
      <c r="O767" s="1" t="s">
        <v>195</v>
      </c>
      <c r="P767" s="1" t="s">
        <v>196</v>
      </c>
      <c r="Q767">
        <f t="shared" si="22"/>
        <v>411</v>
      </c>
      <c r="R767">
        <f>IFERROR(VLOOKUP(Q767,'Populations Data'!$B$2:$E$90,2,FALSE),"")</f>
        <v>2022</v>
      </c>
      <c r="S767">
        <f>IFERROR(VLOOKUP(Q767,'Populations Data'!$B$2:$E$90,3,FALSE),"")</f>
        <v>250926</v>
      </c>
      <c r="T767" t="str">
        <f t="shared" si="23"/>
        <v>Vancouver Island</v>
      </c>
      <c r="U767">
        <f>_xlfn.XLOOKUP(B767,Sheet3!$M$5:$M$9,Sheet3!$P$5:$P$9,"",0,1)</f>
        <v>209.99723807980351</v>
      </c>
    </row>
    <row r="768" spans="1:21" hidden="1" x14ac:dyDescent="0.2">
      <c r="A768" s="1" t="s">
        <v>416</v>
      </c>
      <c r="B768" s="1" t="s">
        <v>191</v>
      </c>
      <c r="C768" s="1" t="s">
        <v>356</v>
      </c>
      <c r="D768" s="1" t="s">
        <v>429</v>
      </c>
      <c r="E768" s="1" t="s">
        <v>661</v>
      </c>
      <c r="F768" s="1" t="s">
        <v>358</v>
      </c>
      <c r="G768">
        <v>19</v>
      </c>
      <c r="H768">
        <v>64</v>
      </c>
      <c r="I768" s="1" t="s">
        <v>121</v>
      </c>
      <c r="J768" s="1" t="s">
        <v>138</v>
      </c>
      <c r="K768">
        <v>27</v>
      </c>
      <c r="L768">
        <v>65</v>
      </c>
      <c r="M768" s="1" t="s">
        <v>122</v>
      </c>
      <c r="N768" s="1" t="s">
        <v>123</v>
      </c>
      <c r="O768" s="1" t="s">
        <v>662</v>
      </c>
      <c r="P768" s="1" t="s">
        <v>663</v>
      </c>
      <c r="Q768">
        <f t="shared" si="22"/>
        <v>421</v>
      </c>
      <c r="R768">
        <f>IFERROR(VLOOKUP(Q768,'Populations Data'!$B$2:$E$90,2,FALSE),"")</f>
        <v>2022</v>
      </c>
      <c r="S768">
        <f>IFERROR(VLOOKUP(Q768,'Populations Data'!$B$2:$E$90,3,FALSE),"")</f>
        <v>64912</v>
      </c>
      <c r="T768" t="str">
        <f t="shared" si="23"/>
        <v>Vancouver Island</v>
      </c>
      <c r="U768">
        <f>_xlfn.XLOOKUP(B768,Sheet3!$M$5:$M$9,Sheet3!$P$5:$P$9,"",0,1)</f>
        <v>209.99723807980351</v>
      </c>
    </row>
    <row r="772" spans="3:19" x14ac:dyDescent="0.2">
      <c r="C772">
        <v>1</v>
      </c>
      <c r="D772">
        <v>2</v>
      </c>
      <c r="E772">
        <v>3</v>
      </c>
      <c r="F772">
        <v>4</v>
      </c>
      <c r="G772">
        <v>5</v>
      </c>
      <c r="H772">
        <v>6</v>
      </c>
      <c r="I772">
        <v>7</v>
      </c>
      <c r="J772">
        <v>8</v>
      </c>
      <c r="K772">
        <v>9</v>
      </c>
      <c r="L772">
        <v>10</v>
      </c>
      <c r="M772">
        <v>11</v>
      </c>
      <c r="N772">
        <v>12</v>
      </c>
      <c r="O772">
        <v>13</v>
      </c>
      <c r="P772">
        <v>14</v>
      </c>
      <c r="Q772">
        <v>15</v>
      </c>
      <c r="R772">
        <v>16</v>
      </c>
      <c r="S772">
        <v>17</v>
      </c>
    </row>
  </sheetData>
  <autoFilter ref="A1:U768" xr:uid="{972599DF-D468-784A-86B8-E735270BC530}">
    <filterColumn colId="2">
      <filters>
        <filter val="115 Creston"/>
      </filters>
    </filterColumn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Populations Data</vt:lpstr>
      <vt:lpstr>Sheet3</vt:lpstr>
      <vt:lpstr>Beds Data</vt:lpstr>
      <vt:lpstr>'Beds Data'!Criteria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Sharfiyet HLTH:EX</dc:creator>
  <cp:lastModifiedBy>Andres Lopez Contreras</cp:lastModifiedBy>
  <dcterms:created xsi:type="dcterms:W3CDTF">2023-02-13T20:54:52Z</dcterms:created>
  <dcterms:modified xsi:type="dcterms:W3CDTF">2023-02-19T04:17:24Z</dcterms:modified>
</cp:coreProperties>
</file>