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ebc70e9326b3f/Escritorio/.me/inferencia-estadistica/Taller ^N2/"/>
    </mc:Choice>
  </mc:AlternateContent>
  <xr:revisionPtr revIDLastSave="840" documentId="8_{2656AD29-832E-4EC0-B644-E1B42A5713A3}" xr6:coauthVersionLast="47" xr6:coauthVersionMax="47" xr10:uidLastSave="{465772CA-031B-427A-A4F5-BCF7D5CF06C6}"/>
  <bookViews>
    <workbookView xWindow="-108" yWindow="-108" windowWidth="23256" windowHeight="13176" activeTab="2" xr2:uid="{D1713CC0-B947-44A3-A197-44292DF057AB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I4" i="4"/>
  <c r="G2" i="2"/>
  <c r="F2" i="2"/>
  <c r="M8" i="3"/>
  <c r="M6" i="3"/>
  <c r="M5" i="3"/>
  <c r="D25" i="3"/>
  <c r="C19" i="3"/>
  <c r="D19" i="3"/>
  <c r="E19" i="3"/>
  <c r="F19" i="3"/>
  <c r="G19" i="3"/>
  <c r="B19" i="3"/>
  <c r="M4" i="4"/>
  <c r="M5" i="4"/>
  <c r="I5" i="4"/>
  <c r="I7" i="4"/>
  <c r="B9" i="4"/>
  <c r="B11" i="4"/>
  <c r="J5" i="4" s="1"/>
  <c r="B10" i="4"/>
  <c r="J7" i="4" s="1"/>
  <c r="N8" i="1"/>
  <c r="C6" i="4"/>
  <c r="D6" i="4"/>
  <c r="E6" i="4"/>
  <c r="B6" i="4"/>
  <c r="F4" i="4"/>
  <c r="F5" i="4"/>
  <c r="F3" i="4"/>
  <c r="K8" i="1"/>
  <c r="I2" i="1"/>
  <c r="H2" i="1"/>
  <c r="B10" i="1"/>
  <c r="H4" i="1"/>
  <c r="H8" i="1"/>
  <c r="H18" i="3"/>
  <c r="H17" i="3"/>
  <c r="H16" i="3"/>
  <c r="H15" i="3"/>
  <c r="H14" i="3"/>
  <c r="H13" i="3"/>
  <c r="H4" i="3"/>
  <c r="H5" i="3"/>
  <c r="H6" i="3"/>
  <c r="H7" i="3"/>
  <c r="H8" i="3"/>
  <c r="H3" i="3"/>
  <c r="D2" i="2"/>
  <c r="C4" i="2"/>
  <c r="C3" i="2"/>
  <c r="C2" i="2"/>
  <c r="B3" i="2"/>
  <c r="D3" i="2" s="1"/>
  <c r="F9" i="1"/>
  <c r="H6" i="1" s="1"/>
  <c r="F10" i="1"/>
  <c r="D10" i="1"/>
  <c r="B21" i="1"/>
  <c r="B22" i="1" s="1"/>
  <c r="B20" i="1"/>
  <c r="B23" i="1" s="1"/>
  <c r="C10" i="1"/>
  <c r="E10" i="1"/>
  <c r="C9" i="1"/>
  <c r="H3" i="1" s="1"/>
  <c r="D9" i="1"/>
  <c r="E9" i="1"/>
  <c r="H5" i="1" s="1"/>
  <c r="B9" i="1"/>
  <c r="C8" i="1"/>
  <c r="D8" i="1"/>
  <c r="E8" i="1"/>
  <c r="F8" i="1"/>
  <c r="B8" i="1"/>
  <c r="H19" i="3" l="1"/>
  <c r="L6" i="3" s="1"/>
  <c r="N6" i="3" s="1"/>
  <c r="I6" i="4"/>
  <c r="M7" i="3"/>
  <c r="K5" i="4"/>
  <c r="J4" i="4"/>
  <c r="K4" i="4"/>
  <c r="H9" i="3"/>
  <c r="E2" i="2"/>
  <c r="C11" i="1"/>
  <c r="C12" i="1" s="1"/>
  <c r="C16" i="1" s="1"/>
  <c r="F11" i="1"/>
  <c r="F12" i="1" s="1"/>
  <c r="E11" i="1"/>
  <c r="E12" i="1" s="1"/>
  <c r="E15" i="1" s="1"/>
  <c r="D11" i="1"/>
  <c r="D12" i="1" s="1"/>
  <c r="D16" i="1" s="1"/>
  <c r="B11" i="1"/>
  <c r="B12" i="1" s="1"/>
  <c r="B15" i="1" s="1"/>
  <c r="I3" i="1"/>
  <c r="L8" i="1"/>
  <c r="O8" i="1" s="1"/>
  <c r="P8" i="1" s="1"/>
  <c r="B14" i="1" s="1"/>
  <c r="L5" i="3" l="1"/>
  <c r="N5" i="3" s="1"/>
  <c r="L8" i="3"/>
  <c r="J6" i="4"/>
  <c r="C15" i="1"/>
  <c r="D15" i="1"/>
  <c r="E16" i="1"/>
  <c r="B16" i="1"/>
  <c r="F16" i="1"/>
  <c r="F15" i="1"/>
  <c r="F13" i="1"/>
  <c r="B13" i="1"/>
  <c r="E13" i="1"/>
  <c r="D13" i="1"/>
  <c r="C13" i="1"/>
  <c r="F14" i="1"/>
  <c r="E14" i="1"/>
  <c r="C14" i="1"/>
  <c r="D14" i="1"/>
  <c r="I6" i="1"/>
  <c r="I5" i="1"/>
  <c r="I4" i="1"/>
  <c r="L7" i="3" l="1"/>
  <c r="N7" i="3" s="1"/>
  <c r="O5" i="3" s="1"/>
  <c r="P5" i="3" s="1"/>
  <c r="K6" i="4"/>
  <c r="L5" i="4" s="1"/>
  <c r="N5" i="4" s="1"/>
  <c r="I8" i="1"/>
  <c r="J8" i="1" s="1"/>
  <c r="M8" i="1" s="1"/>
  <c r="O6" i="3" l="1"/>
  <c r="P6" i="3" s="1"/>
  <c r="L4" i="4"/>
  <c r="N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tc={72AFB595-B951-4777-880E-1732E4BE020C}</author>
    <author>tc={9022E680-7A7B-4CF9-860E-1C17B4133B29}</author>
  </authors>
  <commentList>
    <comment ref="A13" authorId="0" shapeId="0" xr:uid="{72AFB595-B951-4777-880E-1732E4BE0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desviación de la población</t>
      </text>
    </comment>
    <comment ref="A15" authorId="1" shapeId="0" xr:uid="{9022E680-7A7B-4CF9-860E-1C17B4133B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muestra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tc={5A8EEB7A-AE85-430B-834C-8D1D589BA584}</author>
  </authors>
  <commentList>
    <comment ref="A1" authorId="0" shapeId="0" xr:uid="{5A8EEB7A-AE85-430B-834C-8D1D589BA5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gira la tabla por facilidad de los cálculos</t>
      </text>
    </comment>
  </commentList>
</comments>
</file>

<file path=xl/sharedStrings.xml><?xml version="1.0" encoding="utf-8"?>
<sst xmlns="http://schemas.openxmlformats.org/spreadsheetml/2006/main" count="107" uniqueCount="66">
  <si>
    <t>15% en tela</t>
  </si>
  <si>
    <t>20% en tela</t>
  </si>
  <si>
    <t>25% en tela</t>
  </si>
  <si>
    <t>30% en tela</t>
  </si>
  <si>
    <t>35% en tela</t>
  </si>
  <si>
    <t>P. de medias</t>
  </si>
  <si>
    <t>media</t>
  </si>
  <si>
    <t>varianza</t>
  </si>
  <si>
    <t>SCTR</t>
  </si>
  <si>
    <t>CMTR</t>
  </si>
  <si>
    <t>CME</t>
  </si>
  <si>
    <t>SCE</t>
  </si>
  <si>
    <t>F. calculado</t>
  </si>
  <si>
    <t>alpha</t>
  </si>
  <si>
    <t>F. critico</t>
  </si>
  <si>
    <t>n_T</t>
  </si>
  <si>
    <t>k</t>
  </si>
  <si>
    <t>S-Desviación</t>
  </si>
  <si>
    <t>t</t>
  </si>
  <si>
    <t>S.desviación</t>
  </si>
  <si>
    <t>t muestral</t>
  </si>
  <si>
    <t>t media</t>
  </si>
  <si>
    <t>Intervalo de confianza</t>
  </si>
  <si>
    <t>half-μ</t>
  </si>
  <si>
    <t>E</t>
  </si>
  <si>
    <t>Fuente</t>
  </si>
  <si>
    <t>Tratamiento</t>
  </si>
  <si>
    <t>Error</t>
  </si>
  <si>
    <t>Total</t>
  </si>
  <si>
    <t>Suma de cuadrados</t>
  </si>
  <si>
    <t>Grados de libertad</t>
  </si>
  <si>
    <t>Cuadrados medios</t>
  </si>
  <si>
    <t>Estadistico F</t>
  </si>
  <si>
    <t>F critico</t>
  </si>
  <si>
    <t>Valor P</t>
  </si>
  <si>
    <t>Lote</t>
  </si>
  <si>
    <t>Lote 1</t>
  </si>
  <si>
    <t>Lote 2</t>
  </si>
  <si>
    <t>Lote 3</t>
  </si>
  <si>
    <t>Lote 4</t>
  </si>
  <si>
    <t>Lote 5</t>
  </si>
  <si>
    <t>Lote 6</t>
  </si>
  <si>
    <t>Concentración de ácido</t>
  </si>
  <si>
    <t>A</t>
  </si>
  <si>
    <t>B</t>
  </si>
  <si>
    <t>C</t>
  </si>
  <si>
    <t>D</t>
  </si>
  <si>
    <t>F</t>
  </si>
  <si>
    <t>Codigo de color</t>
  </si>
  <si>
    <t>medias</t>
  </si>
  <si>
    <t>Mancha 1</t>
  </si>
  <si>
    <t>Mancha 2</t>
  </si>
  <si>
    <t>Mancha 3</t>
  </si>
  <si>
    <t>Detergente 1</t>
  </si>
  <si>
    <t>Detergente 2</t>
  </si>
  <si>
    <t>Detergente 3</t>
  </si>
  <si>
    <t>Detergente 4</t>
  </si>
  <si>
    <t>n_t</t>
  </si>
  <si>
    <t>Datos del problema</t>
  </si>
  <si>
    <t>Media_A</t>
  </si>
  <si>
    <t>Media_B</t>
  </si>
  <si>
    <t>Factor A</t>
  </si>
  <si>
    <t>Factor B</t>
  </si>
  <si>
    <t>Alpha</t>
  </si>
  <si>
    <t>n-T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</si>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</sst>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2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Prieto" id="{478A1737-65B4-48B7-A58F-47E8115A014F}" userId="3ddebc70e9326b3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3-04-10T05:30:24.45" personId="{478A1737-65B4-48B7-A58F-47E8115A014F}" id="{72AFB595-B951-4777-880E-1732E4BE020C}">
    <text>Respecto a la desviación de la población</text>
  </threadedComment>
  <threadedComment ref="A15" dT="2023-04-10T05:29:53.92" personId="{478A1737-65B4-48B7-A58F-47E8115A014F}" id="{9022E680-7A7B-4CF9-860E-1C17B4133B29}">
    <text>Respecto a la muestra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10T09:30:15.89" personId="{478A1737-65B4-48B7-A58F-47E8115A014F}" id="{5A8EEB7A-AE85-430B-834C-8D1D589BA584}">
    <text>Se gira la tabla por facilidad de los cálculos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35B0-5057-4A41-878A-3DE2480E90C3}">
  <dimension ref="A1:P23"/>
  <sheetViews>
    <sheetView workbookViewId="0">
      <selection activeCell="N8" sqref="N8"/>
    </sheetView>
  </sheetViews>
  <sheetFormatPr baseColWidth="10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14</v>
      </c>
      <c r="O1" s="1" t="s">
        <v>17</v>
      </c>
      <c r="P1" s="1" t="s">
        <v>23</v>
      </c>
    </row>
    <row r="2" spans="1:16" x14ac:dyDescent="0.3">
      <c r="B2">
        <v>7</v>
      </c>
      <c r="C2">
        <v>12</v>
      </c>
      <c r="D2">
        <v>14</v>
      </c>
      <c r="E2">
        <v>19</v>
      </c>
      <c r="F2">
        <v>7</v>
      </c>
      <c r="H2">
        <f>B9</f>
        <v>9.8000000000000007</v>
      </c>
      <c r="I2">
        <f>POWER(H2-$H$8,2)*5</f>
        <v>137.28800000000001</v>
      </c>
    </row>
    <row r="3" spans="1:16" x14ac:dyDescent="0.3">
      <c r="B3">
        <v>7</v>
      </c>
      <c r="C3">
        <v>17</v>
      </c>
      <c r="D3">
        <v>18</v>
      </c>
      <c r="E3">
        <v>25</v>
      </c>
      <c r="F3">
        <v>10</v>
      </c>
      <c r="H3">
        <f>C9</f>
        <v>15.4</v>
      </c>
      <c r="I3">
        <f>POWER(H3-$H$8,2)*5</f>
        <v>0.64799999999999802</v>
      </c>
    </row>
    <row r="4" spans="1:16" x14ac:dyDescent="0.3">
      <c r="B4">
        <v>15</v>
      </c>
      <c r="C4">
        <v>12</v>
      </c>
      <c r="D4">
        <v>18</v>
      </c>
      <c r="E4">
        <v>22</v>
      </c>
      <c r="F4">
        <v>11</v>
      </c>
      <c r="H4">
        <f>D9</f>
        <v>17.600000000000001</v>
      </c>
      <c r="I4">
        <f>POWER(H4-$H$8,2)*5</f>
        <v>32.768000000000015</v>
      </c>
    </row>
    <row r="5" spans="1:16" x14ac:dyDescent="0.3">
      <c r="B5">
        <v>11</v>
      </c>
      <c r="C5">
        <v>18</v>
      </c>
      <c r="D5">
        <v>19</v>
      </c>
      <c r="E5">
        <v>19</v>
      </c>
      <c r="F5">
        <v>15</v>
      </c>
      <c r="H5">
        <f>E9</f>
        <v>21.6</v>
      </c>
      <c r="I5">
        <f>POWER(H5-$H$8,2)*5</f>
        <v>215.16800000000003</v>
      </c>
    </row>
    <row r="6" spans="1:16" x14ac:dyDescent="0.3">
      <c r="B6">
        <v>9</v>
      </c>
      <c r="C6">
        <v>18</v>
      </c>
      <c r="D6">
        <v>19</v>
      </c>
      <c r="E6">
        <v>23</v>
      </c>
      <c r="F6">
        <v>11</v>
      </c>
      <c r="H6">
        <f>F9</f>
        <v>10.8</v>
      </c>
      <c r="I6">
        <f>POWER(H6-$H$8,2)*5</f>
        <v>89.888000000000005</v>
      </c>
    </row>
    <row r="8" spans="1:16" x14ac:dyDescent="0.3">
      <c r="B8">
        <f>SUM(B2:B6)</f>
        <v>49</v>
      </c>
      <c r="C8">
        <f>SUM(C2:C6)</f>
        <v>77</v>
      </c>
      <c r="D8">
        <f>SUM(D2:D6)</f>
        <v>88</v>
      </c>
      <c r="E8">
        <f>SUM(E2:E6)</f>
        <v>108</v>
      </c>
      <c r="F8">
        <f>SUM(F2:F6)</f>
        <v>54</v>
      </c>
      <c r="H8">
        <f>AVERAGE(H2:H6)</f>
        <v>15.040000000000001</v>
      </c>
      <c r="I8">
        <f>SUM(I2:I6)</f>
        <v>475.7600000000001</v>
      </c>
      <c r="J8">
        <f>I8/(B21-1)</f>
        <v>118.94000000000003</v>
      </c>
      <c r="K8">
        <f>SUM(B10:F10)*(B21-1)</f>
        <v>128.96</v>
      </c>
      <c r="L8">
        <f>K8/(B20-B21)</f>
        <v>6.4480000000000004</v>
      </c>
      <c r="M8">
        <f>J8/L8</f>
        <v>18.446029776674941</v>
      </c>
      <c r="N8">
        <f>_xlfn.F.INV.RT(B19,B21-1,B20-B21)</f>
        <v>2.8660814020156589</v>
      </c>
      <c r="O8">
        <f>SQRT(L8)</f>
        <v>2.5392912396966207</v>
      </c>
      <c r="P8">
        <f>B22*(O8/SQRT(B21))</f>
        <v>2.4209370749754702</v>
      </c>
    </row>
    <row r="9" spans="1:16" x14ac:dyDescent="0.3">
      <c r="A9" t="s">
        <v>6</v>
      </c>
      <c r="B9">
        <f>AVERAGE(B2:B6)</f>
        <v>9.8000000000000007</v>
      </c>
      <c r="C9">
        <f>AVERAGE(C2:C6)</f>
        <v>15.4</v>
      </c>
      <c r="D9">
        <f>AVERAGE(D2:D6)</f>
        <v>17.600000000000001</v>
      </c>
      <c r="E9">
        <f>AVERAGE(E2:E6)</f>
        <v>21.6</v>
      </c>
      <c r="F9">
        <f>AVERAGE(F2:F6)</f>
        <v>10.8</v>
      </c>
    </row>
    <row r="10" spans="1:16" x14ac:dyDescent="0.3">
      <c r="A10" t="s">
        <v>7</v>
      </c>
      <c r="B10">
        <f>_xlfn.VAR.P(B2:B6)</f>
        <v>8.9600000000000009</v>
      </c>
      <c r="C10">
        <f>_xlfn.VAR.P(C2:C6)</f>
        <v>7.84</v>
      </c>
      <c r="D10">
        <f>_xlfn.VAR.P(D2:D6)</f>
        <v>3.44</v>
      </c>
      <c r="E10">
        <f>_xlfn.VAR.P(E2:E6)</f>
        <v>5.44</v>
      </c>
      <c r="F10">
        <f>_xlfn.VAR.P(F2:F6)</f>
        <v>6.56</v>
      </c>
    </row>
    <row r="11" spans="1:16" x14ac:dyDescent="0.3">
      <c r="A11" t="s">
        <v>19</v>
      </c>
      <c r="B11">
        <f>SQRT(POWER(B2-B9,2)+POWER(B3-B9,2)+POWER(B4-B9,2)+POWER(B5-B9,2)+POWER(B6-B9,2)/COUNT(B2:B6)-1)</f>
        <v>6.5793616711653717</v>
      </c>
      <c r="C11">
        <f>SQRT(POWER(C2-C9,2)+POWER(C3-C9,2)+POWER(C4-C9,2)+POWER(C5-C9,2)+POWER(C6-C9,2)/COUNT(C2:C6)-1)</f>
        <v>5.7264299524223636</v>
      </c>
      <c r="D11">
        <f>SQRT(POWER(D2-D9,2)+POWER(D3-D9,2)+POWER(D4-D9,2)+POWER(D5-D9,2)+POWER(D6-D9,2)/COUNT(D2:D6)-1)</f>
        <v>3.8251797343392901</v>
      </c>
      <c r="E11">
        <f>SQRT(POWER(E2-E9,2)+POWER(E3-E9,2)+POWER(E4-E9,2)+POWER(E5-E9,2)+POWER(E6-E9,2)/COUNT(E2:E6)-1)</f>
        <v>4.9630635700139898</v>
      </c>
      <c r="F11">
        <f>SQRT(POWER(F2-F9,2)+POWER(F3-F9,2)+POWER(F4-F9,2)+POWER(F5-F9,2)+POWER(F6-F9,2)/COUNT(F2:F6)-1)</f>
        <v>5.6363108501927037</v>
      </c>
    </row>
    <row r="12" spans="1:16" x14ac:dyDescent="0.3">
      <c r="A12" t="s">
        <v>18</v>
      </c>
      <c r="B12">
        <f>TINV(2*$B$19/2,B11)</f>
        <v>2.4469118511449697</v>
      </c>
      <c r="C12">
        <f>TINV(2*$B$19/2,C11)</f>
        <v>2.570581835636315</v>
      </c>
      <c r="D12">
        <f>TINV(2*$B$19/2,D11)</f>
        <v>3.1824463052837091</v>
      </c>
      <c r="E12">
        <f>TINV(2*$B$19/2,E11)</f>
        <v>2.7764451051977934</v>
      </c>
      <c r="F12">
        <f>TINV(2*$B$19/2,F11)</f>
        <v>2.570581835636315</v>
      </c>
    </row>
    <row r="13" spans="1:16" x14ac:dyDescent="0.3">
      <c r="A13" s="12" t="s">
        <v>22</v>
      </c>
      <c r="B13">
        <f>B9+$P$8</f>
        <v>12.22093707497547</v>
      </c>
      <c r="C13">
        <f t="shared" ref="C13:F13" si="0">C9+$P$8</f>
        <v>17.820937074975472</v>
      </c>
      <c r="D13">
        <f t="shared" si="0"/>
        <v>20.020937074975471</v>
      </c>
      <c r="E13">
        <f t="shared" si="0"/>
        <v>24.020937074975471</v>
      </c>
      <c r="F13">
        <f t="shared" si="0"/>
        <v>13.22093707497547</v>
      </c>
    </row>
    <row r="14" spans="1:16" x14ac:dyDescent="0.3">
      <c r="A14" s="12"/>
      <c r="B14">
        <f>B9-$P$8</f>
        <v>7.379062925024531</v>
      </c>
      <c r="C14">
        <f t="shared" ref="C14:F14" si="1">C9-$P$8</f>
        <v>12.979062925024531</v>
      </c>
      <c r="D14">
        <f t="shared" si="1"/>
        <v>15.179062925024532</v>
      </c>
      <c r="E14">
        <f t="shared" si="1"/>
        <v>19.179062925024532</v>
      </c>
      <c r="F14">
        <f t="shared" si="1"/>
        <v>8.379062925024531</v>
      </c>
    </row>
    <row r="15" spans="1:16" hidden="1" x14ac:dyDescent="0.3">
      <c r="A15" s="12" t="s">
        <v>22</v>
      </c>
      <c r="B15">
        <f>B9+B12*(B11/SQRT($B$21))</f>
        <v>16.999744465794102</v>
      </c>
      <c r="C15">
        <f t="shared" ref="C15:F15" si="2">C9+C12*(C11/SQRT($B$21))</f>
        <v>21.98309897859178</v>
      </c>
      <c r="D15">
        <f t="shared" si="2"/>
        <v>23.044123003007115</v>
      </c>
      <c r="E15">
        <f t="shared" si="2"/>
        <v>27.762457355683019</v>
      </c>
      <c r="F15">
        <f t="shared" si="2"/>
        <v>17.279498135698606</v>
      </c>
    </row>
    <row r="16" spans="1:16" hidden="1" x14ac:dyDescent="0.3">
      <c r="A16" s="12"/>
      <c r="B16">
        <f>B9-B12*(B11/SQRT($B$21))</f>
        <v>2.6002555342058988</v>
      </c>
      <c r="C16">
        <f t="shared" ref="C16:F16" si="3">C9-C12*(C11/SQRT($B$21))</f>
        <v>8.8169010214082206</v>
      </c>
      <c r="D16">
        <f t="shared" si="3"/>
        <v>12.155876996992889</v>
      </c>
      <c r="E16">
        <f t="shared" si="3"/>
        <v>15.437542644316984</v>
      </c>
      <c r="F16">
        <f t="shared" si="3"/>
        <v>4.320501864301395</v>
      </c>
    </row>
    <row r="17" spans="1:2" x14ac:dyDescent="0.3">
      <c r="A17" s="2"/>
    </row>
    <row r="19" spans="1:2" x14ac:dyDescent="0.3">
      <c r="A19" t="s">
        <v>13</v>
      </c>
      <c r="B19">
        <v>0.05</v>
      </c>
    </row>
    <row r="20" spans="1:2" x14ac:dyDescent="0.3">
      <c r="A20" t="s">
        <v>15</v>
      </c>
      <c r="B20">
        <f>COUNT(B2:F6)</f>
        <v>25</v>
      </c>
    </row>
    <row r="21" spans="1:2" x14ac:dyDescent="0.3">
      <c r="A21" t="s">
        <v>16</v>
      </c>
      <c r="B21">
        <f>COUNT(B2:F2)</f>
        <v>5</v>
      </c>
    </row>
    <row r="22" spans="1:2" x14ac:dyDescent="0.3">
      <c r="A22" t="s">
        <v>20</v>
      </c>
      <c r="B22">
        <f>TINV(2*B19,B21-1)</f>
        <v>2.1318467863266499</v>
      </c>
    </row>
    <row r="23" spans="1:2" x14ac:dyDescent="0.3">
      <c r="A23" t="s">
        <v>21</v>
      </c>
      <c r="B23">
        <f>TINV(2*B19,B20-1)</f>
        <v>1.7108820799094284</v>
      </c>
    </row>
  </sheetData>
  <mergeCells count="2">
    <mergeCell ref="A13:A14"/>
    <mergeCell ref="A15:A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9A44-07AE-4470-B2C9-6806E7B62570}">
  <dimension ref="A1:G9"/>
  <sheetViews>
    <sheetView workbookViewId="0">
      <selection activeCell="F2" sqref="F2"/>
    </sheetView>
  </sheetViews>
  <sheetFormatPr baseColWidth="10" defaultRowHeight="14.4" x14ac:dyDescent="0.3"/>
  <cols>
    <col min="1" max="16384" width="11.5546875" style="5"/>
  </cols>
  <sheetData>
    <row r="1" spans="1:7" s="4" customFormat="1" ht="28.8" x14ac:dyDescent="0.3">
      <c r="A1" s="4" t="s">
        <v>25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</row>
    <row r="2" spans="1:7" x14ac:dyDescent="0.3">
      <c r="A2" s="5" t="s">
        <v>26</v>
      </c>
      <c r="B2" s="5">
        <v>4560</v>
      </c>
      <c r="C2" s="5">
        <f>B7-1</f>
        <v>2</v>
      </c>
      <c r="D2" s="5">
        <f>B2/C2</f>
        <v>2280</v>
      </c>
      <c r="E2" s="5">
        <f>D2/D3</f>
        <v>9.865384615384615</v>
      </c>
      <c r="F2" s="5">
        <f>_xlfn.F.INV.RT(B9,C2,C3)</f>
        <v>3.3541308285291991</v>
      </c>
      <c r="G2" s="5">
        <f>FDIST(E2,C2,C3)</f>
        <v>6.0781478726844448E-4</v>
      </c>
    </row>
    <row r="3" spans="1:7" x14ac:dyDescent="0.3">
      <c r="A3" s="5" t="s">
        <v>27</v>
      </c>
      <c r="B3" s="5">
        <f>B4-B2</f>
        <v>6240</v>
      </c>
      <c r="C3" s="5">
        <f>B8-B7</f>
        <v>27</v>
      </c>
      <c r="D3" s="5">
        <f>B3/C3</f>
        <v>231.11111111111111</v>
      </c>
    </row>
    <row r="4" spans="1:7" x14ac:dyDescent="0.3">
      <c r="A4" s="5" t="s">
        <v>28</v>
      </c>
      <c r="B4" s="5">
        <v>10800</v>
      </c>
      <c r="C4" s="5">
        <f>B8-1</f>
        <v>29</v>
      </c>
    </row>
    <row r="7" spans="1:7" x14ac:dyDescent="0.3">
      <c r="A7" s="5" t="s">
        <v>16</v>
      </c>
      <c r="B7" s="5">
        <v>3</v>
      </c>
    </row>
    <row r="8" spans="1:7" x14ac:dyDescent="0.3">
      <c r="A8" s="5" t="s">
        <v>15</v>
      </c>
      <c r="B8" s="5">
        <v>30</v>
      </c>
    </row>
    <row r="9" spans="1:7" x14ac:dyDescent="0.3">
      <c r="A9" s="5" t="s">
        <v>13</v>
      </c>
      <c r="B9" s="5">
        <v>0.05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0DEA-651D-4212-A656-8DE7F9997FCB}">
  <dimension ref="A1:P28"/>
  <sheetViews>
    <sheetView tabSelected="1" workbookViewId="0">
      <selection activeCell="L5" sqref="L5"/>
    </sheetView>
  </sheetViews>
  <sheetFormatPr baseColWidth="10" defaultRowHeight="14.4" x14ac:dyDescent="0.3"/>
  <cols>
    <col min="1" max="11" width="11.5546875" style="3"/>
    <col min="12" max="12" width="12.109375" style="3" bestFit="1" customWidth="1"/>
    <col min="13" max="16384" width="11.5546875" style="3"/>
  </cols>
  <sheetData>
    <row r="1" spans="1:16" x14ac:dyDescent="0.3">
      <c r="B1" s="13" t="s">
        <v>42</v>
      </c>
      <c r="C1" s="13"/>
      <c r="D1" s="13"/>
      <c r="E1" s="13"/>
      <c r="F1" s="13"/>
      <c r="G1" s="13"/>
    </row>
    <row r="2" spans="1:16" ht="14.4" customHeight="1" x14ac:dyDescent="0.3">
      <c r="A2" s="3" t="s">
        <v>35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 t="s">
        <v>49</v>
      </c>
    </row>
    <row r="3" spans="1:16" x14ac:dyDescent="0.3">
      <c r="A3" s="3" t="s">
        <v>36</v>
      </c>
      <c r="B3" s="6">
        <v>12</v>
      </c>
      <c r="C3" s="7">
        <v>24</v>
      </c>
      <c r="D3" s="8">
        <v>10</v>
      </c>
      <c r="E3" s="9">
        <v>18</v>
      </c>
      <c r="F3" s="10">
        <v>21</v>
      </c>
      <c r="G3" s="11">
        <v>18</v>
      </c>
      <c r="H3" s="3">
        <f>AVERAGE(B3:G3)</f>
        <v>17.166666666666668</v>
      </c>
      <c r="K3" s="14" t="s">
        <v>25</v>
      </c>
      <c r="L3" s="14" t="s">
        <v>29</v>
      </c>
      <c r="M3" s="14" t="s">
        <v>30</v>
      </c>
      <c r="N3" s="14" t="s">
        <v>31</v>
      </c>
      <c r="O3" s="14" t="s">
        <v>32</v>
      </c>
      <c r="P3" s="14" t="s">
        <v>34</v>
      </c>
    </row>
    <row r="4" spans="1:16" x14ac:dyDescent="0.3">
      <c r="A4" s="3" t="s">
        <v>37</v>
      </c>
      <c r="B4" s="7">
        <v>21</v>
      </c>
      <c r="C4" s="8">
        <v>26</v>
      </c>
      <c r="D4" s="9">
        <v>24</v>
      </c>
      <c r="E4" s="10">
        <v>16</v>
      </c>
      <c r="F4" s="11">
        <v>20</v>
      </c>
      <c r="G4" s="6">
        <v>21</v>
      </c>
      <c r="H4" s="3">
        <f t="shared" ref="H4:H8" si="0">AVERAGE(B4:G4)</f>
        <v>21.333333333333332</v>
      </c>
      <c r="K4" s="14"/>
      <c r="L4" s="14"/>
      <c r="M4" s="14"/>
      <c r="N4" s="14"/>
      <c r="O4" s="14"/>
      <c r="P4" s="14"/>
    </row>
    <row r="5" spans="1:16" x14ac:dyDescent="0.3">
      <c r="A5" s="3" t="s">
        <v>38</v>
      </c>
      <c r="B5" s="8">
        <v>20</v>
      </c>
      <c r="C5" s="9">
        <v>16</v>
      </c>
      <c r="D5" s="10">
        <v>19</v>
      </c>
      <c r="E5" s="11">
        <v>18</v>
      </c>
      <c r="F5" s="6">
        <v>16</v>
      </c>
      <c r="G5" s="7">
        <v>19</v>
      </c>
      <c r="H5" s="3">
        <f t="shared" si="0"/>
        <v>18</v>
      </c>
      <c r="K5" s="5" t="s">
        <v>61</v>
      </c>
      <c r="L5" s="5">
        <f>(SUMSQ(H13:H18)*$D$24)-($D$25*POWER($H$19,2))</f>
        <v>117.88888888888869</v>
      </c>
      <c r="M5" s="5">
        <f>D23-1</f>
        <v>5</v>
      </c>
      <c r="N5" s="5">
        <f>L5/M5</f>
        <v>23.577777777777737</v>
      </c>
      <c r="O5" s="5">
        <f>N5/$N$7</f>
        <v>1.4131592967501301</v>
      </c>
      <c r="P5" s="5">
        <f>FDIST(O5,M5,M8)</f>
        <v>0.2436627294722532</v>
      </c>
    </row>
    <row r="6" spans="1:16" x14ac:dyDescent="0.3">
      <c r="A6" s="3" t="s">
        <v>39</v>
      </c>
      <c r="B6" s="9">
        <v>22</v>
      </c>
      <c r="C6" s="10">
        <v>15</v>
      </c>
      <c r="D6" s="11">
        <v>14</v>
      </c>
      <c r="E6" s="6">
        <v>19</v>
      </c>
      <c r="F6" s="7">
        <v>27</v>
      </c>
      <c r="G6" s="8">
        <v>17</v>
      </c>
      <c r="H6" s="3">
        <f t="shared" si="0"/>
        <v>19</v>
      </c>
      <c r="K6" t="s">
        <v>62</v>
      </c>
      <c r="L6" s="5">
        <f>(SUMSQ(B19:G19)*$D$23)-($D$25*POWER($H$19,2))</f>
        <v>99.555555555554747</v>
      </c>
      <c r="M6" s="5">
        <f>D24-1</f>
        <v>5</v>
      </c>
      <c r="N6" s="5">
        <f>L6/M6</f>
        <v>19.911111111110948</v>
      </c>
      <c r="O6" s="5">
        <f>N6/$N$7</f>
        <v>1.1933937133723924</v>
      </c>
      <c r="P6" s="5">
        <f>FDIST(O6,M6,M8)</f>
        <v>0.3324610425868319</v>
      </c>
    </row>
    <row r="7" spans="1:16" x14ac:dyDescent="0.3">
      <c r="A7" s="3" t="s">
        <v>40</v>
      </c>
      <c r="B7" s="10">
        <v>15</v>
      </c>
      <c r="C7" s="11">
        <v>13</v>
      </c>
      <c r="D7" s="6">
        <v>17</v>
      </c>
      <c r="E7" s="7">
        <v>25</v>
      </c>
      <c r="F7" s="8">
        <v>21</v>
      </c>
      <c r="G7" s="9">
        <v>22</v>
      </c>
      <c r="H7" s="3">
        <f t="shared" si="0"/>
        <v>18.833333333333332</v>
      </c>
      <c r="K7" s="5" t="s">
        <v>27</v>
      </c>
      <c r="L7" s="5">
        <f>L8-SUM(L5:L6)</f>
        <v>417.11111111111131</v>
      </c>
      <c r="M7" s="5">
        <f>M5*M6</f>
        <v>25</v>
      </c>
      <c r="N7" s="5">
        <f>L7/M7</f>
        <v>16.684444444444452</v>
      </c>
      <c r="O7" s="5"/>
      <c r="P7" s="5"/>
    </row>
    <row r="8" spans="1:16" x14ac:dyDescent="0.3">
      <c r="A8" s="3" t="s">
        <v>41</v>
      </c>
      <c r="B8" s="11">
        <v>17</v>
      </c>
      <c r="C8" s="6">
        <v>11</v>
      </c>
      <c r="D8" s="7">
        <v>12</v>
      </c>
      <c r="E8" s="8">
        <v>22</v>
      </c>
      <c r="F8" s="9">
        <v>14</v>
      </c>
      <c r="G8" s="10">
        <v>20</v>
      </c>
      <c r="H8" s="3">
        <f t="shared" si="0"/>
        <v>16</v>
      </c>
      <c r="K8" s="5" t="s">
        <v>28</v>
      </c>
      <c r="L8" s="5">
        <f>SUMSQ(B13:G18)-(D25*POWER(H19,2))</f>
        <v>634.55555555555475</v>
      </c>
      <c r="M8" s="5">
        <f>(D23*D24)-1</f>
        <v>35</v>
      </c>
      <c r="N8" s="5"/>
      <c r="O8" s="5"/>
      <c r="P8" s="5"/>
    </row>
    <row r="9" spans="1:16" x14ac:dyDescent="0.3">
      <c r="H9" s="3">
        <f>AVERAGE(H3:H8)</f>
        <v>18.388888888888889</v>
      </c>
    </row>
    <row r="11" spans="1:16" x14ac:dyDescent="0.3">
      <c r="B11" s="13" t="s">
        <v>42</v>
      </c>
      <c r="C11" s="13"/>
      <c r="D11" s="13"/>
      <c r="E11" s="13"/>
      <c r="F11" s="13"/>
      <c r="G11" s="13"/>
    </row>
    <row r="12" spans="1:16" x14ac:dyDescent="0.3">
      <c r="A12" s="3" t="s">
        <v>65</v>
      </c>
      <c r="B12" s="3" t="s">
        <v>36</v>
      </c>
      <c r="C12" s="3" t="s">
        <v>37</v>
      </c>
      <c r="D12" s="3" t="s">
        <v>38</v>
      </c>
      <c r="E12" s="3" t="s">
        <v>39</v>
      </c>
      <c r="F12" s="3" t="s">
        <v>40</v>
      </c>
      <c r="G12" s="3" t="s">
        <v>41</v>
      </c>
      <c r="H12" s="3" t="s">
        <v>49</v>
      </c>
    </row>
    <row r="13" spans="1:16" x14ac:dyDescent="0.3">
      <c r="A13" s="6" t="s">
        <v>43</v>
      </c>
      <c r="B13" s="6">
        <v>12</v>
      </c>
      <c r="C13" s="6">
        <v>21</v>
      </c>
      <c r="D13" s="6">
        <v>16</v>
      </c>
      <c r="E13" s="6">
        <v>19</v>
      </c>
      <c r="F13" s="6">
        <v>17</v>
      </c>
      <c r="G13" s="6">
        <v>11</v>
      </c>
      <c r="H13" s="3">
        <f>AVERAGE(B13:G13)</f>
        <v>16</v>
      </c>
    </row>
    <row r="14" spans="1:16" x14ac:dyDescent="0.3">
      <c r="A14" s="7" t="s">
        <v>44</v>
      </c>
      <c r="B14" s="7">
        <v>24</v>
      </c>
      <c r="C14" s="7">
        <v>21</v>
      </c>
      <c r="D14" s="7">
        <v>19</v>
      </c>
      <c r="E14" s="7">
        <v>27</v>
      </c>
      <c r="F14" s="7">
        <v>25</v>
      </c>
      <c r="G14" s="7">
        <v>12</v>
      </c>
      <c r="H14" s="3">
        <f t="shared" ref="H14:H18" si="1">AVERAGE(B14:G14)</f>
        <v>21.333333333333332</v>
      </c>
    </row>
    <row r="15" spans="1:16" ht="14.4" customHeight="1" x14ac:dyDescent="0.3">
      <c r="A15" s="8" t="s">
        <v>45</v>
      </c>
      <c r="B15" s="8">
        <v>10</v>
      </c>
      <c r="C15" s="8">
        <v>26</v>
      </c>
      <c r="D15" s="8">
        <v>20</v>
      </c>
      <c r="E15" s="8">
        <v>17</v>
      </c>
      <c r="F15" s="8">
        <v>21</v>
      </c>
      <c r="G15" s="8">
        <v>22</v>
      </c>
      <c r="H15" s="3">
        <f t="shared" si="1"/>
        <v>19.333333333333332</v>
      </c>
    </row>
    <row r="16" spans="1:16" x14ac:dyDescent="0.3">
      <c r="A16" s="9" t="s">
        <v>46</v>
      </c>
      <c r="B16" s="9">
        <v>18</v>
      </c>
      <c r="C16" s="9">
        <v>24</v>
      </c>
      <c r="D16" s="9">
        <v>16</v>
      </c>
      <c r="E16" s="9">
        <v>22</v>
      </c>
      <c r="F16" s="9">
        <v>22</v>
      </c>
      <c r="G16" s="16">
        <v>14</v>
      </c>
      <c r="H16" s="3">
        <f t="shared" si="1"/>
        <v>19.333333333333332</v>
      </c>
    </row>
    <row r="17" spans="1:8" x14ac:dyDescent="0.3">
      <c r="A17" s="10" t="s">
        <v>24</v>
      </c>
      <c r="B17" s="10">
        <v>21</v>
      </c>
      <c r="C17" s="10">
        <v>16</v>
      </c>
      <c r="D17" s="10">
        <v>19</v>
      </c>
      <c r="E17" s="10">
        <v>15</v>
      </c>
      <c r="F17" s="10">
        <v>15</v>
      </c>
      <c r="G17" s="10">
        <v>20</v>
      </c>
      <c r="H17" s="3">
        <f t="shared" si="1"/>
        <v>17.666666666666668</v>
      </c>
    </row>
    <row r="18" spans="1:8" x14ac:dyDescent="0.3">
      <c r="A18" s="11" t="s">
        <v>47</v>
      </c>
      <c r="B18" s="11">
        <v>18</v>
      </c>
      <c r="C18" s="11">
        <v>20</v>
      </c>
      <c r="D18" s="11">
        <v>18</v>
      </c>
      <c r="E18" s="11">
        <v>14</v>
      </c>
      <c r="F18" s="11">
        <v>13</v>
      </c>
      <c r="G18" s="17">
        <v>17</v>
      </c>
      <c r="H18" s="3">
        <f t="shared" si="1"/>
        <v>16.666666666666668</v>
      </c>
    </row>
    <row r="19" spans="1:8" x14ac:dyDescent="0.3">
      <c r="B19" s="3">
        <f>AVERAGE(B13:B18)</f>
        <v>17.166666666666668</v>
      </c>
      <c r="C19" s="3">
        <f t="shared" ref="C19:G19" si="2">AVERAGE(C13:C18)</f>
        <v>21.333333333333332</v>
      </c>
      <c r="D19" s="3">
        <f t="shared" si="2"/>
        <v>18</v>
      </c>
      <c r="E19" s="3">
        <f t="shared" si="2"/>
        <v>19</v>
      </c>
      <c r="F19" s="3">
        <f t="shared" si="2"/>
        <v>18.833333333333332</v>
      </c>
      <c r="G19" s="3">
        <f t="shared" si="2"/>
        <v>16</v>
      </c>
      <c r="H19" s="3">
        <f>AVERAGE(B19:G19)</f>
        <v>18.388888888888889</v>
      </c>
    </row>
    <row r="21" spans="1:8" x14ac:dyDescent="0.3">
      <c r="A21" s="13" t="s">
        <v>48</v>
      </c>
    </row>
    <row r="22" spans="1:8" x14ac:dyDescent="0.3">
      <c r="A22" s="13"/>
    </row>
    <row r="23" spans="1:8" x14ac:dyDescent="0.3">
      <c r="A23" s="6" t="s">
        <v>43</v>
      </c>
      <c r="C23" s="3" t="s">
        <v>43</v>
      </c>
      <c r="D23" s="3">
        <v>6</v>
      </c>
    </row>
    <row r="24" spans="1:8" x14ac:dyDescent="0.3">
      <c r="A24" s="7" t="s">
        <v>44</v>
      </c>
      <c r="C24" s="3" t="s">
        <v>44</v>
      </c>
      <c r="D24" s="3">
        <v>6</v>
      </c>
    </row>
    <row r="25" spans="1:8" x14ac:dyDescent="0.3">
      <c r="A25" s="8" t="s">
        <v>45</v>
      </c>
      <c r="C25" s="3" t="s">
        <v>64</v>
      </c>
      <c r="D25" s="3">
        <f>COUNT(B13:G18)</f>
        <v>36</v>
      </c>
    </row>
    <row r="26" spans="1:8" x14ac:dyDescent="0.3">
      <c r="A26" s="9" t="s">
        <v>46</v>
      </c>
    </row>
    <row r="27" spans="1:8" x14ac:dyDescent="0.3">
      <c r="A27" s="10" t="s">
        <v>24</v>
      </c>
    </row>
    <row r="28" spans="1:8" x14ac:dyDescent="0.3">
      <c r="A28" s="11" t="s">
        <v>47</v>
      </c>
    </row>
  </sheetData>
  <mergeCells count="9">
    <mergeCell ref="M3:M4"/>
    <mergeCell ref="N3:N4"/>
    <mergeCell ref="O3:O4"/>
    <mergeCell ref="P3:P4"/>
    <mergeCell ref="B11:G11"/>
    <mergeCell ref="B1:G1"/>
    <mergeCell ref="A21:A22"/>
    <mergeCell ref="K3:K4"/>
    <mergeCell ref="L3:L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06-4175-4794-865E-940B7009C5DC}">
  <dimension ref="A1:P12"/>
  <sheetViews>
    <sheetView workbookViewId="0">
      <selection activeCell="J18" sqref="J18"/>
    </sheetView>
  </sheetViews>
  <sheetFormatPr baseColWidth="10" defaultRowHeight="14.4" x14ac:dyDescent="0.3"/>
  <cols>
    <col min="9" max="9" width="12.109375" bestFit="1" customWidth="1"/>
  </cols>
  <sheetData>
    <row r="1" spans="1:16" x14ac:dyDescent="0.3">
      <c r="A1" s="15" t="s">
        <v>58</v>
      </c>
      <c r="B1" s="15"/>
      <c r="C1" s="15"/>
      <c r="D1" s="15"/>
      <c r="E1" s="15"/>
    </row>
    <row r="2" spans="1:16" x14ac:dyDescent="0.3">
      <c r="B2" t="s">
        <v>53</v>
      </c>
      <c r="C2" t="s">
        <v>54</v>
      </c>
      <c r="D2" t="s">
        <v>55</v>
      </c>
      <c r="E2" t="s">
        <v>56</v>
      </c>
      <c r="F2" t="s">
        <v>60</v>
      </c>
      <c r="H2" s="14" t="s">
        <v>25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  <c r="N2" s="14" t="s">
        <v>34</v>
      </c>
      <c r="O2" s="1"/>
      <c r="P2" s="1"/>
    </row>
    <row r="3" spans="1:16" x14ac:dyDescent="0.3">
      <c r="A3" t="s">
        <v>50</v>
      </c>
      <c r="B3">
        <v>45</v>
      </c>
      <c r="C3">
        <v>47</v>
      </c>
      <c r="D3">
        <v>48</v>
      </c>
      <c r="E3">
        <v>42</v>
      </c>
      <c r="F3">
        <f>AVERAGE(B3:E3)</f>
        <v>45.5</v>
      </c>
      <c r="H3" s="14"/>
      <c r="I3" s="14"/>
      <c r="J3" s="14"/>
      <c r="K3" s="14"/>
      <c r="L3" s="14"/>
      <c r="M3" s="14"/>
      <c r="N3" s="14"/>
    </row>
    <row r="4" spans="1:16" x14ac:dyDescent="0.3">
      <c r="A4" t="s">
        <v>51</v>
      </c>
      <c r="B4">
        <v>43</v>
      </c>
      <c r="C4">
        <v>46</v>
      </c>
      <c r="D4">
        <v>50</v>
      </c>
      <c r="E4">
        <v>37</v>
      </c>
      <c r="F4">
        <f t="shared" ref="F4:F6" si="0">AVERAGE(B4:E4)</f>
        <v>44</v>
      </c>
      <c r="H4" s="5" t="s">
        <v>61</v>
      </c>
      <c r="I4" s="5">
        <f>(SUMSQ(B6:E6)*$B$11)-($B$9*POWER($F$6,2))</f>
        <v>110.9166666666606</v>
      </c>
      <c r="J4" s="5">
        <f>B10-1</f>
        <v>3</v>
      </c>
      <c r="K4" s="5">
        <f>I4/J4</f>
        <v>36.972222222220203</v>
      </c>
      <c r="L4" s="5">
        <f>K4/$K$6</f>
        <v>11.778761061942467</v>
      </c>
      <c r="M4" s="5">
        <f>FDIST($B$12,J4,$J$6)</f>
        <v>0.98381862083187221</v>
      </c>
      <c r="N4" s="5">
        <f>FDIST(L4,J4,$J$7)</f>
        <v>9.2659079528476483E-4</v>
      </c>
    </row>
    <row r="5" spans="1:16" x14ac:dyDescent="0.3">
      <c r="A5" t="s">
        <v>52</v>
      </c>
      <c r="B5">
        <v>51</v>
      </c>
      <c r="C5">
        <v>52</v>
      </c>
      <c r="D5">
        <v>55</v>
      </c>
      <c r="E5">
        <v>49</v>
      </c>
      <c r="F5">
        <f t="shared" si="0"/>
        <v>51.75</v>
      </c>
      <c r="H5" t="s">
        <v>62</v>
      </c>
      <c r="I5" s="5">
        <f>(SUMSQ(F3:F5)*$B$10)-($B$9*POWER($F$6,2))</f>
        <v>135.16666666666424</v>
      </c>
      <c r="J5" s="5">
        <f>B11-1</f>
        <v>2</v>
      </c>
      <c r="K5" s="5">
        <f>I5/J5</f>
        <v>67.583333333332121</v>
      </c>
      <c r="L5" s="5">
        <f>K5/$K$6</f>
        <v>21.530973451320115</v>
      </c>
      <c r="M5" s="5">
        <f>FDIST($B$12,J5,$J$6)</f>
        <v>0.95162150135914458</v>
      </c>
      <c r="N5" s="5">
        <f>FDIST(L5,J5,$J$7)</f>
        <v>1.5730970596689056E-4</v>
      </c>
    </row>
    <row r="6" spans="1:16" x14ac:dyDescent="0.3">
      <c r="A6" t="s">
        <v>59</v>
      </c>
      <c r="B6">
        <f>AVERAGE(B3:B5)</f>
        <v>46.333333333333336</v>
      </c>
      <c r="C6">
        <f t="shared" ref="C6:E6" si="1">AVERAGE(C3:C5)</f>
        <v>48.333333333333336</v>
      </c>
      <c r="D6">
        <f t="shared" si="1"/>
        <v>51</v>
      </c>
      <c r="E6">
        <f t="shared" si="1"/>
        <v>42.666666666666664</v>
      </c>
      <c r="F6">
        <f t="shared" si="0"/>
        <v>47.083333333333336</v>
      </c>
      <c r="H6" s="5" t="s">
        <v>27</v>
      </c>
      <c r="I6" s="5">
        <f>I7-SUM(I4:I5)</f>
        <v>18.833333333339397</v>
      </c>
      <c r="J6" s="5">
        <f>J4*J5</f>
        <v>6</v>
      </c>
      <c r="K6" s="5">
        <f>I6/J6</f>
        <v>3.1388888888898996</v>
      </c>
      <c r="L6" s="5"/>
      <c r="M6" s="5"/>
      <c r="N6" s="5"/>
    </row>
    <row r="7" spans="1:16" x14ac:dyDescent="0.3">
      <c r="H7" s="5" t="s">
        <v>28</v>
      </c>
      <c r="I7" s="5">
        <f>SUMSQ(B3:E5)-(B9*POWER(F6,2))</f>
        <v>264.91666666666424</v>
      </c>
      <c r="J7" s="5">
        <f>(B10*B11)-1</f>
        <v>11</v>
      </c>
      <c r="K7" s="5"/>
      <c r="L7" s="5"/>
      <c r="M7" s="5"/>
      <c r="N7" s="5"/>
    </row>
    <row r="8" spans="1:16" x14ac:dyDescent="0.3">
      <c r="H8" s="4"/>
      <c r="I8" s="4"/>
      <c r="J8" s="4"/>
      <c r="K8" s="4"/>
      <c r="L8" s="4"/>
      <c r="M8" s="4"/>
      <c r="N8" s="4"/>
    </row>
    <row r="9" spans="1:16" x14ac:dyDescent="0.3">
      <c r="A9" t="s">
        <v>57</v>
      </c>
      <c r="B9">
        <f>COUNT(B3:E5)</f>
        <v>12</v>
      </c>
      <c r="H9" s="4"/>
      <c r="I9" s="4"/>
      <c r="J9" s="4"/>
      <c r="K9" s="4"/>
      <c r="L9" s="4"/>
      <c r="M9" s="4"/>
      <c r="N9" s="4"/>
    </row>
    <row r="10" spans="1:16" x14ac:dyDescent="0.3">
      <c r="A10" t="s">
        <v>43</v>
      </c>
      <c r="B10">
        <f>COUNT(B3:E3)</f>
        <v>4</v>
      </c>
      <c r="H10" s="4"/>
      <c r="J10" s="4"/>
      <c r="K10" s="4"/>
      <c r="L10" s="4"/>
      <c r="M10" s="4"/>
      <c r="N10" s="4"/>
    </row>
    <row r="11" spans="1:16" x14ac:dyDescent="0.3">
      <c r="A11" t="s">
        <v>44</v>
      </c>
      <c r="B11">
        <f>COUNT(B3:B5)</f>
        <v>3</v>
      </c>
      <c r="H11" s="5"/>
      <c r="I11" s="5"/>
      <c r="J11" s="5"/>
      <c r="K11" s="5"/>
      <c r="L11" s="5"/>
      <c r="M11" s="5"/>
      <c r="N11" s="5"/>
    </row>
    <row r="12" spans="1:16" x14ac:dyDescent="0.3">
      <c r="A12" t="s">
        <v>63</v>
      </c>
      <c r="B12">
        <v>0.05</v>
      </c>
    </row>
  </sheetData>
  <mergeCells count="8">
    <mergeCell ref="M2:M3"/>
    <mergeCell ref="N2:N3"/>
    <mergeCell ref="A1:E1"/>
    <mergeCell ref="H2:H3"/>
    <mergeCell ref="I2:I3"/>
    <mergeCell ref="J2:J3"/>
    <mergeCell ref="K2:K3"/>
    <mergeCell ref="L2:L3"/>
  </mergeCells>
  <phoneticPr fontId="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B G K V s l q 5 j O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W m K 2 i D E F M k M o t P k K b N r 7 b H 8 g 5 E P j h l 5 x Z c N 8 A 2 S O Q N 4 f + A N Q S w M E F A A C A A g A z B G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R i l Y o i k e 4 D g A A A B E A A A A T A B w A R m 9 y b X V s Y X M v U 2 V j d G l v b j E u b S C i G A A o o B Q A A A A A A A A A A A A A A A A A A A A A A A A A A A A r T k 0 u y c z P U w i G 0 I b W A F B L A Q I t A B Q A A g A I A M w R i l b J a u Y z p A A A A P Y A A A A S A A A A A A A A A A A A A A A A A A A A A A B D b 2 5 m a W c v U G F j a 2 F n Z S 5 4 b W x Q S w E C L Q A U A A I A C A D M E Y p W D 8 r p q 6 Q A A A D p A A A A E w A A A A A A A A A A A A A A A A D w A A A A W 0 N v b n R l b n R f V H l w Z X N d L n h t b F B L A Q I t A B Q A A g A I A M w R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8 A f Z M L o i v Q p A R 0 o B C d r e v A A A A A A I A A A A A A B B m A A A A A Q A A I A A A A D z D D 6 U u z X x F D W W o 8 r d N P u Q x C R H 0 5 1 8 a V O B h y B T J 1 O s a A A A A A A 6 A A A A A A g A A I A A A A O 0 M 2 b O H Y R z z / H 6 Z 6 / U a 8 h w c N b + I E n v C d v E X N a F Q m J L C U A A A A K 8 o f D 7 z c N 2 T C 8 e + c 3 k T P W K i A e m 5 o i / j W a A J x u d w s H E q e X W i Z Z D S D B 0 t k S / O 3 b y w m z G 9 T G u Y B F + O K A t M z + / 8 B e y T 4 j a 3 3 r v d l S 1 7 1 p H 9 o w n f Q A A A A G I c V N k Z k e + G F Z d J T s D t V d p 6 R 5 c W t P 2 R N q m R E y L J s 4 d O F r 8 F 8 4 K v i x + s E K 7 A p g + c X G X v A a I / p Q d q J q g n t g y t T / M = < / D a t a M a s h u p > 
</file>

<file path=customXml/itemProps1.xml><?xml version="1.0" encoding="utf-8"?>
<ds:datastoreItem xmlns:ds="http://schemas.openxmlformats.org/officeDocument/2006/customXml" ds:itemID="{AF00F8CE-B7F3-43B3-AE53-7F7AF7EB8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Prieto</dc:creator>
  <cp:lastModifiedBy>Andres Prieto</cp:lastModifiedBy>
  <dcterms:created xsi:type="dcterms:W3CDTF">2023-04-09T11:20:43Z</dcterms:created>
  <dcterms:modified xsi:type="dcterms:W3CDTF">2023-04-11T00:11:04Z</dcterms:modified>
</cp:coreProperties>
</file>