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 X" sheetId="1" r:id="rId4"/>
  </sheets>
  <definedNames>
    <definedName name="_c1">'Country X'!$F$5</definedName>
    <definedName name="_c11">'Country X'!$F$15</definedName>
    <definedName name="_c2">'Country X'!$F$6</definedName>
    <definedName name="_c15">'Country X'!$F$19</definedName>
    <definedName name="_c10">'Country X'!$F$14</definedName>
    <definedName name="_c18">'Country X'!$F$22</definedName>
    <definedName name="_c7">'Country X'!$F$11</definedName>
    <definedName name="_c16">'Country X'!$F$20</definedName>
    <definedName name="_c6">'Country X'!$F$10</definedName>
    <definedName name="_c8">'Country X'!$F$12</definedName>
    <definedName name="_c9">'Country X'!$F$13</definedName>
    <definedName name="_c20">'Country X'!$F$24</definedName>
    <definedName name="_c12">'Country X'!$F$16</definedName>
    <definedName name="_c23">'Country X'!$F$27</definedName>
    <definedName name="_c13">'Country X'!$F$17</definedName>
    <definedName name="_c17">'Country X'!$F$21</definedName>
    <definedName name="_c24">'Country X'!$F$28</definedName>
    <definedName name="_c21">'Country X'!$F$25</definedName>
    <definedName name="_c4">'Country X'!$F$8</definedName>
    <definedName name="_c3">'Country X'!$F$7</definedName>
    <definedName name="_c19">'Country X'!$F$23</definedName>
    <definedName name="_c5">'Country X'!$F$9</definedName>
    <definedName name="_c22">'Country X'!$F$26</definedName>
    <definedName name="_c14">'Country X'!$F$18</definedName>
  </definedNames>
  <calcPr/>
  <extLst>
    <ext uri="GoogleSheetsCustomDataVersion1">
      <go:sheetsCustomData xmlns:go="http://customooxmlschemas.google.com/" r:id="rId5" roundtripDataSignature="AMtx7mjunjCaIwRRp0Jfnccr88WMDHCiZ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">
      <text>
        <t xml:space="preserve">======
ID#AAAAoOXZ3lI
Felipe Camargo    (2023-01-30 00:02:48)
Initial conditions (retrieve from data)</t>
      </text>
    </comment>
    <comment authorId="0" ref="X4">
      <text>
        <t xml:space="preserve">======
ID#AAAAoOXZ3lE
Felipe Camargo    (2023-01-30 00:02:48)
Commodity price index</t>
      </text>
    </comment>
    <comment authorId="0" ref="AA5">
      <text>
        <t xml:space="preserve">======
ID#AAAAoOXZ3lA
Felipe Camargo    (2023-01-30 00:02:48)
Assumptions for the exogenous variables</t>
      </text>
    </comment>
    <comment authorId="0" ref="AV5">
      <text>
        <t xml:space="preserve">======
ID#AAAAoOXZ3k8
Felipe Camargo    (2023-01-30 00:02:48)
Initial conditions (retrieve from data)</t>
      </text>
    </comment>
  </commentList>
  <extLst>
    <ext uri="GoogleSheetsCustomDataVersion1">
      <go:sheetsCustomData xmlns:go="http://customooxmlschemas.google.com/" r:id="rId1" roundtripDataSignature="AMtx7miDvu5cOOb/7Y/VWzCuJx/a2b+NKg=="/>
    </ext>
  </extLst>
</comments>
</file>

<file path=xl/sharedStrings.xml><?xml version="1.0" encoding="utf-8"?>
<sst xmlns="http://schemas.openxmlformats.org/spreadsheetml/2006/main" count="144" uniqueCount="111">
  <si>
    <t>Small open economy model</t>
  </si>
  <si>
    <t>Country X</t>
  </si>
  <si>
    <t>Baseline scenario</t>
  </si>
  <si>
    <t>Benchmark scenario</t>
  </si>
  <si>
    <t>Endogenous variables</t>
  </si>
  <si>
    <t>Exogenous variables</t>
  </si>
  <si>
    <t>Shocks</t>
  </si>
  <si>
    <t>Benchmark model (shock free)</t>
  </si>
  <si>
    <t>Impulse responses</t>
  </si>
  <si>
    <t>Equation</t>
  </si>
  <si>
    <t>Parameter</t>
  </si>
  <si>
    <t>Theoretical interpretation</t>
  </si>
  <si>
    <t>Expected range</t>
  </si>
  <si>
    <t>Calibration</t>
  </si>
  <si>
    <t>Quarter</t>
  </si>
  <si>
    <t>𝑦</t>
  </si>
  <si>
    <t>𝜋</t>
  </si>
  <si>
    <t>𝑖</t>
  </si>
  <si>
    <t>𝑆</t>
  </si>
  <si>
    <t>𝑝𝑏</t>
  </si>
  <si>
    <t>𝐸(𝑡)𝜋(𝑡+1)</t>
  </si>
  <si>
    <t>𝑖(𝑑)</t>
  </si>
  <si>
    <t>𝑦(𝑏𝑎𝑟)</t>
  </si>
  <si>
    <t>𝐺𝐷𝑃</t>
  </si>
  <si>
    <t>𝑑</t>
  </si>
  <si>
    <t>𝑖(𝑏𝑎𝑟)</t>
  </si>
  <si>
    <t>𝜋(𝑏𝑎𝑟)</t>
  </si>
  <si>
    <t>𝑦(𝑓)</t>
  </si>
  <si>
    <t>𝜅</t>
  </si>
  <si>
    <t>𝑖(𝑠𝑡𝑎𝑟)</t>
  </si>
  <si>
    <t>𝐸(𝑡)𝜋(𝑠𝑡𝑎𝑟)</t>
  </si>
  <si>
    <t>𝑑(𝑏𝑎𝑟)</t>
  </si>
  <si>
    <t>𝜀(𝑦)</t>
  </si>
  <si>
    <t>𝜀(𝜋)</t>
  </si>
  <si>
    <t>𝜀(𝑖)</t>
  </si>
  <si>
    <t>𝜀(𝑆)</t>
  </si>
  <si>
    <t>𝜀(𝑝𝑏)</t>
  </si>
  <si>
    <t>𝜋-𝜋(𝑏𝑎𝑟)</t>
  </si>
  <si>
    <t>𝑖-𝑖(𝑏𝑎𝑟)</t>
  </si>
  <si>
    <t>𝑑-𝑑(𝑏𝑎𝑟)</t>
  </si>
  <si>
    <t>𝑆 (%)</t>
  </si>
  <si>
    <t>𝑦(𝑏𝑎𝑟) (%)</t>
  </si>
  <si>
    <t>𝐺𝐷𝑃 (%)</t>
  </si>
  <si>
    <t>Zero line</t>
  </si>
  <si>
    <t>IS curve</t>
  </si>
  <si>
    <t>c(1)</t>
  </si>
  <si>
    <t>Adaptative activity expectations</t>
  </si>
  <si>
    <t>[0,1]</t>
  </si>
  <si>
    <t>c(2)</t>
  </si>
  <si>
    <t>Monetary policy stance</t>
  </si>
  <si>
    <t>[-1,0]</t>
  </si>
  <si>
    <t>c(3)</t>
  </si>
  <si>
    <t>Commodity price gap</t>
  </si>
  <si>
    <t>c(4)</t>
  </si>
  <si>
    <t>Fiscal policy impulse</t>
  </si>
  <si>
    <t>[-5,0]</t>
  </si>
  <si>
    <t>Phillips curve</t>
  </si>
  <si>
    <t>c(5)</t>
  </si>
  <si>
    <t>Backwardness</t>
  </si>
  <si>
    <t>c(6)</t>
  </si>
  <si>
    <t>Real marginal costs</t>
  </si>
  <si>
    <t>[0,1.5]</t>
  </si>
  <si>
    <t>c(7)</t>
  </si>
  <si>
    <t>Output gap weight on rmc</t>
  </si>
  <si>
    <t>Taylor rule</t>
  </si>
  <si>
    <t>c(8)</t>
  </si>
  <si>
    <t>Monetary policy smoothing</t>
  </si>
  <si>
    <t>c(9)</t>
  </si>
  <si>
    <t>Inflation reaction function</t>
  </si>
  <si>
    <t>[1,10]</t>
  </si>
  <si>
    <t>c(10)</t>
  </si>
  <si>
    <t>Demand reaction function</t>
  </si>
  <si>
    <t>[0,5]</t>
  </si>
  <si>
    <t>Interest rate parity</t>
  </si>
  <si>
    <t>c(11)</t>
  </si>
  <si>
    <t>PPP FX transition rate</t>
  </si>
  <si>
    <t>c(12)</t>
  </si>
  <si>
    <t>Capital market openness</t>
  </si>
  <si>
    <t>[-∞,0]</t>
  </si>
  <si>
    <t>Fiscal policy rule</t>
  </si>
  <si>
    <t>c(13)</t>
  </si>
  <si>
    <t>Fiscal policy smoothing</t>
  </si>
  <si>
    <t>c(14)</t>
  </si>
  <si>
    <t>c(15)</t>
  </si>
  <si>
    <t>Debt sustainability anchor</t>
  </si>
  <si>
    <t>Inflation expectations</t>
  </si>
  <si>
    <t>c(16)</t>
  </si>
  <si>
    <t>Adaptative expectations ratio</t>
  </si>
  <si>
    <t>c(17)</t>
  </si>
  <si>
    <t>Expectation de-anchoring</t>
  </si>
  <si>
    <t>[-∞,+∞]</t>
  </si>
  <si>
    <t>Interest on debt</t>
  </si>
  <si>
    <t>c(18)</t>
  </si>
  <si>
    <t>Market cost scalar</t>
  </si>
  <si>
    <t>c(19)</t>
  </si>
  <si>
    <t>Cost on debt smoothing</t>
  </si>
  <si>
    <t>c(20)</t>
  </si>
  <si>
    <t>Policy rate weight</t>
  </si>
  <si>
    <t>Potential growth</t>
  </si>
  <si>
    <t>c(21)</t>
  </si>
  <si>
    <t>Long run transition rate</t>
  </si>
  <si>
    <t>c(22)</t>
  </si>
  <si>
    <t>Perpetuity quarterly growth</t>
  </si>
  <si>
    <t>[-0.01,0.05]</t>
  </si>
  <si>
    <t>Debt dynamics</t>
  </si>
  <si>
    <t>c(23)</t>
  </si>
  <si>
    <t>Domestic debt share</t>
  </si>
  <si>
    <t>c(24)</t>
  </si>
  <si>
    <t>CPI to GDP deflator scalar / 4</t>
  </si>
  <si>
    <t>Source: Author's estimates</t>
  </si>
  <si>
    <t>Equation system setup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</si>
</sst>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"/>
    <numFmt numFmtId="166" formatCode="0.0000"/>
  </numFmts>
  <fonts count="5">
    <font>
      <sz val="8.0"/>
      <color theme="1"/>
      <name val="Arial"/>
      <scheme val="minor"/>
    </font>
    <font>
      <sz val="8.0"/>
      <color rgb="FF595959"/>
      <name val="Quattrocento Sans"/>
    </font>
    <font>
      <sz val="12.0"/>
      <color rgb="FF595959"/>
      <name val="Quattrocento Sans"/>
    </font>
    <font/>
    <font>
      <i/>
      <sz val="8.0"/>
      <color rgb="FF595959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0">
    <border/>
    <border>
      <left/>
      <top/>
      <bottom/>
    </border>
    <border>
      <top/>
      <bottom/>
    </border>
    <border>
      <top style="double">
        <color rgb="FF595959"/>
      </top>
    </border>
    <border>
      <left/>
      <right/>
      <top style="double">
        <color rgb="FF595959"/>
      </top>
      <bottom/>
    </border>
    <border>
      <left/>
      <right/>
      <top/>
      <bottom/>
    </border>
    <border>
      <bottom style="thin">
        <color rgb="FF595959"/>
      </bottom>
    </border>
    <border>
      <left/>
      <right/>
      <top/>
      <bottom style="thin">
        <color rgb="FF595959"/>
      </bottom>
    </border>
    <border>
      <top style="thin">
        <color rgb="FF595959"/>
      </top>
    </border>
    <border>
      <left/>
      <right/>
      <top style="thin">
        <color rgb="FF595959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left"/>
    </xf>
    <xf borderId="2" fillId="0" fontId="3" numFmtId="0" xfId="0" applyBorder="1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/>
    </xf>
    <xf quotePrefix="1" borderId="3" fillId="0" fontId="1" numFmtId="0" xfId="0" applyAlignment="1" applyBorder="1" applyFont="1">
      <alignment horizontal="center"/>
    </xf>
    <xf borderId="4" fillId="2" fontId="1" numFmtId="2" xfId="0" applyAlignment="1" applyBorder="1" applyFont="1" applyNumberFormat="1">
      <alignment horizontal="center" readingOrder="0"/>
    </xf>
    <xf borderId="5" fillId="2" fontId="1" numFmtId="164" xfId="0" applyAlignment="1" applyBorder="1" applyFont="1" applyNumberFormat="1">
      <alignment horizontal="center"/>
    </xf>
    <xf borderId="5" fillId="2" fontId="1" numFmtId="2" xfId="0" applyAlignment="1" applyBorder="1" applyFont="1" applyNumberFormat="1">
      <alignment horizontal="center"/>
    </xf>
    <xf borderId="5" fillId="2" fontId="1" numFmtId="10" xfId="0" applyAlignment="1" applyBorder="1" applyFont="1" applyNumberFormat="1">
      <alignment horizontal="center"/>
    </xf>
    <xf borderId="6" fillId="0" fontId="3" numFmtId="0" xfId="0" applyBorder="1" applyFont="1"/>
    <xf borderId="6" fillId="0" fontId="1" numFmtId="0" xfId="0" applyAlignment="1" applyBorder="1" applyFont="1">
      <alignment horizontal="center"/>
    </xf>
    <xf borderId="7" fillId="2" fontId="1" numFmtId="2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/>
    </xf>
    <xf borderId="9" fillId="2" fontId="1" numFmtId="2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5" fillId="2" fontId="1" numFmtId="10" xfId="0" applyAlignment="1" applyBorder="1" applyFont="1" applyNumberFormat="1">
      <alignment horizontal="center" readingOrder="0"/>
    </xf>
    <xf borderId="5" fillId="2" fontId="1" numFmtId="164" xfId="0" applyAlignment="1" applyBorder="1" applyFont="1" applyNumberFormat="1">
      <alignment horizontal="center" readingOrder="0"/>
    </xf>
    <xf borderId="8" fillId="0" fontId="1" numFmtId="164" xfId="0" applyAlignment="1" applyBorder="1" applyFont="1" applyNumberFormat="1">
      <alignment horizontal="center"/>
    </xf>
    <xf borderId="9" fillId="2" fontId="1" numFmtId="165" xfId="0" applyAlignment="1" applyBorder="1" applyFont="1" applyNumberFormat="1">
      <alignment horizontal="center"/>
    </xf>
    <xf borderId="7" fillId="2" fontId="1" numFmtId="166" xfId="0" applyAlignment="1" applyBorder="1" applyFont="1" applyNumberFormat="1">
      <alignment horizontal="center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Segoe UI"/>
              </a:defRPr>
            </a:pPr>
            <a:r>
              <a:rPr b="0" i="0" sz="1400">
                <a:solidFill>
                  <a:srgbClr val="757575"/>
                </a:solidFill>
                <a:latin typeface="Segoe UI"/>
              </a:rPr>
              <a:t>Impulse response
Deviation from baseline</a:t>
            </a:r>
          </a:p>
        </c:rich>
      </c:tx>
      <c:layout>
        <c:manualLayout>
          <c:xMode val="edge"/>
          <c:yMode val="edge"/>
          <c:x val="0.003859529084308457"/>
          <c:y val="1.5484058143453344E-4"/>
        </c:manualLayout>
      </c:layout>
      <c:overlay val="0"/>
    </c:title>
    <c:plotArea>
      <c:layout>
        <c:manualLayout>
          <c:xMode val="edge"/>
          <c:yMode val="edge"/>
          <c:x val="0.10710108412722437"/>
          <c:y val="0.20135103236360874"/>
          <c:w val="0.8395124288760449"/>
          <c:h val="0.6686037895410964"/>
        </c:manualLayout>
      </c:layout>
      <c:lineChart>
        <c:ser>
          <c:idx val="0"/>
          <c:order val="0"/>
          <c:tx>
            <c:v>𝑦</c:v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X'!$AX$5:$AX$49</c:f>
              <c:numCache/>
            </c:numRef>
          </c:val>
          <c:smooth val="0"/>
        </c:ser>
        <c:ser>
          <c:idx val="1"/>
          <c:order val="1"/>
          <c:tx>
            <c:v>𝜋</c:v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X'!$AY$5:$AY$49</c:f>
              <c:numCache/>
            </c:numRef>
          </c:val>
          <c:smooth val="0"/>
        </c:ser>
        <c:ser>
          <c:idx val="2"/>
          <c:order val="2"/>
          <c:tx>
            <c:v>𝑖</c:v>
          </c:tx>
          <c:spPr>
            <a:ln cmpd="sng" w="19050">
              <a:solidFill>
                <a:srgbClr val="0070C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X'!$AZ$5:$AZ$49</c:f>
              <c:numCache/>
            </c:numRef>
          </c:val>
          <c:smooth val="0"/>
        </c:ser>
        <c:ser>
          <c:idx val="3"/>
          <c:order val="3"/>
          <c:tx>
            <c:v>𝑝𝑏</c:v>
          </c:tx>
          <c:spPr>
            <a:ln cmpd="sng" w="19050">
              <a:solidFill>
                <a:srgbClr val="00B05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X'!$BB$5:$BB$49</c:f>
              <c:numCache/>
            </c:numRef>
          </c:val>
          <c:smooth val="0"/>
        </c:ser>
        <c:axId val="595929198"/>
        <c:axId val="1076552002"/>
      </c:lineChart>
      <c:catAx>
        <c:axId val="595929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Segoe UI"/>
              </a:defRPr>
            </a:pPr>
          </a:p>
        </c:txPr>
        <c:crossAx val="1076552002"/>
      </c:catAx>
      <c:valAx>
        <c:axId val="1076552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Segoe UI"/>
              </a:defRPr>
            </a:pPr>
          </a:p>
        </c:txPr>
        <c:crossAx val="595929198"/>
      </c:valAx>
    </c:plotArea>
    <c:legend>
      <c:legendPos val="r"/>
      <c:layout>
        <c:manualLayout>
          <c:xMode val="edge"/>
          <c:yMode val="edge"/>
          <c:x val="0.7833733972985114"/>
          <c:y val="0.504663409234978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Segoe U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Segoe UI"/>
              </a:defRPr>
            </a:pPr>
            <a:r>
              <a:rPr b="0" i="0" sz="1400">
                <a:solidFill>
                  <a:srgbClr val="757575"/>
                </a:solidFill>
                <a:latin typeface="Segoe UI"/>
              </a:rPr>
              <a:t>Model gaps
Absolute ppt deviations</a:t>
            </a:r>
          </a:p>
        </c:rich>
      </c:tx>
      <c:layout>
        <c:manualLayout>
          <c:xMode val="edge"/>
          <c:yMode val="edge"/>
          <c:x val="0.011117893218388047"/>
          <c:y val="0.009576077647201085"/>
        </c:manualLayout>
      </c:layout>
      <c:overlay val="0"/>
    </c:title>
    <c:plotArea>
      <c:layout>
        <c:manualLayout>
          <c:xMode val="edge"/>
          <c:yMode val="edge"/>
          <c:x val="0.10710108412722437"/>
          <c:y val="0.20135103236360874"/>
          <c:w val="0.8395124288760449"/>
          <c:h val="0.6686037895410964"/>
        </c:manualLayout>
      </c:layout>
      <c:lineChart>
        <c:ser>
          <c:idx val="0"/>
          <c:order val="0"/>
          <c:tx>
            <c:v>𝑦</c:v>
          </c:tx>
          <c:spPr>
            <a:ln cmpd="sng" w="19050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X'!$J$5:$J$49</c:f>
              <c:numCache/>
            </c:numRef>
          </c:val>
          <c:smooth val="0"/>
        </c:ser>
        <c:ser>
          <c:idx val="1"/>
          <c:order val="1"/>
          <c:tx>
            <c:v>𝜋-𝜋(𝑏𝑎𝑟)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X'!$AI$5:$AI$49</c:f>
              <c:numCache/>
            </c:numRef>
          </c:val>
          <c:smooth val="0"/>
        </c:ser>
        <c:ser>
          <c:idx val="2"/>
          <c:order val="2"/>
          <c:tx>
            <c:v>𝑖-𝑖(𝑏𝑎𝑟)</c:v>
          </c:tx>
          <c:spPr>
            <a:ln cmpd="sng" w="19050">
              <a:solidFill>
                <a:srgbClr val="0070C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X'!$AJ$5:$AJ$49</c:f>
              <c:numCache/>
            </c:numRef>
          </c:val>
          <c:smooth val="0"/>
        </c:ser>
        <c:ser>
          <c:idx val="3"/>
          <c:order val="3"/>
          <c:tx>
            <c:v>𝑑-𝑑(𝑏𝑎𝑟)</c:v>
          </c:tx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X'!$AK$5:$AK$49</c:f>
              <c:numCache/>
            </c:numRef>
          </c:val>
          <c:smooth val="0"/>
        </c:ser>
        <c:ser>
          <c:idx val="4"/>
          <c:order val="4"/>
          <c:tx>
            <c:v>Zero line</c:v>
          </c:tx>
          <c:spPr>
            <a:ln cmpd="sng" w="9525">
              <a:solidFill>
                <a:srgbClr val="5B9BD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'Country X'!$I$5:$I$49</c:f>
            </c:strRef>
          </c:cat>
          <c:val>
            <c:numRef>
              <c:f>'Country X'!$BI$5:$BI$49</c:f>
              <c:numCache/>
            </c:numRef>
          </c:val>
          <c:smooth val="0"/>
        </c:ser>
        <c:axId val="1404161585"/>
        <c:axId val="179325977"/>
      </c:lineChart>
      <c:catAx>
        <c:axId val="1404161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Segoe UI"/>
              </a:defRPr>
            </a:pPr>
          </a:p>
        </c:txPr>
        <c:crossAx val="179325977"/>
      </c:catAx>
      <c:valAx>
        <c:axId val="1793259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Segoe UI"/>
              </a:defRPr>
            </a:pPr>
          </a:p>
        </c:txPr>
        <c:crossAx val="1404161585"/>
      </c:valAx>
    </c:plotArea>
    <c:legend>
      <c:legendPos val="r"/>
      <c:layout>
        <c:manualLayout>
          <c:xMode val="edge"/>
          <c:yMode val="edge"/>
          <c:x val="0.7071121253790645"/>
          <c:y val="0.575354350481400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Segoe U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4.png"/><Relationship Id="rId4" Type="http://schemas.openxmlformats.org/officeDocument/2006/relationships/image" Target="../media/image8.png"/><Relationship Id="rId11" Type="http://schemas.openxmlformats.org/officeDocument/2006/relationships/image" Target="../media/image3.png"/><Relationship Id="rId10" Type="http://schemas.openxmlformats.org/officeDocument/2006/relationships/image" Target="../media/image6.png"/><Relationship Id="rId9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7.png"/><Relationship Id="rId7" Type="http://schemas.openxmlformats.org/officeDocument/2006/relationships/image" Target="../media/image5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61</xdr:col>
      <xdr:colOff>228600</xdr:colOff>
      <xdr:row>22</xdr:row>
      <xdr:rowOff>123825</xdr:rowOff>
    </xdr:from>
    <xdr:ext cx="3305175" cy="2705100"/>
    <xdr:graphicFrame>
      <xdr:nvGraphicFramePr>
        <xdr:cNvPr id="10711310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61</xdr:col>
      <xdr:colOff>200025</xdr:colOff>
      <xdr:row>2</xdr:row>
      <xdr:rowOff>57150</xdr:rowOff>
    </xdr:from>
    <xdr:ext cx="3324225" cy="2686050"/>
    <xdr:graphicFrame>
      <xdr:nvGraphicFramePr>
        <xdr:cNvPr id="14637166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62</xdr:col>
      <xdr:colOff>190500</xdr:colOff>
      <xdr:row>16</xdr:row>
      <xdr:rowOff>114300</xdr:rowOff>
    </xdr:from>
    <xdr:ext cx="200025" cy="161925"/>
    <xdr:grpSp>
      <xdr:nvGrpSpPr>
        <xdr:cNvPr id="2" name="Shape 2"/>
        <xdr:cNvGrpSpPr/>
      </xdr:nvGrpSpPr>
      <xdr:grpSpPr>
        <a:xfrm>
          <a:off x="5245988" y="3699038"/>
          <a:ext cx="200025" cy="161925"/>
          <a:chOff x="5245988" y="3699038"/>
          <a:chExt cx="200025" cy="161925"/>
        </a:xfrm>
      </xdr:grpSpPr>
      <xdr:grpSp>
        <xdr:nvGrpSpPr>
          <xdr:cNvPr id="3" name="Shape 3"/>
          <xdr:cNvGrpSpPr/>
        </xdr:nvGrpSpPr>
        <xdr:grpSpPr>
          <a:xfrm>
            <a:off x="5245988" y="3699038"/>
            <a:ext cx="200025" cy="161925"/>
            <a:chOff x="5245988" y="3703800"/>
            <a:chExt cx="200025" cy="152400"/>
          </a:xfrm>
        </xdr:grpSpPr>
        <xdr:sp>
          <xdr:nvSpPr>
            <xdr:cNvPr id="4" name="Shape 4"/>
            <xdr:cNvSpPr/>
          </xdr:nvSpPr>
          <xdr:spPr>
            <a:xfrm>
              <a:off x="5245988" y="3703800"/>
              <a:ext cx="200025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rot="10800000">
              <a:off x="5245988" y="3703800"/>
              <a:ext cx="200025" cy="152400"/>
            </a:xfrm>
            <a:prstGeom prst="straightConnector1">
              <a:avLst/>
            </a:prstGeom>
            <a:noFill/>
            <a:ln cap="flat" cmpd="sng" w="9525">
              <a:solidFill>
                <a:srgbClr val="595959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0</xdr:col>
      <xdr:colOff>171450</xdr:colOff>
      <xdr:row>32</xdr:row>
      <xdr:rowOff>76200</xdr:rowOff>
    </xdr:from>
    <xdr:ext cx="4276725" cy="2962275"/>
    <xdr:grpSp>
      <xdr:nvGrpSpPr>
        <xdr:cNvPr id="2" name="Shape 2"/>
        <xdr:cNvGrpSpPr/>
      </xdr:nvGrpSpPr>
      <xdr:grpSpPr>
        <a:xfrm>
          <a:off x="3207638" y="2298863"/>
          <a:ext cx="4276725" cy="2962275"/>
          <a:chOff x="3207638" y="2298863"/>
          <a:chExt cx="4276725" cy="2962275"/>
        </a:xfrm>
      </xdr:grpSpPr>
      <xdr:grpSp>
        <xdr:nvGrpSpPr>
          <xdr:cNvPr id="6" name="Shape 6"/>
          <xdr:cNvGrpSpPr/>
        </xdr:nvGrpSpPr>
        <xdr:grpSpPr>
          <a:xfrm>
            <a:off x="3207638" y="2298863"/>
            <a:ext cx="4276725" cy="2962275"/>
            <a:chOff x="3207638" y="2298863"/>
            <a:chExt cx="4276725" cy="2962275"/>
          </a:xfrm>
        </xdr:grpSpPr>
        <xdr:sp>
          <xdr:nvSpPr>
            <xdr:cNvPr id="4" name="Shape 4"/>
            <xdr:cNvSpPr/>
          </xdr:nvSpPr>
          <xdr:spPr>
            <a:xfrm>
              <a:off x="3207638" y="2298863"/>
              <a:ext cx="4276725" cy="2962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/>
            <xdr:cNvGrpSpPr/>
          </xdr:nvGrpSpPr>
          <xdr:grpSpPr>
            <a:xfrm>
              <a:off x="3207638" y="2298863"/>
              <a:ext cx="4276725" cy="2962275"/>
              <a:chOff x="240195" y="4621697"/>
              <a:chExt cx="4282109" cy="2948607"/>
            </a:xfrm>
          </xdr:grpSpPr>
          <xdr:sp>
            <xdr:nvSpPr>
              <xdr:cNvPr id="8" name="Shape 8"/>
              <xdr:cNvSpPr/>
            </xdr:nvSpPr>
            <xdr:spPr>
              <a:xfrm>
                <a:off x="240195" y="4621697"/>
                <a:ext cx="4282100" cy="2948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9" name="Shape 9"/>
              <xdr:cNvPicPr preferRelativeResize="0"/>
            </xdr:nvPicPr>
            <xdr:blipFill rotWithShape="1">
              <a:blip r:embed="rId3">
                <a:alphaModFix/>
              </a:blip>
              <a:srcRect b="0" l="0" r="0" t="0"/>
              <a:stretch/>
            </xdr:blipFill>
            <xdr:spPr>
              <a:xfrm>
                <a:off x="256762" y="4621697"/>
                <a:ext cx="4141303" cy="389856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0" name="Shape 10"/>
              <xdr:cNvPicPr preferRelativeResize="0"/>
            </xdr:nvPicPr>
            <xdr:blipFill rotWithShape="1">
              <a:blip r:embed="rId4">
                <a:alphaModFix/>
              </a:blip>
              <a:srcRect b="0" l="0" r="0" t="0"/>
              <a:stretch/>
            </xdr:blipFill>
            <xdr:spPr>
              <a:xfrm>
                <a:off x="256761" y="4936435"/>
                <a:ext cx="4265543" cy="342838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1" name="Shape 11"/>
              <xdr:cNvPicPr preferRelativeResize="0"/>
            </xdr:nvPicPr>
            <xdr:blipFill rotWithShape="1">
              <a:blip r:embed="rId5">
                <a:alphaModFix/>
              </a:blip>
              <a:srcRect b="0" l="0" r="0" t="0"/>
              <a:stretch/>
            </xdr:blipFill>
            <xdr:spPr>
              <a:xfrm>
                <a:off x="289891" y="5557630"/>
                <a:ext cx="4091609" cy="31066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2" name="Shape 12"/>
              <xdr:cNvPicPr preferRelativeResize="0"/>
            </xdr:nvPicPr>
            <xdr:blipFill rotWithShape="1">
              <a:blip r:embed="rId6">
                <a:alphaModFix/>
              </a:blip>
              <a:srcRect b="0" l="0" r="0" t="0"/>
              <a:stretch/>
            </xdr:blipFill>
            <xdr:spPr>
              <a:xfrm>
                <a:off x="339587" y="5218044"/>
                <a:ext cx="3834847" cy="37596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3" name="Shape 13"/>
              <xdr:cNvPicPr preferRelativeResize="0"/>
            </xdr:nvPicPr>
            <xdr:blipFill rotWithShape="1">
              <a:blip r:embed="rId7">
                <a:alphaModFix/>
              </a:blip>
              <a:srcRect b="0" l="0" r="0" t="0"/>
              <a:stretch/>
            </xdr:blipFill>
            <xdr:spPr>
              <a:xfrm>
                <a:off x="281610" y="5822675"/>
                <a:ext cx="3710608" cy="3174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4" name="Shape 14"/>
              <xdr:cNvPicPr preferRelativeResize="0"/>
            </xdr:nvPicPr>
            <xdr:blipFill rotWithShape="1">
              <a:blip r:embed="rId8">
                <a:alphaModFix/>
              </a:blip>
              <a:srcRect b="0" l="0" r="0" t="0"/>
              <a:stretch/>
            </xdr:blipFill>
            <xdr:spPr>
              <a:xfrm>
                <a:off x="248479" y="6129130"/>
                <a:ext cx="2343978" cy="351948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5" name="Shape 15"/>
              <xdr:cNvPicPr preferRelativeResize="0"/>
            </xdr:nvPicPr>
            <xdr:blipFill rotWithShape="1">
              <a:blip r:embed="rId9">
                <a:alphaModFix/>
              </a:blip>
              <a:srcRect b="0" l="0" r="0" t="0"/>
              <a:stretch/>
            </xdr:blipFill>
            <xdr:spPr>
              <a:xfrm>
                <a:off x="265044" y="6443870"/>
                <a:ext cx="3188806" cy="34787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6" name="Shape 16"/>
              <xdr:cNvPicPr preferRelativeResize="0"/>
            </xdr:nvPicPr>
            <xdr:blipFill rotWithShape="1">
              <a:blip r:embed="rId10">
                <a:alphaModFix/>
              </a:blip>
              <a:srcRect b="0" l="0" r="0" t="0"/>
              <a:stretch/>
            </xdr:blipFill>
            <xdr:spPr>
              <a:xfrm>
                <a:off x="240195" y="6750325"/>
                <a:ext cx="1946413" cy="37697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7" name="Shape 17"/>
              <xdr:cNvPicPr preferRelativeResize="0"/>
            </xdr:nvPicPr>
            <xdr:blipFill rotWithShape="1">
              <a:blip r:embed="rId11">
                <a:alphaModFix/>
              </a:blip>
              <a:srcRect b="0" l="0" r="0" t="0"/>
              <a:stretch/>
            </xdr:blipFill>
            <xdr:spPr>
              <a:xfrm>
                <a:off x="298175" y="7098194"/>
                <a:ext cx="3291654" cy="472110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6.83" defaultRowHeight="15.0"/>
  <cols>
    <col customWidth="1" min="1" max="1" width="4.5"/>
    <col customWidth="1" min="2" max="2" width="15.0"/>
    <col customWidth="1" min="3" max="3" width="12.0"/>
    <col customWidth="1" min="4" max="4" width="24.67"/>
    <col customWidth="1" min="5" max="5" width="15.33"/>
    <col customWidth="1" min="6" max="6" width="9.33"/>
    <col customWidth="1" min="7" max="8" width="4.5"/>
    <col customWidth="1" min="9" max="9" width="9.33"/>
    <col customWidth="1" min="10" max="14" width="6.33"/>
    <col customWidth="1" min="15" max="15" width="9.17"/>
    <col customWidth="1" min="16" max="19" width="6.33"/>
    <col customWidth="1" min="20" max="20" width="4.5"/>
    <col customWidth="1" min="21" max="25" width="6.33"/>
    <col customWidth="1" min="26" max="26" width="8.67"/>
    <col customWidth="1" min="27" max="27" width="6.33"/>
    <col customWidth="1" min="28" max="28" width="4.33"/>
    <col customWidth="1" min="29" max="32" width="6.33"/>
    <col customWidth="1" min="33" max="33" width="6.83"/>
    <col customWidth="1" min="34" max="34" width="4.33"/>
    <col customWidth="1" min="35" max="37" width="8.83"/>
    <col customWidth="1" min="38" max="38" width="4.33"/>
    <col customWidth="1" min="39" max="43" width="6.33"/>
    <col customWidth="1" min="44" max="44" width="9.17"/>
    <col customWidth="1" min="45" max="48" width="6.33"/>
    <col customWidth="1" min="49" max="49" width="4.33"/>
    <col customWidth="1" min="50" max="54" width="6.33"/>
    <col customWidth="1" min="55" max="55" width="9.17"/>
    <col customWidth="1" min="56" max="56" width="6.33"/>
    <col customWidth="1" min="57" max="58" width="9.33"/>
    <col customWidth="1" min="59" max="59" width="6.33"/>
    <col customWidth="1" min="60" max="60" width="3.5"/>
    <col customWidth="1" min="61" max="69" width="8.83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10.5" customHeight="1">
      <c r="A2" s="1"/>
      <c r="B2" s="2" t="s">
        <v>0</v>
      </c>
      <c r="C2" s="1"/>
      <c r="D2" s="1"/>
      <c r="E2" s="3" t="s">
        <v>1</v>
      </c>
      <c r="F2" s="4"/>
      <c r="G2" s="1"/>
      <c r="H2" s="1"/>
      <c r="I2" s="2" t="s">
        <v>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2" t="s">
        <v>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5" t="s">
        <v>4</v>
      </c>
      <c r="T3" s="1"/>
      <c r="U3" s="5" t="s">
        <v>5</v>
      </c>
      <c r="AB3" s="6"/>
      <c r="AC3" s="5" t="s">
        <v>6</v>
      </c>
      <c r="AH3" s="6"/>
      <c r="AI3" s="6"/>
      <c r="AJ3" s="6"/>
      <c r="AK3" s="6"/>
      <c r="AL3" s="6"/>
      <c r="AM3" s="5" t="s">
        <v>7</v>
      </c>
      <c r="AW3" s="6"/>
      <c r="AX3" s="5" t="s">
        <v>8</v>
      </c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0.5" customHeight="1">
      <c r="A4" s="1"/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1"/>
      <c r="H4" s="1"/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1"/>
      <c r="U4" s="6" t="s">
        <v>25</v>
      </c>
      <c r="V4" s="6" t="s">
        <v>26</v>
      </c>
      <c r="W4" s="6" t="s">
        <v>27</v>
      </c>
      <c r="X4" s="6" t="s">
        <v>28</v>
      </c>
      <c r="Y4" s="6" t="s">
        <v>29</v>
      </c>
      <c r="Z4" s="6" t="s">
        <v>30</v>
      </c>
      <c r="AA4" s="6" t="s">
        <v>31</v>
      </c>
      <c r="AB4" s="6"/>
      <c r="AC4" s="6" t="s">
        <v>32</v>
      </c>
      <c r="AD4" s="6" t="s">
        <v>33</v>
      </c>
      <c r="AE4" s="6" t="s">
        <v>34</v>
      </c>
      <c r="AF4" s="6" t="s">
        <v>35</v>
      </c>
      <c r="AG4" s="8" t="s">
        <v>36</v>
      </c>
      <c r="AH4" s="6"/>
      <c r="AI4" s="6" t="s">
        <v>37</v>
      </c>
      <c r="AJ4" s="6" t="s">
        <v>38</v>
      </c>
      <c r="AK4" s="6" t="s">
        <v>39</v>
      </c>
      <c r="AL4" s="6"/>
      <c r="AM4" s="6" t="s">
        <v>15</v>
      </c>
      <c r="AN4" s="6" t="s">
        <v>16</v>
      </c>
      <c r="AO4" s="6" t="s">
        <v>17</v>
      </c>
      <c r="AP4" s="6" t="s">
        <v>18</v>
      </c>
      <c r="AQ4" s="6" t="s">
        <v>19</v>
      </c>
      <c r="AR4" s="6" t="s">
        <v>20</v>
      </c>
      <c r="AS4" s="6" t="s">
        <v>21</v>
      </c>
      <c r="AT4" s="6" t="s">
        <v>22</v>
      </c>
      <c r="AU4" s="6" t="s">
        <v>23</v>
      </c>
      <c r="AV4" s="6" t="s">
        <v>24</v>
      </c>
      <c r="AW4" s="6"/>
      <c r="AX4" s="6" t="s">
        <v>15</v>
      </c>
      <c r="AY4" s="6" t="s">
        <v>16</v>
      </c>
      <c r="AZ4" s="6" t="s">
        <v>17</v>
      </c>
      <c r="BA4" s="6" t="s">
        <v>40</v>
      </c>
      <c r="BB4" s="6" t="s">
        <v>19</v>
      </c>
      <c r="BC4" s="6" t="s">
        <v>20</v>
      </c>
      <c r="BD4" s="6" t="s">
        <v>21</v>
      </c>
      <c r="BE4" s="6" t="s">
        <v>41</v>
      </c>
      <c r="BF4" s="6" t="s">
        <v>42</v>
      </c>
      <c r="BG4" s="6" t="s">
        <v>24</v>
      </c>
      <c r="BH4" s="1"/>
      <c r="BI4" s="1" t="s">
        <v>43</v>
      </c>
      <c r="BJ4" s="1"/>
      <c r="BK4" s="1"/>
      <c r="BL4" s="1"/>
      <c r="BM4" s="1"/>
      <c r="BN4" s="1"/>
      <c r="BO4" s="1"/>
      <c r="BP4" s="1"/>
      <c r="BQ4" s="1"/>
    </row>
    <row r="5" ht="10.5" customHeight="1">
      <c r="A5" s="1"/>
      <c r="B5" s="9" t="s">
        <v>44</v>
      </c>
      <c r="C5" s="10" t="s">
        <v>45</v>
      </c>
      <c r="D5" s="10" t="s">
        <v>46</v>
      </c>
      <c r="E5" s="11" t="s">
        <v>47</v>
      </c>
      <c r="F5" s="12">
        <v>0.9</v>
      </c>
      <c r="G5" s="1"/>
      <c r="H5" s="1"/>
      <c r="I5" s="6">
        <v>-4.0</v>
      </c>
      <c r="J5" s="13">
        <v>-0.012</v>
      </c>
      <c r="K5" s="13">
        <v>0.065</v>
      </c>
      <c r="L5" s="13">
        <v>0.05</v>
      </c>
      <c r="M5" s="14">
        <v>0.9706853038245</v>
      </c>
      <c r="N5" s="13">
        <v>-0.015</v>
      </c>
      <c r="O5" s="13">
        <v>0.0475</v>
      </c>
      <c r="P5" s="13">
        <v>0.055</v>
      </c>
      <c r="Q5" s="14">
        <v>1.0</v>
      </c>
      <c r="R5" s="14">
        <f t="shared" ref="R5:R49" si="5">Q5*EXP(J5)</f>
        <v>0.9880717129</v>
      </c>
      <c r="S5" s="13">
        <v>0.3</v>
      </c>
      <c r="T5" s="1"/>
      <c r="U5" s="13">
        <v>0.04</v>
      </c>
      <c r="V5" s="13">
        <v>0.03</v>
      </c>
      <c r="W5" s="13">
        <v>0.015</v>
      </c>
      <c r="X5" s="14">
        <v>1.0</v>
      </c>
      <c r="Y5" s="13">
        <v>0.02</v>
      </c>
      <c r="Z5" s="13">
        <v>0.02</v>
      </c>
      <c r="AA5" s="13">
        <v>0.375</v>
      </c>
      <c r="AB5" s="1"/>
      <c r="AC5" s="13">
        <v>0.0</v>
      </c>
      <c r="AD5" s="13">
        <v>0.0</v>
      </c>
      <c r="AE5" s="13">
        <v>0.0</v>
      </c>
      <c r="AF5" s="15">
        <v>0.0</v>
      </c>
      <c r="AG5" s="13">
        <v>0.0</v>
      </c>
      <c r="AH5" s="1"/>
      <c r="AI5" s="13">
        <f t="shared" ref="AI5:AI49" si="6">K5-V5</f>
        <v>0.035</v>
      </c>
      <c r="AJ5" s="13">
        <f t="shared" ref="AJ5:AJ49" si="7">L5-U5</f>
        <v>0.01</v>
      </c>
      <c r="AK5" s="13">
        <f t="shared" ref="AK5:AK49" si="8">S5-AA5</f>
        <v>-0.075</v>
      </c>
      <c r="AL5" s="1"/>
      <c r="AM5" s="13">
        <f t="shared" ref="AM5:AV5" si="1">J5</f>
        <v>-0.012</v>
      </c>
      <c r="AN5" s="13">
        <f t="shared" si="1"/>
        <v>0.065</v>
      </c>
      <c r="AO5" s="13">
        <f t="shared" si="1"/>
        <v>0.05</v>
      </c>
      <c r="AP5" s="14">
        <f t="shared" si="1"/>
        <v>0.9706853038</v>
      </c>
      <c r="AQ5" s="13">
        <f t="shared" si="1"/>
        <v>-0.015</v>
      </c>
      <c r="AR5" s="13">
        <f t="shared" si="1"/>
        <v>0.0475</v>
      </c>
      <c r="AS5" s="13">
        <f t="shared" si="1"/>
        <v>0.055</v>
      </c>
      <c r="AT5" s="14">
        <f t="shared" si="1"/>
        <v>1</v>
      </c>
      <c r="AU5" s="14">
        <f t="shared" si="1"/>
        <v>0.9880717129</v>
      </c>
      <c r="AV5" s="13">
        <f t="shared" si="1"/>
        <v>0.3</v>
      </c>
      <c r="AW5" s="1"/>
      <c r="AX5" s="8">
        <f t="shared" ref="AX5:AZ5" si="2">J5-AM5</f>
        <v>0</v>
      </c>
      <c r="AY5" s="8">
        <f t="shared" si="2"/>
        <v>0</v>
      </c>
      <c r="AZ5" s="8">
        <f t="shared" si="2"/>
        <v>0</v>
      </c>
      <c r="BA5" s="8">
        <f t="shared" ref="BA5:BA49" si="11">LN(M5/AP5)</f>
        <v>0</v>
      </c>
      <c r="BB5" s="8">
        <f t="shared" ref="BB5:BD5" si="3">N5-AQ5</f>
        <v>0</v>
      </c>
      <c r="BC5" s="8">
        <f t="shared" si="3"/>
        <v>0</v>
      </c>
      <c r="BD5" s="8">
        <f t="shared" si="3"/>
        <v>0</v>
      </c>
      <c r="BE5" s="8">
        <f t="shared" ref="BE5:BF5" si="4">LN(Q5/AT5)</f>
        <v>0</v>
      </c>
      <c r="BF5" s="8">
        <f t="shared" si="4"/>
        <v>0</v>
      </c>
      <c r="BG5" s="8">
        <f t="shared" ref="BG5:BG49" si="14">S5-AV5</f>
        <v>0</v>
      </c>
      <c r="BH5" s="1"/>
      <c r="BI5" s="6">
        <v>0.0</v>
      </c>
      <c r="BJ5" s="1"/>
      <c r="BK5" s="1"/>
      <c r="BL5" s="1"/>
      <c r="BM5" s="1"/>
      <c r="BN5" s="1"/>
      <c r="BO5" s="1"/>
      <c r="BP5" s="1"/>
      <c r="BQ5" s="1"/>
    </row>
    <row r="6" ht="10.5" customHeight="1">
      <c r="A6" s="1"/>
      <c r="C6" s="6" t="s">
        <v>48</v>
      </c>
      <c r="D6" s="6" t="s">
        <v>49</v>
      </c>
      <c r="E6" s="6" t="s">
        <v>50</v>
      </c>
      <c r="F6" s="14">
        <v>-0.15</v>
      </c>
      <c r="G6" s="1"/>
      <c r="H6" s="1"/>
      <c r="I6" s="6">
        <f t="shared" ref="I6:I49" si="15">I5+1</f>
        <v>-3</v>
      </c>
      <c r="J6" s="13">
        <v>0.023</v>
      </c>
      <c r="K6" s="13">
        <v>0.082</v>
      </c>
      <c r="L6" s="13">
        <v>0.0675</v>
      </c>
      <c r="M6" s="14">
        <v>0.9900990099009901</v>
      </c>
      <c r="N6" s="13">
        <v>-0.0025</v>
      </c>
      <c r="O6" s="13">
        <v>0.056</v>
      </c>
      <c r="P6" s="13">
        <v>0.06375</v>
      </c>
      <c r="Q6" s="14">
        <f t="shared" ref="Q6:Q9" si="16">Q5*1.03^(1/4)</f>
        <v>1.007417072</v>
      </c>
      <c r="R6" s="14">
        <f t="shared" si="5"/>
        <v>1.030856181</v>
      </c>
      <c r="S6" s="13">
        <v>0.322</v>
      </c>
      <c r="T6" s="1"/>
      <c r="U6" s="13">
        <v>0.04</v>
      </c>
      <c r="V6" s="13">
        <v>0.03</v>
      </c>
      <c r="W6" s="13">
        <v>0.025</v>
      </c>
      <c r="X6" s="14">
        <v>1.05</v>
      </c>
      <c r="Y6" s="13">
        <v>0.034699999999999995</v>
      </c>
      <c r="Z6" s="13">
        <v>0.02</v>
      </c>
      <c r="AA6" s="13">
        <v>0.375</v>
      </c>
      <c r="AB6" s="1"/>
      <c r="AC6" s="13">
        <v>0.0</v>
      </c>
      <c r="AD6" s="13">
        <v>0.0</v>
      </c>
      <c r="AE6" s="13">
        <v>0.0</v>
      </c>
      <c r="AF6" s="15">
        <v>0.0</v>
      </c>
      <c r="AG6" s="13">
        <v>0.0</v>
      </c>
      <c r="AH6" s="1"/>
      <c r="AI6" s="13">
        <f t="shared" si="6"/>
        <v>0.052</v>
      </c>
      <c r="AJ6" s="13">
        <f t="shared" si="7"/>
        <v>0.0275</v>
      </c>
      <c r="AK6" s="13">
        <f t="shared" si="8"/>
        <v>-0.053</v>
      </c>
      <c r="AL6" s="1"/>
      <c r="AM6" s="13">
        <f t="shared" ref="AM6:AV6" si="9">J6</f>
        <v>0.023</v>
      </c>
      <c r="AN6" s="13">
        <f t="shared" si="9"/>
        <v>0.082</v>
      </c>
      <c r="AO6" s="13">
        <f t="shared" si="9"/>
        <v>0.0675</v>
      </c>
      <c r="AP6" s="14">
        <f t="shared" si="9"/>
        <v>0.9900990099</v>
      </c>
      <c r="AQ6" s="13">
        <f t="shared" si="9"/>
        <v>-0.0025</v>
      </c>
      <c r="AR6" s="13">
        <f t="shared" si="9"/>
        <v>0.056</v>
      </c>
      <c r="AS6" s="13">
        <f t="shared" si="9"/>
        <v>0.06375</v>
      </c>
      <c r="AT6" s="14">
        <f t="shared" si="9"/>
        <v>1.007417072</v>
      </c>
      <c r="AU6" s="14">
        <f t="shared" si="9"/>
        <v>1.030856181</v>
      </c>
      <c r="AV6" s="13">
        <f t="shared" si="9"/>
        <v>0.322</v>
      </c>
      <c r="AW6" s="1"/>
      <c r="AX6" s="8">
        <f t="shared" ref="AX6:AZ6" si="10">J6-AM6</f>
        <v>0</v>
      </c>
      <c r="AY6" s="8">
        <f t="shared" si="10"/>
        <v>0</v>
      </c>
      <c r="AZ6" s="8">
        <f t="shared" si="10"/>
        <v>0</v>
      </c>
      <c r="BA6" s="8">
        <f t="shared" si="11"/>
        <v>0</v>
      </c>
      <c r="BB6" s="8">
        <f t="shared" ref="BB6:BD6" si="12">N6-AQ6</f>
        <v>0</v>
      </c>
      <c r="BC6" s="8">
        <f t="shared" si="12"/>
        <v>0</v>
      </c>
      <c r="BD6" s="8">
        <f t="shared" si="12"/>
        <v>0</v>
      </c>
      <c r="BE6" s="8">
        <f t="shared" ref="BE6:BF6" si="13">LN(Q6/AT6)</f>
        <v>0</v>
      </c>
      <c r="BF6" s="8">
        <f t="shared" si="13"/>
        <v>0</v>
      </c>
      <c r="BG6" s="8">
        <f t="shared" si="14"/>
        <v>0</v>
      </c>
      <c r="BH6" s="1"/>
      <c r="BI6" s="6">
        <v>0.0</v>
      </c>
      <c r="BJ6" s="1"/>
      <c r="BK6" s="1"/>
      <c r="BL6" s="1"/>
      <c r="BM6" s="1"/>
      <c r="BN6" s="1"/>
      <c r="BO6" s="1"/>
      <c r="BP6" s="1"/>
      <c r="BQ6" s="1"/>
    </row>
    <row r="7" ht="10.5" customHeight="1">
      <c r="A7" s="1"/>
      <c r="C7" s="6" t="s">
        <v>51</v>
      </c>
      <c r="D7" s="6" t="s">
        <v>52</v>
      </c>
      <c r="E7" s="6" t="s">
        <v>47</v>
      </c>
      <c r="F7" s="14">
        <v>0.25</v>
      </c>
      <c r="G7" s="1"/>
      <c r="H7" s="1"/>
      <c r="I7" s="6">
        <f t="shared" si="15"/>
        <v>-2</v>
      </c>
      <c r="J7" s="13">
        <v>0.045</v>
      </c>
      <c r="K7" s="13">
        <v>0.095</v>
      </c>
      <c r="L7" s="13">
        <v>0.09</v>
      </c>
      <c r="M7" s="14">
        <v>1.04834012813046</v>
      </c>
      <c r="N7" s="13">
        <v>0.006</v>
      </c>
      <c r="O7" s="13">
        <v>0.0625</v>
      </c>
      <c r="P7" s="13">
        <v>0.075</v>
      </c>
      <c r="Q7" s="14">
        <f t="shared" si="16"/>
        <v>1.014889157</v>
      </c>
      <c r="R7" s="14">
        <f t="shared" si="5"/>
        <v>1.061602332</v>
      </c>
      <c r="S7" s="13">
        <v>0.34</v>
      </c>
      <c r="T7" s="1"/>
      <c r="U7" s="13">
        <v>0.04</v>
      </c>
      <c r="V7" s="13">
        <v>0.03</v>
      </c>
      <c r="W7" s="13">
        <v>0.026</v>
      </c>
      <c r="X7" s="14">
        <v>1.06</v>
      </c>
      <c r="Y7" s="13">
        <v>0.042</v>
      </c>
      <c r="Z7" s="13">
        <v>0.02</v>
      </c>
      <c r="AA7" s="13">
        <v>0.375</v>
      </c>
      <c r="AB7" s="1"/>
      <c r="AC7" s="13">
        <v>0.0</v>
      </c>
      <c r="AD7" s="13">
        <v>0.0</v>
      </c>
      <c r="AE7" s="13">
        <v>0.0</v>
      </c>
      <c r="AF7" s="15">
        <v>0.0</v>
      </c>
      <c r="AG7" s="13">
        <v>0.0</v>
      </c>
      <c r="AH7" s="1"/>
      <c r="AI7" s="13">
        <f t="shared" si="6"/>
        <v>0.065</v>
      </c>
      <c r="AJ7" s="13">
        <f t="shared" si="7"/>
        <v>0.05</v>
      </c>
      <c r="AK7" s="13">
        <f t="shared" si="8"/>
        <v>-0.035</v>
      </c>
      <c r="AL7" s="1"/>
      <c r="AM7" s="13">
        <f t="shared" ref="AM7:AV7" si="17">J7</f>
        <v>0.045</v>
      </c>
      <c r="AN7" s="13">
        <f t="shared" si="17"/>
        <v>0.095</v>
      </c>
      <c r="AO7" s="13">
        <f t="shared" si="17"/>
        <v>0.09</v>
      </c>
      <c r="AP7" s="14">
        <f t="shared" si="17"/>
        <v>1.048340128</v>
      </c>
      <c r="AQ7" s="13">
        <f t="shared" si="17"/>
        <v>0.006</v>
      </c>
      <c r="AR7" s="13">
        <f t="shared" si="17"/>
        <v>0.0625</v>
      </c>
      <c r="AS7" s="13">
        <f t="shared" si="17"/>
        <v>0.075</v>
      </c>
      <c r="AT7" s="14">
        <f t="shared" si="17"/>
        <v>1.014889157</v>
      </c>
      <c r="AU7" s="14">
        <f t="shared" si="17"/>
        <v>1.061602332</v>
      </c>
      <c r="AV7" s="13">
        <f t="shared" si="17"/>
        <v>0.34</v>
      </c>
      <c r="AW7" s="1"/>
      <c r="AX7" s="8">
        <f t="shared" ref="AX7:AZ7" si="18">J7-AM7</f>
        <v>0</v>
      </c>
      <c r="AY7" s="8">
        <f t="shared" si="18"/>
        <v>0</v>
      </c>
      <c r="AZ7" s="8">
        <f t="shared" si="18"/>
        <v>0</v>
      </c>
      <c r="BA7" s="8">
        <f t="shared" si="11"/>
        <v>0</v>
      </c>
      <c r="BB7" s="8">
        <f t="shared" ref="BB7:BD7" si="19">N7-AQ7</f>
        <v>0</v>
      </c>
      <c r="BC7" s="8">
        <f t="shared" si="19"/>
        <v>0</v>
      </c>
      <c r="BD7" s="8">
        <f t="shared" si="19"/>
        <v>0</v>
      </c>
      <c r="BE7" s="8">
        <f t="shared" ref="BE7:BF7" si="20">LN(Q7/AT7)</f>
        <v>0</v>
      </c>
      <c r="BF7" s="8">
        <f t="shared" si="20"/>
        <v>0</v>
      </c>
      <c r="BG7" s="8">
        <f t="shared" si="14"/>
        <v>0</v>
      </c>
      <c r="BH7" s="1"/>
      <c r="BI7" s="6">
        <v>0.0</v>
      </c>
      <c r="BJ7" s="1"/>
      <c r="BK7" s="1"/>
      <c r="BL7" s="1"/>
      <c r="BM7" s="1"/>
      <c r="BN7" s="1"/>
      <c r="BO7" s="1"/>
      <c r="BP7" s="1"/>
      <c r="BQ7" s="1"/>
    </row>
    <row r="8" ht="10.5" customHeight="1">
      <c r="A8" s="1"/>
      <c r="B8" s="16"/>
      <c r="C8" s="17" t="s">
        <v>53</v>
      </c>
      <c r="D8" s="17" t="s">
        <v>54</v>
      </c>
      <c r="E8" s="17" t="s">
        <v>55</v>
      </c>
      <c r="F8" s="18">
        <v>-0.5</v>
      </c>
      <c r="G8" s="1"/>
      <c r="H8" s="1"/>
      <c r="I8" s="6">
        <f t="shared" si="15"/>
        <v>-1</v>
      </c>
      <c r="J8" s="13">
        <v>0.028</v>
      </c>
      <c r="K8" s="13">
        <v>0.112</v>
      </c>
      <c r="L8" s="13">
        <v>0.0975</v>
      </c>
      <c r="M8" s="14">
        <v>1.019219569015725</v>
      </c>
      <c r="N8" s="13">
        <v>0.005</v>
      </c>
      <c r="O8" s="13">
        <v>0.07100000000000001</v>
      </c>
      <c r="P8" s="13">
        <v>0.0775</v>
      </c>
      <c r="Q8" s="14">
        <f t="shared" si="16"/>
        <v>1.022416662</v>
      </c>
      <c r="R8" s="14">
        <f t="shared" si="5"/>
        <v>1.051448883</v>
      </c>
      <c r="S8" s="13">
        <v>0.355</v>
      </c>
      <c r="T8" s="1"/>
      <c r="U8" s="13">
        <v>0.04</v>
      </c>
      <c r="V8" s="13">
        <v>0.03</v>
      </c>
      <c r="W8" s="13">
        <v>0.02</v>
      </c>
      <c r="X8" s="14">
        <v>1.04</v>
      </c>
      <c r="Y8" s="13">
        <v>0.047</v>
      </c>
      <c r="Z8" s="13">
        <v>0.02</v>
      </c>
      <c r="AA8" s="13">
        <v>0.375</v>
      </c>
      <c r="AB8" s="1"/>
      <c r="AC8" s="13">
        <v>0.0</v>
      </c>
      <c r="AD8" s="13">
        <v>0.0</v>
      </c>
      <c r="AE8" s="13">
        <v>0.0</v>
      </c>
      <c r="AF8" s="15">
        <v>0.0</v>
      </c>
      <c r="AG8" s="13">
        <v>0.0</v>
      </c>
      <c r="AH8" s="1"/>
      <c r="AI8" s="13">
        <f t="shared" si="6"/>
        <v>0.082</v>
      </c>
      <c r="AJ8" s="13">
        <f t="shared" si="7"/>
        <v>0.0575</v>
      </c>
      <c r="AK8" s="13">
        <f t="shared" si="8"/>
        <v>-0.02</v>
      </c>
      <c r="AL8" s="1"/>
      <c r="AM8" s="13">
        <f t="shared" ref="AM8:AV8" si="21">J8</f>
        <v>0.028</v>
      </c>
      <c r="AN8" s="13">
        <f t="shared" si="21"/>
        <v>0.112</v>
      </c>
      <c r="AO8" s="13">
        <f t="shared" si="21"/>
        <v>0.0975</v>
      </c>
      <c r="AP8" s="14">
        <f t="shared" si="21"/>
        <v>1.019219569</v>
      </c>
      <c r="AQ8" s="13">
        <f t="shared" si="21"/>
        <v>0.005</v>
      </c>
      <c r="AR8" s="13">
        <f t="shared" si="21"/>
        <v>0.071</v>
      </c>
      <c r="AS8" s="13">
        <f t="shared" si="21"/>
        <v>0.0775</v>
      </c>
      <c r="AT8" s="14">
        <f t="shared" si="21"/>
        <v>1.022416662</v>
      </c>
      <c r="AU8" s="14">
        <f t="shared" si="21"/>
        <v>1.051448883</v>
      </c>
      <c r="AV8" s="13">
        <f t="shared" si="21"/>
        <v>0.355</v>
      </c>
      <c r="AW8" s="1"/>
      <c r="AX8" s="8">
        <f t="shared" ref="AX8:AZ8" si="22">J8-AM8</f>
        <v>0</v>
      </c>
      <c r="AY8" s="8">
        <f t="shared" si="22"/>
        <v>0</v>
      </c>
      <c r="AZ8" s="8">
        <f t="shared" si="22"/>
        <v>0</v>
      </c>
      <c r="BA8" s="8">
        <f t="shared" si="11"/>
        <v>0</v>
      </c>
      <c r="BB8" s="8">
        <f t="shared" ref="BB8:BD8" si="23">N8-AQ8</f>
        <v>0</v>
      </c>
      <c r="BC8" s="8">
        <f t="shared" si="23"/>
        <v>0</v>
      </c>
      <c r="BD8" s="8">
        <f t="shared" si="23"/>
        <v>0</v>
      </c>
      <c r="BE8" s="8">
        <f t="shared" ref="BE8:BF8" si="24">LN(Q8/AT8)</f>
        <v>0</v>
      </c>
      <c r="BF8" s="8">
        <f t="shared" si="24"/>
        <v>0</v>
      </c>
      <c r="BG8" s="8">
        <f t="shared" si="14"/>
        <v>0</v>
      </c>
      <c r="BH8" s="1"/>
      <c r="BI8" s="6">
        <v>0.0</v>
      </c>
      <c r="BJ8" s="1"/>
      <c r="BK8" s="1"/>
      <c r="BL8" s="1"/>
      <c r="BM8" s="1"/>
      <c r="BN8" s="1"/>
      <c r="BO8" s="1"/>
      <c r="BP8" s="1"/>
      <c r="BQ8" s="1"/>
    </row>
    <row r="9" ht="11.25" customHeight="1">
      <c r="A9" s="1"/>
      <c r="B9" s="19" t="s">
        <v>56</v>
      </c>
      <c r="C9" s="20" t="s">
        <v>57</v>
      </c>
      <c r="D9" s="20" t="s">
        <v>58</v>
      </c>
      <c r="E9" s="20" t="s">
        <v>47</v>
      </c>
      <c r="F9" s="21">
        <v>0.5</v>
      </c>
      <c r="G9" s="1"/>
      <c r="H9" s="1"/>
      <c r="I9" s="6">
        <f t="shared" si="15"/>
        <v>0</v>
      </c>
      <c r="J9" s="13">
        <v>0.01</v>
      </c>
      <c r="K9" s="13">
        <v>0.104</v>
      </c>
      <c r="L9" s="13">
        <v>0.1025</v>
      </c>
      <c r="M9" s="14">
        <v>1.0</v>
      </c>
      <c r="N9" s="13">
        <v>0.002</v>
      </c>
      <c r="O9" s="13">
        <v>0.067</v>
      </c>
      <c r="P9" s="13">
        <v>0.08</v>
      </c>
      <c r="Q9" s="14">
        <f t="shared" si="16"/>
        <v>1.03</v>
      </c>
      <c r="R9" s="14">
        <f t="shared" si="5"/>
        <v>1.040351672</v>
      </c>
      <c r="S9" s="13">
        <v>0.358</v>
      </c>
      <c r="T9" s="1"/>
      <c r="U9" s="13">
        <v>0.04</v>
      </c>
      <c r="V9" s="13">
        <v>0.03</v>
      </c>
      <c r="W9" s="13">
        <v>0.0175</v>
      </c>
      <c r="X9" s="14">
        <v>1.015</v>
      </c>
      <c r="Y9" s="13">
        <v>0.05</v>
      </c>
      <c r="Z9" s="13">
        <v>0.02</v>
      </c>
      <c r="AA9" s="13">
        <v>0.375</v>
      </c>
      <c r="AB9" s="1"/>
      <c r="AC9" s="13">
        <v>0.0</v>
      </c>
      <c r="AD9" s="13">
        <v>0.0</v>
      </c>
      <c r="AE9" s="13">
        <v>0.0</v>
      </c>
      <c r="AF9" s="15">
        <v>0.0</v>
      </c>
      <c r="AG9" s="13">
        <v>0.0</v>
      </c>
      <c r="AH9" s="1"/>
      <c r="AI9" s="13">
        <f t="shared" si="6"/>
        <v>0.074</v>
      </c>
      <c r="AJ9" s="13">
        <f t="shared" si="7"/>
        <v>0.0625</v>
      </c>
      <c r="AK9" s="13">
        <f t="shared" si="8"/>
        <v>-0.017</v>
      </c>
      <c r="AL9" s="1"/>
      <c r="AM9" s="13">
        <f t="shared" ref="AM9:AV9" si="25">J9</f>
        <v>0.01</v>
      </c>
      <c r="AN9" s="13">
        <f t="shared" si="25"/>
        <v>0.104</v>
      </c>
      <c r="AO9" s="13">
        <f t="shared" si="25"/>
        <v>0.1025</v>
      </c>
      <c r="AP9" s="14">
        <f t="shared" si="25"/>
        <v>1</v>
      </c>
      <c r="AQ9" s="13">
        <f t="shared" si="25"/>
        <v>0.002</v>
      </c>
      <c r="AR9" s="13">
        <f t="shared" si="25"/>
        <v>0.067</v>
      </c>
      <c r="AS9" s="13">
        <f t="shared" si="25"/>
        <v>0.08</v>
      </c>
      <c r="AT9" s="14">
        <f t="shared" si="25"/>
        <v>1.03</v>
      </c>
      <c r="AU9" s="14">
        <f t="shared" si="25"/>
        <v>1.040351672</v>
      </c>
      <c r="AV9" s="13">
        <f t="shared" si="25"/>
        <v>0.358</v>
      </c>
      <c r="AW9" s="1"/>
      <c r="AX9" s="8">
        <f t="shared" ref="AX9:AZ9" si="26">J9-AM9</f>
        <v>0</v>
      </c>
      <c r="AY9" s="8">
        <f t="shared" si="26"/>
        <v>0</v>
      </c>
      <c r="AZ9" s="8">
        <f t="shared" si="26"/>
        <v>0</v>
      </c>
      <c r="BA9" s="8">
        <f t="shared" si="11"/>
        <v>0</v>
      </c>
      <c r="BB9" s="8">
        <f t="shared" ref="BB9:BD9" si="27">N9-AQ9</f>
        <v>0</v>
      </c>
      <c r="BC9" s="8">
        <f t="shared" si="27"/>
        <v>0</v>
      </c>
      <c r="BD9" s="8">
        <f t="shared" si="27"/>
        <v>0</v>
      </c>
      <c r="BE9" s="8">
        <f t="shared" ref="BE9:BF9" si="28">LN(Q9/AT9)</f>
        <v>0</v>
      </c>
      <c r="BF9" s="8">
        <f t="shared" si="28"/>
        <v>0</v>
      </c>
      <c r="BG9" s="8">
        <f t="shared" si="14"/>
        <v>0</v>
      </c>
      <c r="BH9" s="1"/>
      <c r="BI9" s="6">
        <v>0.0</v>
      </c>
      <c r="BJ9" s="1"/>
      <c r="BK9" s="1"/>
      <c r="BL9" s="1"/>
      <c r="BM9" s="1"/>
      <c r="BN9" s="1"/>
      <c r="BO9" s="1"/>
      <c r="BP9" s="1"/>
      <c r="BQ9" s="1"/>
    </row>
    <row r="10" ht="10.5" customHeight="1">
      <c r="A10" s="1"/>
      <c r="C10" s="6" t="s">
        <v>59</v>
      </c>
      <c r="D10" s="6" t="s">
        <v>60</v>
      </c>
      <c r="E10" s="6" t="s">
        <v>61</v>
      </c>
      <c r="F10" s="14">
        <v>0.4</v>
      </c>
      <c r="G10" s="1"/>
      <c r="H10" s="1"/>
      <c r="I10" s="6">
        <f t="shared" si="15"/>
        <v>1</v>
      </c>
      <c r="J10" s="8">
        <f>_c1*J9+_c2*(L10-O10-$U10+$V10)+_c3*$W10+_c4*(N10-N9)+AC10</f>
        <v>0.0099017</v>
      </c>
      <c r="K10" s="8">
        <f>_c5*K9+(1-_c5)*O10+_c6*(_c7*J10+(1-_c7)*LN((M10*$X10)/(M9*$X9)-O10/4))+AD10</f>
        <v>0.07654750273</v>
      </c>
      <c r="L10" s="8">
        <f>_c8*L9+(1-_c8)*($U10+_c9*(O10-$V10)+_c10*J9)+AE10</f>
        <v>0.1018095</v>
      </c>
      <c r="M10" s="22">
        <f>M9*EXP(_c11*LN(M9/M8)+_c12*(L10-L9-$Y10+$Y9)+(1-_c11)*(O10-$Z10)/4+AF10)</f>
        <v>1.005037831</v>
      </c>
      <c r="N10" s="8">
        <f>_c13*N9+(1-_c13)*(_c14*J9+_c15*(S9-$AA9))+AG10</f>
        <v>-0.0008</v>
      </c>
      <c r="O10" s="8">
        <f>_c16*K9+(1-_c16)*$V10+_c17</f>
        <v>0.0633</v>
      </c>
      <c r="P10" s="8">
        <f>_c18+_c19*P9+(1-_c19)*(_c20*L10+(1-_c20)*$U10)</f>
        <v>0.07619982</v>
      </c>
      <c r="Q10" s="22">
        <f>Q9*EXP(_c21*LN(Q9/Q8)+(1-_c21)*_c22)</f>
        <v>1.037131367</v>
      </c>
      <c r="R10" s="22">
        <f t="shared" si="5"/>
        <v>1.047451741</v>
      </c>
      <c r="S10" s="8">
        <f>((_c23+(1-_c23)*(1+LN(M10/M9)))*(1+P10/4))/((R10/R9)*(1+_c24*K10))*S9-N10/4</f>
        <v>0.3551247445</v>
      </c>
      <c r="T10" s="1"/>
      <c r="U10" s="13">
        <f t="shared" ref="U10:U49" si="32">((U9-U8)*0.7-0.025*(U9-3.75%))+U9</f>
        <v>0.0399375</v>
      </c>
      <c r="V10" s="13">
        <v>0.03</v>
      </c>
      <c r="W10" s="13">
        <f t="shared" ref="W10:W49" si="33">(0.8*(W9-W8)-0.02*(W9))+W9</f>
        <v>0.01515</v>
      </c>
      <c r="X10" s="14">
        <f t="shared" ref="X10:X49" si="34">EXP(0.8*LN(X9/X8)+0.2*Z10/4)*X9</f>
        <v>0.9964293221</v>
      </c>
      <c r="Y10" s="13">
        <v>0.05</v>
      </c>
      <c r="Z10" s="13">
        <v>0.02</v>
      </c>
      <c r="AA10" s="13">
        <v>0.375</v>
      </c>
      <c r="AB10" s="1"/>
      <c r="AC10" s="13">
        <v>0.0</v>
      </c>
      <c r="AD10" s="13">
        <v>0.0</v>
      </c>
      <c r="AE10" s="13">
        <v>0.0</v>
      </c>
      <c r="AF10" s="23">
        <v>0.0</v>
      </c>
      <c r="AG10" s="13">
        <v>0.0</v>
      </c>
      <c r="AH10" s="1"/>
      <c r="AI10" s="8">
        <f t="shared" si="6"/>
        <v>0.04654750273</v>
      </c>
      <c r="AJ10" s="8">
        <f t="shared" si="7"/>
        <v>0.061872</v>
      </c>
      <c r="AK10" s="8">
        <f t="shared" si="8"/>
        <v>-0.01987525551</v>
      </c>
      <c r="AL10" s="1"/>
      <c r="AM10" s="8">
        <f>_c1*AM9+_c2*(AO10-AR10-$U10+$V10)+_c3*$W10+_c4*(AQ10-AQ9)</f>
        <v>0.0099017</v>
      </c>
      <c r="AN10" s="8">
        <f>_c5*AN9+(1-_c5)*AR10+_c6*(_c7*AM10+(1-_c7)*LN((AP10*$X10)/(AP9*$X9)-AR10/4))</f>
        <v>0.07654750273</v>
      </c>
      <c r="AO10" s="8">
        <f>_c8*AO9+(1-_c8)*($U10+_c9*(AR10-$V10)+_c10*AM9)</f>
        <v>0.1018095</v>
      </c>
      <c r="AP10" s="22">
        <f>AP9*EXP(_c11*LN(AP9/AP8)+_c12*(AO10-AO9-$Y10+$Y9)+(1-_c11)*(AR10-$Z10)/4+BJ10)</f>
        <v>1.005037831</v>
      </c>
      <c r="AQ10" s="8">
        <f>_c13*AQ9+(1-_c13)*(_c14*AM9+_c15*(AV9-$AA9))</f>
        <v>-0.0008</v>
      </c>
      <c r="AR10" s="8">
        <f>_c16*AN9+(1-_c16)*$V10+_c17</f>
        <v>0.0633</v>
      </c>
      <c r="AS10" s="8">
        <f>_c18+_c19*AS9+(1-_c19)*(_c20*AO10+(1-_c20)*$U10)</f>
        <v>0.07619982</v>
      </c>
      <c r="AT10" s="22">
        <f>AT9*EXP(_c21*LN(AT9/AT8)+(1-_c21)*_c22)</f>
        <v>1.037131367</v>
      </c>
      <c r="AU10" s="22">
        <f t="shared" ref="AU10:AU49" si="35">AT10*EXP(AM10)</f>
        <v>1.047451741</v>
      </c>
      <c r="AV10" s="8">
        <f>((_c23+(1-_c23)*(1+LN(AP10/AP9)))*(1+AS10/4))/((AU10/AU9)*(1+_c24*AN10))*AV9-AQ10/4</f>
        <v>0.3551247445</v>
      </c>
      <c r="AW10" s="1"/>
      <c r="AX10" s="8">
        <f t="shared" ref="AX10:AZ10" si="29">J10-AM10</f>
        <v>0</v>
      </c>
      <c r="AY10" s="8">
        <f t="shared" si="29"/>
        <v>0</v>
      </c>
      <c r="AZ10" s="8">
        <f t="shared" si="29"/>
        <v>0</v>
      </c>
      <c r="BA10" s="8">
        <f t="shared" si="11"/>
        <v>0</v>
      </c>
      <c r="BB10" s="8">
        <f t="shared" ref="BB10:BD10" si="30">N10-AQ10</f>
        <v>0</v>
      </c>
      <c r="BC10" s="8">
        <f t="shared" si="30"/>
        <v>0</v>
      </c>
      <c r="BD10" s="8">
        <f t="shared" si="30"/>
        <v>0</v>
      </c>
      <c r="BE10" s="8">
        <f t="shared" ref="BE10:BF10" si="31">LN(Q10/AT10)</f>
        <v>0</v>
      </c>
      <c r="BF10" s="8">
        <f t="shared" si="31"/>
        <v>0</v>
      </c>
      <c r="BG10" s="8">
        <f t="shared" si="14"/>
        <v>0</v>
      </c>
      <c r="BH10" s="1"/>
      <c r="BI10" s="6">
        <v>0.0</v>
      </c>
      <c r="BJ10" s="1"/>
      <c r="BK10" s="1"/>
      <c r="BL10" s="1"/>
      <c r="BM10" s="1"/>
      <c r="BN10" s="1"/>
      <c r="BO10" s="1"/>
      <c r="BP10" s="1"/>
      <c r="BQ10" s="1"/>
    </row>
    <row r="11" ht="10.5" customHeight="1">
      <c r="A11" s="1"/>
      <c r="B11" s="16"/>
      <c r="C11" s="17" t="s">
        <v>62</v>
      </c>
      <c r="D11" s="17" t="s">
        <v>63</v>
      </c>
      <c r="E11" s="17" t="s">
        <v>47</v>
      </c>
      <c r="F11" s="18">
        <v>0.3</v>
      </c>
      <c r="G11" s="1"/>
      <c r="H11" s="1"/>
      <c r="I11" s="6">
        <f t="shared" si="15"/>
        <v>2</v>
      </c>
      <c r="J11" s="8">
        <f>_c1*J10+_c2*(L11-O11-$U11+$V11)+_c3*$W11+_c4*(N11-N10)+AC11</f>
        <v>0.008127946547</v>
      </c>
      <c r="K11" s="8">
        <f>_c5*K10+(1-_c5)*O11+_c6*(_c7*J11+(1-_c7)*LN((M11*$X11)/(M10*$X10)-O11/4))+AD11</f>
        <v>0.07960622986</v>
      </c>
      <c r="L11" s="8">
        <f>_c8*L10+(1-_c8)*($U11+_c9*(O11-$V11)+_c10*J10)+AE11</f>
        <v>0.09703101542</v>
      </c>
      <c r="M11" s="22">
        <f>M10*EXP(_c11*LN(M10/M9)+_c12*(L11-L10-$Y11+$Y10)+(1-_c11)*(O11-$Z11)/4+AF11)</f>
        <v>1.01350449</v>
      </c>
      <c r="N11" s="8">
        <f>_c13*N10+(1-_c13)*(_c14*J10+_c15*(S10-$AA10))+AG11</f>
        <v>-0.003624881102</v>
      </c>
      <c r="O11" s="8">
        <f>_c16*K10+(1-_c16)*$V11+_c17</f>
        <v>0.05094637623</v>
      </c>
      <c r="P11" s="8">
        <f>_c18+_c19*P10+(1-_c19)*(_c20*L11+(1-_c20)*$U11)</f>
        <v>0.07285831068</v>
      </c>
      <c r="Q11" s="22">
        <f>Q10*EXP(_c21*LN(Q10/Q9)+(1-_c21)*_c22)</f>
        <v>1.04385176</v>
      </c>
      <c r="R11" s="22">
        <f t="shared" si="5"/>
        <v>1.052370705</v>
      </c>
      <c r="S11" s="8">
        <f>((_c23+(1-_c23)*(1+LN(M11/M10)))*(1+P11/4))/((R11/R10)*(1+_c24*K11))*S10-N11/4</f>
        <v>0.3535940975</v>
      </c>
      <c r="T11" s="1"/>
      <c r="U11" s="13">
        <f t="shared" si="32"/>
        <v>0.0398328125</v>
      </c>
      <c r="V11" s="13">
        <v>0.03</v>
      </c>
      <c r="W11" s="13">
        <f t="shared" si="33"/>
        <v>0.012967</v>
      </c>
      <c r="X11" s="14">
        <f t="shared" si="34"/>
        <v>0.9828000254</v>
      </c>
      <c r="Y11" s="13">
        <v>0.05</v>
      </c>
      <c r="Z11" s="13">
        <v>0.02</v>
      </c>
      <c r="AA11" s="13">
        <v>0.375</v>
      </c>
      <c r="AB11" s="1"/>
      <c r="AC11" s="13">
        <v>0.0</v>
      </c>
      <c r="AD11" s="24">
        <v>0.02</v>
      </c>
      <c r="AE11" s="24">
        <v>0.0</v>
      </c>
      <c r="AF11" s="15">
        <v>0.0</v>
      </c>
      <c r="AG11" s="13">
        <v>0.0</v>
      </c>
      <c r="AH11" s="1"/>
      <c r="AI11" s="8">
        <f t="shared" si="6"/>
        <v>0.04960622986</v>
      </c>
      <c r="AJ11" s="8">
        <f t="shared" si="7"/>
        <v>0.05719820292</v>
      </c>
      <c r="AK11" s="8">
        <f t="shared" si="8"/>
        <v>-0.02140590248</v>
      </c>
      <c r="AL11" s="1"/>
      <c r="AM11" s="8">
        <f>_c1*AM10+_c2*(AO11-AR11-$U11+$V11)+_c3*$W11+_c4*(AQ11-AQ10)</f>
        <v>0.008127946547</v>
      </c>
      <c r="AN11" s="8">
        <f>_c5*AN10+(1-_c5)*AR11+_c6*(_c7*AM11+(1-_c7)*LN((AP11*$X11)/(AP10*$X10)-AR11/4))</f>
        <v>0.05960622986</v>
      </c>
      <c r="AO11" s="8">
        <f>_c8*AO10+(1-_c8)*($U11+_c9*(AR11-$V11)+_c10*AM10)</f>
        <v>0.09703101542</v>
      </c>
      <c r="AP11" s="22">
        <f>AP10*EXP(_c11*LN(AP10/AP9)+_c12*(AO11-AO10-$Y11+$Y10)+(1-_c11)*(AR11-$Z11)/4+BJ11)</f>
        <v>1.01350449</v>
      </c>
      <c r="AQ11" s="8">
        <f>_c13*AQ10+(1-_c13)*(_c14*AM10+_c15*(AV10-$AA10))</f>
        <v>-0.003624881102</v>
      </c>
      <c r="AR11" s="8">
        <f>_c16*AN10+(1-_c16)*$V11+_c17</f>
        <v>0.05094637623</v>
      </c>
      <c r="AS11" s="8">
        <f>_c18+_c19*AS10+(1-_c19)*(_c20*AO11+(1-_c20)*$U11)</f>
        <v>0.07285831068</v>
      </c>
      <c r="AT11" s="22">
        <f>AT10*EXP(_c21*LN(AT10/AT9)+(1-_c21)*_c22)</f>
        <v>1.04385176</v>
      </c>
      <c r="AU11" s="22">
        <f t="shared" si="35"/>
        <v>1.052370705</v>
      </c>
      <c r="AV11" s="8">
        <f>((_c23+(1-_c23)*(1+LN(AP11/AP10)))*(1+AS11/4))/((AU11/AU10)*(1+_c24*AN11))*AV10-AQ11/4</f>
        <v>0.3556730492</v>
      </c>
      <c r="AW11" s="1"/>
      <c r="AX11" s="8">
        <f t="shared" ref="AX11:AZ11" si="36">J11-AM11</f>
        <v>0</v>
      </c>
      <c r="AY11" s="8">
        <f t="shared" si="36"/>
        <v>0.02</v>
      </c>
      <c r="AZ11" s="8">
        <f t="shared" si="36"/>
        <v>0</v>
      </c>
      <c r="BA11" s="8">
        <f t="shared" si="11"/>
        <v>0</v>
      </c>
      <c r="BB11" s="8">
        <f t="shared" ref="BB11:BD11" si="37">N11-AQ11</f>
        <v>0</v>
      </c>
      <c r="BC11" s="8">
        <f t="shared" si="37"/>
        <v>0</v>
      </c>
      <c r="BD11" s="8">
        <f t="shared" si="37"/>
        <v>0</v>
      </c>
      <c r="BE11" s="8">
        <f t="shared" ref="BE11:BF11" si="38">LN(Q11/AT11)</f>
        <v>0</v>
      </c>
      <c r="BF11" s="8">
        <f t="shared" si="38"/>
        <v>0</v>
      </c>
      <c r="BG11" s="8">
        <f t="shared" si="14"/>
        <v>-0.002078951721</v>
      </c>
      <c r="BH11" s="1"/>
      <c r="BI11" s="6">
        <v>0.0</v>
      </c>
      <c r="BJ11" s="1"/>
      <c r="BK11" s="1"/>
      <c r="BL11" s="1"/>
      <c r="BM11" s="1"/>
      <c r="BN11" s="1"/>
      <c r="BO11" s="1"/>
      <c r="BP11" s="1"/>
      <c r="BQ11" s="1"/>
    </row>
    <row r="12" ht="10.5" customHeight="1">
      <c r="A12" s="1"/>
      <c r="B12" s="19" t="s">
        <v>64</v>
      </c>
      <c r="C12" s="20" t="s">
        <v>65</v>
      </c>
      <c r="D12" s="20" t="s">
        <v>66</v>
      </c>
      <c r="E12" s="20" t="s">
        <v>47</v>
      </c>
      <c r="F12" s="21">
        <v>0.8</v>
      </c>
      <c r="G12" s="1"/>
      <c r="H12" s="1"/>
      <c r="I12" s="6">
        <f t="shared" si="15"/>
        <v>3</v>
      </c>
      <c r="J12" s="8">
        <f>_c1*J11+_c2*(L12-O12-$U12+$V12)+_c3*$W12+_c4*(N12-N11)+AC12</f>
        <v>0.006696593106</v>
      </c>
      <c r="K12" s="8">
        <f>_c5*K11+(1-_c5)*O12+_c6*(_c7*J12+(1-_c7)*LN((M12*$X12)/(M11*$X11)-O12/4))+AD12</f>
        <v>0.06240395768</v>
      </c>
      <c r="L12" s="8">
        <f>_c8*L11+(1-_c8)*($U12+_c9*(O12-$V12)+_c10*J11)+AE12</f>
        <v>0.09356120502</v>
      </c>
      <c r="M12" s="22">
        <f>M11*EXP(_c11*LN(M11/M10)+_c12*(L12-L11-$Y12+$Y11)+(1-_c11)*(O12-$Z12)/4+AF12)</f>
        <v>1.021267591</v>
      </c>
      <c r="N12" s="8">
        <f>_c13*N11+(1-_c13)*(_c14*J11+_c15*(S11-$AA11))+AG12</f>
        <v>-0.006368290722</v>
      </c>
      <c r="O12" s="8">
        <f>_c16*K11+(1-_c16)*$V12+_c17</f>
        <v>0.05232280344</v>
      </c>
      <c r="P12" s="8">
        <f>_c18+_c19*P11+(1-_c19)*(_c20*L12+(1-_c20)*$U12)</f>
        <v>0.06995849037</v>
      </c>
      <c r="Q12" s="22">
        <f>Q11*EXP(_c21*LN(Q11/Q10)+(1-_c21)*_c22)</f>
        <v>1.050198877</v>
      </c>
      <c r="R12" s="22">
        <f t="shared" si="5"/>
        <v>1.057255232</v>
      </c>
      <c r="S12" s="8">
        <f>((_c23+(1-_c23)*(1+LN(M12/M11)))*(1+P12/4))/((R12/R11)*(1+_c24*K12))*S11-N12/4</f>
        <v>0.3542000182</v>
      </c>
      <c r="T12" s="1"/>
      <c r="U12" s="13">
        <f t="shared" si="32"/>
        <v>0.03970121094</v>
      </c>
      <c r="V12" s="13">
        <v>0.03</v>
      </c>
      <c r="W12" s="13">
        <f t="shared" si="33"/>
        <v>0.01096126</v>
      </c>
      <c r="X12" s="14">
        <f t="shared" si="34"/>
        <v>0.973003453</v>
      </c>
      <c r="Y12" s="13">
        <v>0.0444827</v>
      </c>
      <c r="Z12" s="13">
        <v>0.02</v>
      </c>
      <c r="AA12" s="13">
        <v>0.375</v>
      </c>
      <c r="AB12" s="1"/>
      <c r="AC12" s="13">
        <v>0.0</v>
      </c>
      <c r="AD12" s="13">
        <v>0.0</v>
      </c>
      <c r="AE12" s="13">
        <v>0.0</v>
      </c>
      <c r="AF12" s="15">
        <v>0.0</v>
      </c>
      <c r="AG12" s="13">
        <v>0.0</v>
      </c>
      <c r="AH12" s="1"/>
      <c r="AI12" s="8">
        <f t="shared" si="6"/>
        <v>0.03240395768</v>
      </c>
      <c r="AJ12" s="8">
        <f t="shared" si="7"/>
        <v>0.05385999408</v>
      </c>
      <c r="AK12" s="8">
        <f t="shared" si="8"/>
        <v>-0.02079998179</v>
      </c>
      <c r="AL12" s="1"/>
      <c r="AM12" s="8">
        <f>_c1*AM11+_c2*(AO12-AR12-$U12+$V12)+_c3*$W12+_c4*(AQ12-AQ11)</f>
        <v>0.005597697934</v>
      </c>
      <c r="AN12" s="8">
        <f>_c5*AN11+(1-_c5)*AR12+_c6*(_c7*AM12+(1-_c7)*LN((AP12*$X12)/(AP11*$X11)-AR12/4))</f>
        <v>0.048118274</v>
      </c>
      <c r="AO12" s="8">
        <f>_c8*AO11+(1-_c8)*($U12+_c9*(AR12-$V12)+_c10*AM11)</f>
        <v>0.09050120502</v>
      </c>
      <c r="AP12" s="22">
        <f>AP11*EXP(_c11*LN(AP11/AP10)+_c12*(AO12-AO11-$Y12+$Y11)+(1-_c11)*(AR12-$Z12)/4+BJ12)</f>
        <v>1.020211126</v>
      </c>
      <c r="AQ12" s="8">
        <f>_c13*AQ11+(1-_c13)*(_c14*AM11+_c15*(AV11-$AA11))</f>
        <v>-0.005952500378</v>
      </c>
      <c r="AR12" s="8">
        <f>_c16*AN11+(1-_c16)*$V12+_c17</f>
        <v>0.04332280344</v>
      </c>
      <c r="AS12" s="8">
        <f>_c18+_c19*AS11+(1-_c19)*(_c20*AO12+(1-_c20)*$U12)</f>
        <v>0.06977489037</v>
      </c>
      <c r="AT12" s="22">
        <f>AT11*EXP(_c21*LN(AT11/AT10)+(1-_c21)*_c22)</f>
        <v>1.050198877</v>
      </c>
      <c r="AU12" s="22">
        <f t="shared" si="35"/>
        <v>1.056094058</v>
      </c>
      <c r="AV12" s="8">
        <f>((_c23+(1-_c23)*(1+LN(AP12/AP11)))*(1+AS12/4))/((AU12/AU11)*(1+_c24*AN12))*AV11-AQ12/4</f>
        <v>0.3578960215</v>
      </c>
      <c r="AW12" s="1"/>
      <c r="AX12" s="8">
        <f t="shared" ref="AX12:AZ12" si="39">J12-AM12</f>
        <v>0.001098895172</v>
      </c>
      <c r="AY12" s="8">
        <f t="shared" si="39"/>
        <v>0.01428568368</v>
      </c>
      <c r="AZ12" s="8">
        <f t="shared" si="39"/>
        <v>0.00306</v>
      </c>
      <c r="BA12" s="8">
        <f t="shared" si="11"/>
        <v>0.001035</v>
      </c>
      <c r="BB12" s="8">
        <f t="shared" ref="BB12:BD12" si="40">N12-AQ12</f>
        <v>-0.0004157903442</v>
      </c>
      <c r="BC12" s="8">
        <f t="shared" si="40"/>
        <v>0.009</v>
      </c>
      <c r="BD12" s="8">
        <f t="shared" si="40"/>
        <v>0.0001836</v>
      </c>
      <c r="BE12" s="8">
        <f t="shared" ref="BE12:BF12" si="41">LN(Q12/AT12)</f>
        <v>0</v>
      </c>
      <c r="BF12" s="8">
        <f t="shared" si="41"/>
        <v>0.001098895172</v>
      </c>
      <c r="BG12" s="8">
        <f t="shared" si="14"/>
        <v>-0.00369600332</v>
      </c>
      <c r="BH12" s="1"/>
      <c r="BI12" s="6">
        <v>0.0</v>
      </c>
      <c r="BJ12" s="1"/>
      <c r="BK12" s="1"/>
      <c r="BL12" s="1"/>
      <c r="BM12" s="1"/>
      <c r="BN12" s="1"/>
      <c r="BO12" s="1"/>
      <c r="BP12" s="1"/>
      <c r="BQ12" s="1"/>
    </row>
    <row r="13" ht="10.5" customHeight="1">
      <c r="A13" s="1"/>
      <c r="C13" s="6" t="s">
        <v>67</v>
      </c>
      <c r="D13" s="6" t="s">
        <v>68</v>
      </c>
      <c r="E13" s="6" t="s">
        <v>69</v>
      </c>
      <c r="F13" s="14">
        <v>1.7</v>
      </c>
      <c r="G13" s="1"/>
      <c r="H13" s="1"/>
      <c r="I13" s="6">
        <f t="shared" si="15"/>
        <v>4</v>
      </c>
      <c r="J13" s="8">
        <f>_c1*J12+_c2*(L13-O13-$U13+$V13)+_c3*$W13+_c4*(N13-N12)+AC13</f>
        <v>0.00433214836</v>
      </c>
      <c r="K13" s="8">
        <f>_c5*K12+(1-_c5)*O13+_c6*(_c7*J13+(1-_c7)*LN((M13*$X13)/(M12*$X12)-O13/4))+AD13</f>
        <v>0.05073047443</v>
      </c>
      <c r="L13" s="25">
        <f>_c8*L12+(1-_c8)*($U13+_c9*(O13-$V13)+_c10*J12)+AE13</f>
        <v>0.08805241111</v>
      </c>
      <c r="M13" s="22">
        <f>M12*EXP(_c11*LN(M12/M11)+_c12*(L13-L12-$Y13+$Y12)+(1-_c11)*(O13-$Z13)/4+AF13)</f>
        <v>1.027933467</v>
      </c>
      <c r="N13" s="8">
        <f>_c13*N12+(1-_c13)*(_c14*J12+_c15*(S12-$AA12))+AG13</f>
        <v>-0.008584969626</v>
      </c>
      <c r="O13" s="8">
        <f>_c16*K12+(1-_c16)*$V13+_c17</f>
        <v>0.04458178096</v>
      </c>
      <c r="P13" s="8">
        <f>_c18+_c19*P12+(1-_c19)*(_c20*L13+(1-_c20)*$U13)</f>
        <v>0.0672875053</v>
      </c>
      <c r="Q13" s="22">
        <f>Q12*EXP(_c21*LN(Q12/Q11)+(1-_c21)*_c22)</f>
        <v>1.056207308</v>
      </c>
      <c r="R13" s="22">
        <f t="shared" si="5"/>
        <v>1.06079288</v>
      </c>
      <c r="S13" s="8">
        <f>((_c23+(1-_c23)*(1+LN(M13/M12)))*(1+P13/4))/((R13/R12)*(1+_c24*K13))*S12-N13/4</f>
        <v>0.3566424747</v>
      </c>
      <c r="T13" s="1"/>
      <c r="U13" s="13">
        <f t="shared" si="32"/>
        <v>0.03955405957</v>
      </c>
      <c r="V13" s="13">
        <v>0.03</v>
      </c>
      <c r="W13" s="13">
        <f t="shared" si="33"/>
        <v>0.0091374428</v>
      </c>
      <c r="X13" s="14">
        <f t="shared" si="34"/>
        <v>0.966202271</v>
      </c>
      <c r="Y13" s="13">
        <v>0.03922750999999999</v>
      </c>
      <c r="Z13" s="13">
        <v>0.02</v>
      </c>
      <c r="AA13" s="13">
        <v>0.375</v>
      </c>
      <c r="AB13" s="1"/>
      <c r="AC13" s="13">
        <v>0.0</v>
      </c>
      <c r="AD13" s="13">
        <v>0.0</v>
      </c>
      <c r="AE13" s="13">
        <v>0.0</v>
      </c>
      <c r="AF13" s="15">
        <v>0.0</v>
      </c>
      <c r="AG13" s="13">
        <v>0.0</v>
      </c>
      <c r="AH13" s="1"/>
      <c r="AI13" s="8">
        <f t="shared" si="6"/>
        <v>0.02073047443</v>
      </c>
      <c r="AJ13" s="8">
        <f t="shared" si="7"/>
        <v>0.04849835154</v>
      </c>
      <c r="AK13" s="8">
        <f t="shared" si="8"/>
        <v>-0.01835752535</v>
      </c>
      <c r="AL13" s="1"/>
      <c r="AM13" s="8">
        <f>_c1*AM12+_c2*(AO13-AR13-$U13+$V13)+_c3*$W13+_c4*(AQ13-AQ12)</f>
        <v>0.002809080672</v>
      </c>
      <c r="AN13" s="8">
        <f>_c5*AN12+(1-_c5)*AR13+_c6*(_c7*AM13+(1-_c7)*LN((AP13*$X13)/(AP12*$X12)-AR13/4))</f>
        <v>0.04033863731</v>
      </c>
      <c r="AO13" s="8">
        <f>_c8*AO12+(1-_c8)*($U13+_c9*(AR13-$V13)+_c10*AM12)</f>
        <v>0.08336375675</v>
      </c>
      <c r="AP13" s="22">
        <f>AP12*EXP(_c11*LN(AP12/AP11)+_c12*(AO13-AO12-$Y13+$Y12)+(1-_c11)*(AR13-$Z13)/4+BJ13)</f>
        <v>1.025755994</v>
      </c>
      <c r="AQ13" s="8">
        <f>_c13*AQ12+(1-_c13)*(_c14*AM12+_c15*(AV12-$AA12))</f>
        <v>-0.007623026204</v>
      </c>
      <c r="AR13" s="8">
        <f>_c16*AN12+(1-_c16)*$V13+_c17</f>
        <v>0.0381532233</v>
      </c>
      <c r="AS13" s="8">
        <f>_c18+_c19*AS12+(1-_c19)*(_c20*AO13+(1-_c20)*$U13)</f>
        <v>0.06685930604</v>
      </c>
      <c r="AT13" s="22">
        <f>AT12*EXP(_c21*LN(AT12/AT11)+(1-_c21)*_c22)</f>
        <v>1.056207308</v>
      </c>
      <c r="AU13" s="22">
        <f t="shared" si="35"/>
        <v>1.05917845</v>
      </c>
      <c r="AV13" s="8">
        <f>((_c23+(1-_c23)*(1+LN(AP13/AP12)))*(1+AS13/4))/((AU13/AU12)*(1+_c24*AN13))*AV12-AQ13/4</f>
        <v>0.3611633584</v>
      </c>
      <c r="AW13" s="1"/>
      <c r="AX13" s="8">
        <f t="shared" ref="AX13:AZ13" si="42">J13-AM13</f>
        <v>0.001523067688</v>
      </c>
      <c r="AY13" s="8">
        <f t="shared" si="42"/>
        <v>0.01039183711</v>
      </c>
      <c r="AZ13" s="8">
        <f t="shared" si="42"/>
        <v>0.004688654361</v>
      </c>
      <c r="BA13" s="8">
        <f t="shared" si="11"/>
        <v>0.002120547941</v>
      </c>
      <c r="BB13" s="8">
        <f t="shared" ref="BB13:BD13" si="43">N13-AQ13</f>
        <v>-0.0009619434221</v>
      </c>
      <c r="BC13" s="8">
        <f t="shared" si="43"/>
        <v>0.006428557655</v>
      </c>
      <c r="BD13" s="8">
        <f t="shared" si="43"/>
        <v>0.0004281992617</v>
      </c>
      <c r="BE13" s="8">
        <f t="shared" ref="BE13:BF13" si="44">LN(Q13/AT13)</f>
        <v>0</v>
      </c>
      <c r="BF13" s="8">
        <f t="shared" si="44"/>
        <v>0.001523067688</v>
      </c>
      <c r="BG13" s="8">
        <f t="shared" si="14"/>
        <v>-0.004520883775</v>
      </c>
      <c r="BH13" s="1"/>
      <c r="BI13" s="6">
        <v>0.0</v>
      </c>
      <c r="BJ13" s="1"/>
      <c r="BK13" s="1"/>
      <c r="BL13" s="1"/>
      <c r="BM13" s="1"/>
      <c r="BN13" s="1"/>
      <c r="BO13" s="1"/>
      <c r="BP13" s="1"/>
      <c r="BQ13" s="1"/>
    </row>
    <row r="14" ht="10.5" customHeight="1">
      <c r="A14" s="1"/>
      <c r="B14" s="16"/>
      <c r="C14" s="17" t="s">
        <v>70</v>
      </c>
      <c r="D14" s="17" t="s">
        <v>71</v>
      </c>
      <c r="E14" s="17" t="s">
        <v>72</v>
      </c>
      <c r="F14" s="18">
        <v>0.25</v>
      </c>
      <c r="G14" s="1"/>
      <c r="H14" s="1"/>
      <c r="I14" s="6">
        <f t="shared" si="15"/>
        <v>5</v>
      </c>
      <c r="J14" s="8">
        <f>_c1*J13+_c2*(L14-O14-$U14+$V14)+_c3*$W14+_c4*(N14-N13)+AC14</f>
        <v>0.001586218169</v>
      </c>
      <c r="K14" s="8">
        <f>_c5*K13+(1-_c5)*O14+_c6*(_c7*J14+(1-_c7)*LN((M14*$X14)/(M13*$X13)-O14/4))+AD14</f>
        <v>0.04273956193</v>
      </c>
      <c r="L14" s="8">
        <f>_c8*L13+(1-_c8)*($U14+_c9*(O14-$V14)+_c10*J13)+AE14</f>
        <v>0.08171023932</v>
      </c>
      <c r="M14" s="22">
        <f>M13*EXP(_c11*LN(M13/M12)+_c12*(L14-L13-$Y14+$Y13)+(1-_c11)*(O14-$Z14)/4+AF14)</f>
        <v>1.033730682</v>
      </c>
      <c r="N14" s="8">
        <f>_c13*N13+(1-_c13)*(_c14*J13+_c15*(S13-$AA13))+AG14</f>
        <v>-0.01010626593</v>
      </c>
      <c r="O14" s="8">
        <f>_c16*K13+(1-_c16)*$V14+_c17</f>
        <v>0.03932871349</v>
      </c>
      <c r="P14" s="8">
        <f>_c18+_c19*P13+(1-_c19)*(_c20*L14+(1-_c20)*$U14)</f>
        <v>0.0647485769</v>
      </c>
      <c r="Q14" s="22">
        <f>Q13*EXP(_c21*LN(Q13/Q12)+(1-_c21)*_c22)</f>
        <v>1.061908735</v>
      </c>
      <c r="R14" s="22">
        <f t="shared" si="5"/>
        <v>1.063594491</v>
      </c>
      <c r="S14" s="8">
        <f>((_c23+(1-_c23)*(1+LN(M14/M13)))*(1+P14/4))/((R14/R13)*(1+_c24*K14))*S13-N14/4</f>
        <v>0.36021432</v>
      </c>
      <c r="T14" s="1"/>
      <c r="U14" s="13">
        <f t="shared" si="32"/>
        <v>0.03939970212</v>
      </c>
      <c r="V14" s="13">
        <v>0.03</v>
      </c>
      <c r="W14" s="13">
        <f t="shared" si="33"/>
        <v>0.007495640184</v>
      </c>
      <c r="X14" s="14">
        <f t="shared" si="34"/>
        <v>0.9617568459</v>
      </c>
      <c r="Y14" s="13">
        <v>0.03471302899999999</v>
      </c>
      <c r="Z14" s="13">
        <v>0.02</v>
      </c>
      <c r="AA14" s="13">
        <v>0.375</v>
      </c>
      <c r="AB14" s="1"/>
      <c r="AC14" s="13">
        <v>0.0</v>
      </c>
      <c r="AD14" s="13">
        <v>0.0</v>
      </c>
      <c r="AE14" s="13">
        <v>0.0</v>
      </c>
      <c r="AF14" s="15">
        <v>0.0</v>
      </c>
      <c r="AG14" s="13">
        <v>0.0</v>
      </c>
      <c r="AH14" s="1"/>
      <c r="AI14" s="8">
        <f t="shared" si="6"/>
        <v>0.01273956193</v>
      </c>
      <c r="AJ14" s="8">
        <f t="shared" si="7"/>
        <v>0.04231053719</v>
      </c>
      <c r="AK14" s="8">
        <f t="shared" si="8"/>
        <v>-0.01478567996</v>
      </c>
      <c r="AL14" s="1"/>
      <c r="AM14" s="8">
        <f>_c1*AM13+_c2*(AO14-AR14-$U14+$V14)+_c3*$W14+_c4*(AQ14-AQ13)</f>
        <v>0.00004682178707</v>
      </c>
      <c r="AN14" s="8">
        <f>_c5*AN13+(1-_c5)*AR14+_c6*(_c7*AM14+(1-_c7)*LN((AP14*$X14)/(AP13*$X13)-AR14/4))</f>
        <v>0.03507676165</v>
      </c>
      <c r="AO14" s="8">
        <f>_c8*AO13+(1-_c8)*($U14+_c9*(AR14-$V14)+_c10*AM13)</f>
        <v>0.07629321137</v>
      </c>
      <c r="AP14" s="22">
        <f>AP13*EXP(_c11*LN(AP13/AP12)+_c12*(AO14-AO13-$Y14+$Y13)+(1-_c11)*(AR14-$Z14)/4+BJ14)</f>
        <v>1.030540529</v>
      </c>
      <c r="AQ14" s="8">
        <f>_c13*AQ13+(1-_c13)*(_c14*AM13+_c15*(AV13-$AA13))</f>
        <v>-0.00858484121</v>
      </c>
      <c r="AR14" s="8">
        <f>_c16*AN13+(1-_c16)*$V14+_c17</f>
        <v>0.03465238679</v>
      </c>
      <c r="AS14" s="8">
        <f>_c18+_c19*AS13+(1-_c19)*(_c20*AO14+(1-_c20)*$U14)</f>
        <v>0.06408099581</v>
      </c>
      <c r="AT14" s="22">
        <f>AT13*EXP(_c21*LN(AT13/AT12)+(1-_c21)*_c22)</f>
        <v>1.061908735</v>
      </c>
      <c r="AU14" s="22">
        <f t="shared" si="35"/>
        <v>1.061958457</v>
      </c>
      <c r="AV14" s="8">
        <f>((_c23+(1-_c23)*(1+LN(AP14/AP13)))*(1+AS14/4))/((AU14/AU13)*(1+_c24*AN14))*AV13-AQ14/4</f>
        <v>0.3649978529</v>
      </c>
      <c r="AW14" s="1"/>
      <c r="AX14" s="8">
        <f t="shared" ref="AX14:AZ14" si="45">J14-AM14</f>
        <v>0.001539396382</v>
      </c>
      <c r="AY14" s="8">
        <f t="shared" si="45"/>
        <v>0.007662800282</v>
      </c>
      <c r="AZ14" s="8">
        <f t="shared" si="45"/>
        <v>0.005417027951</v>
      </c>
      <c r="BA14" s="8">
        <f t="shared" si="11"/>
        <v>0.003090829471</v>
      </c>
      <c r="BB14" s="8">
        <f t="shared" ref="BB14:BD14" si="46">N14-AQ14</f>
        <v>-0.001521424724</v>
      </c>
      <c r="BC14" s="8">
        <f t="shared" si="46"/>
        <v>0.0046763267</v>
      </c>
      <c r="BD14" s="8">
        <f t="shared" si="46"/>
        <v>0.0006675810864</v>
      </c>
      <c r="BE14" s="8">
        <f t="shared" ref="BE14:BF14" si="47">LN(Q14/AT14)</f>
        <v>0</v>
      </c>
      <c r="BF14" s="8">
        <f t="shared" si="47"/>
        <v>0.001539396382</v>
      </c>
      <c r="BG14" s="8">
        <f t="shared" si="14"/>
        <v>-0.004783532829</v>
      </c>
      <c r="BH14" s="1"/>
      <c r="BI14" s="6">
        <v>0.0</v>
      </c>
      <c r="BJ14" s="1"/>
      <c r="BK14" s="1"/>
      <c r="BL14" s="1"/>
      <c r="BM14" s="1"/>
      <c r="BN14" s="1"/>
      <c r="BO14" s="1"/>
      <c r="BP14" s="1"/>
      <c r="BQ14" s="1"/>
    </row>
    <row r="15" ht="10.5" customHeight="1">
      <c r="A15" s="1"/>
      <c r="B15" s="19" t="s">
        <v>73</v>
      </c>
      <c r="C15" s="20" t="s">
        <v>74</v>
      </c>
      <c r="D15" s="20" t="s">
        <v>75</v>
      </c>
      <c r="E15" s="20" t="s">
        <v>47</v>
      </c>
      <c r="F15" s="21">
        <v>0.2</v>
      </c>
      <c r="G15" s="1"/>
      <c r="H15" s="1"/>
      <c r="I15" s="6">
        <f t="shared" si="15"/>
        <v>6</v>
      </c>
      <c r="J15" s="8">
        <f>_c1*J14+_c2*(L15-O15-$U15+$V15)+_c3*$W15+_c4*(N15-N14)+AC15</f>
        <v>-0.001215980579</v>
      </c>
      <c r="K15" s="8">
        <f>_c5*K14+(1-_c5)*O15+_c6*(_c7*J15+(1-_c7)*LN((M15*$X15)/(M14*$X14)-O15/4))+AD15</f>
        <v>0.03722268788</v>
      </c>
      <c r="L15" s="8">
        <f>_c8*L14+(1-_c8)*($U15+_c9*(O15-$V15)+_c10*J14)+AE15</f>
        <v>0.07524548721</v>
      </c>
      <c r="M15" s="22">
        <f>M14*EXP(_c11*LN(M14/M13)+_c12*(L15-L14-$Y15+$Y14)+(1-_c11)*(O15-$Z15)/4+AF15)</f>
        <v>1.038883298</v>
      </c>
      <c r="N15" s="8">
        <f>_c13*N14+(1-_c13)*(_c14*J14+_c15*(S14-$AA14))+AG15</f>
        <v>-0.01088352692</v>
      </c>
      <c r="O15" s="8">
        <f>_c16*K14+(1-_c16)*$V15+_c17</f>
        <v>0.03573280287</v>
      </c>
      <c r="P15" s="8">
        <f>_c18+_c19*P14+(1-_c19)*(_c20*L15+(1-_c20)*$U15)</f>
        <v>0.06230777306</v>
      </c>
      <c r="Q15" s="22">
        <f>Q14*EXP(_c21*LN(Q14/Q13)+(1-_c21)*_c22)</f>
        <v>1.067332134</v>
      </c>
      <c r="R15" s="22">
        <f t="shared" si="5"/>
        <v>1.066035068</v>
      </c>
      <c r="S15" s="8">
        <f>((_c23+(1-_c23)*(1+LN(M15/M14)))*(1+P15/4))/((R15/R14)*(1+_c24*K15))*S14-N15/4</f>
        <v>0.364395869</v>
      </c>
      <c r="T15" s="1"/>
      <c r="U15" s="13">
        <f t="shared" si="32"/>
        <v>0.03924415936</v>
      </c>
      <c r="V15" s="13">
        <v>0.03</v>
      </c>
      <c r="W15" s="13">
        <f t="shared" si="33"/>
        <v>0.006032285288</v>
      </c>
      <c r="X15" s="14">
        <f t="shared" si="34"/>
        <v>0.9591739311</v>
      </c>
      <c r="Y15" s="13">
        <v>0.03105138349999999</v>
      </c>
      <c r="Z15" s="13">
        <v>0.02</v>
      </c>
      <c r="AA15" s="13">
        <v>0.375</v>
      </c>
      <c r="AB15" s="1"/>
      <c r="AC15" s="13">
        <v>0.0</v>
      </c>
      <c r="AD15" s="13">
        <v>0.0</v>
      </c>
      <c r="AE15" s="13">
        <v>0.0</v>
      </c>
      <c r="AF15" s="15">
        <v>0.0</v>
      </c>
      <c r="AG15" s="13">
        <v>0.0</v>
      </c>
      <c r="AH15" s="1"/>
      <c r="AI15" s="8">
        <f t="shared" si="6"/>
        <v>0.007222687882</v>
      </c>
      <c r="AJ15" s="8">
        <f t="shared" si="7"/>
        <v>0.03600132785</v>
      </c>
      <c r="AK15" s="8">
        <f t="shared" si="8"/>
        <v>-0.01060413105</v>
      </c>
      <c r="AL15" s="1"/>
      <c r="AM15" s="8">
        <f>_c1*AM14+_c2*(AO15-AR15-$U15+$V15)+_c3*$W15+_c4*(AQ15-AQ14)</f>
        <v>-0.00253046724</v>
      </c>
      <c r="AN15" s="8">
        <f>_c5*AN14+(1-_c5)*AR15+_c6*(_c7*AM15+(1-_c7)*LN((AP15*$X15)/(AP14*$X14)-AR15/4))</f>
        <v>0.03151457199</v>
      </c>
      <c r="AO15" s="8">
        <f>_c8*AO14+(1-_c8)*($U15+_c9*(AR15-$V15)+_c10*AM14)</f>
        <v>0.06966248659</v>
      </c>
      <c r="AP15" s="22">
        <f>AP14*EXP(_c11*LN(AP14/AP13)+_c12*(AO15-AO14-$Y15+$Y14)+(1-_c11)*(AR15-$Z15)/4+BJ15)</f>
        <v>1.034805348</v>
      </c>
      <c r="AQ15" s="8">
        <f>_c13*AQ14+(1-_c13)*(_c14*AM14+_c15*(AV14-$AA14))</f>
        <v>-0.008863620216</v>
      </c>
      <c r="AR15" s="8">
        <f>_c16*AN14+(1-_c16)*$V15+_c17</f>
        <v>0.03228454274</v>
      </c>
      <c r="AS15" s="8">
        <f>_c18+_c19*AS14+(1-_c19)*(_c20*AO15+(1-_c20)*$U15)</f>
        <v>0.06143872816</v>
      </c>
      <c r="AT15" s="22">
        <f>AT14*EXP(_c21*LN(AT14/AT13)+(1-_c21)*_c22)</f>
        <v>1.067332134</v>
      </c>
      <c r="AU15" s="22">
        <f t="shared" si="35"/>
        <v>1.0646347</v>
      </c>
      <c r="AV15" s="8">
        <f>((_c23+(1-_c23)*(1+LN(AP15/AP14)))*(1+AS15/4))/((AU15/AU14)*(1+_c24*AN15))*AV14-AQ15/4</f>
        <v>0.3690310725</v>
      </c>
      <c r="AW15" s="1"/>
      <c r="AX15" s="8">
        <f t="shared" ref="AX15:AZ15" si="48">J15-AM15</f>
        <v>0.001314486661</v>
      </c>
      <c r="AY15" s="8">
        <f t="shared" si="48"/>
        <v>0.005708115891</v>
      </c>
      <c r="AZ15" s="8">
        <f t="shared" si="48"/>
        <v>0.005583000623</v>
      </c>
      <c r="BA15" s="8">
        <f t="shared" si="11"/>
        <v>0.003933044635</v>
      </c>
      <c r="BB15" s="8">
        <f t="shared" ref="BB15:BD15" si="49">N15-AQ15</f>
        <v>-0.002019906707</v>
      </c>
      <c r="BC15" s="8">
        <f t="shared" si="49"/>
        <v>0.003448260127</v>
      </c>
      <c r="BD15" s="8">
        <f t="shared" si="49"/>
        <v>0.0008690449065</v>
      </c>
      <c r="BE15" s="8">
        <f t="shared" ref="BE15:BF15" si="50">LN(Q15/AT15)</f>
        <v>0</v>
      </c>
      <c r="BF15" s="8">
        <f t="shared" si="50"/>
        <v>0.001314486661</v>
      </c>
      <c r="BG15" s="8">
        <f t="shared" si="14"/>
        <v>-0.004635203529</v>
      </c>
      <c r="BH15" s="1"/>
      <c r="BI15" s="6">
        <v>0.0</v>
      </c>
      <c r="BJ15" s="1"/>
      <c r="BK15" s="1"/>
      <c r="BL15" s="1"/>
      <c r="BM15" s="1"/>
      <c r="BN15" s="1"/>
      <c r="BO15" s="1"/>
      <c r="BP15" s="1"/>
      <c r="BQ15" s="1"/>
    </row>
    <row r="16" ht="11.25" customHeight="1">
      <c r="A16" s="1"/>
      <c r="C16" s="6" t="s">
        <v>76</v>
      </c>
      <c r="D16" s="6" t="s">
        <v>77</v>
      </c>
      <c r="E16" s="6" t="s">
        <v>78</v>
      </c>
      <c r="F16" s="14">
        <f>-1/4</f>
        <v>-0.25</v>
      </c>
      <c r="G16" s="1"/>
      <c r="H16" s="1"/>
      <c r="I16" s="6">
        <f t="shared" si="15"/>
        <v>7</v>
      </c>
      <c r="J16" s="8">
        <f>_c1*J15+_c2*(L16-O16-$U16+$V16)+_c3*$W16+_c4*(N16-N15)+AC16</f>
        <v>-0.003883850976</v>
      </c>
      <c r="K16" s="8">
        <f>_c5*K15+(1-_c5)*O16+_c6*(_c7*J16+(1-_c7)*LN((M16*$X16)/(M15*$X15)-O16/4))+AD16</f>
        <v>0.03337156333</v>
      </c>
      <c r="L16" s="8">
        <f>_c8*L15+(1-_c8)*($U16+_c9*(O16-$V16)+_c10*J15)+AE16</f>
        <v>0.06905899707</v>
      </c>
      <c r="M16" s="22">
        <f>M15*EXP(_c11*LN(M15/M14)+_c12*(L16-L15-$Y16+$Y15)+(1-_c11)*(O16-$Z16)/4+AF16)</f>
        <v>1.043542792</v>
      </c>
      <c r="N16" s="8">
        <f>_c13*N15+(1-_c13)*(_c14*J15+_c15*(S15-$AA15))+AG16</f>
        <v>-0.01094924581</v>
      </c>
      <c r="O16" s="8">
        <f>_c16*K15+(1-_c16)*$V16+_c17</f>
        <v>0.03325020955</v>
      </c>
      <c r="P16" s="8">
        <f>_c18+_c19*P15+(1-_c19)*(_c20*L16+(1-_c20)*$U16)</f>
        <v>0.05996259284</v>
      </c>
      <c r="Q16" s="22">
        <f>Q15*EXP(_c21*LN(Q15/Q14)+(1-_c21)*_c22)</f>
        <v>1.072503965</v>
      </c>
      <c r="R16" s="22">
        <f t="shared" si="5"/>
        <v>1.068346598</v>
      </c>
      <c r="S16" s="8">
        <f>((_c23+(1-_c23)*(1+LN(M16/M15)))*(1+P16/4))/((R16/R15)*(1+_c24*K16))*S15-N16/4</f>
        <v>0.3687913519</v>
      </c>
      <c r="T16" s="1"/>
      <c r="U16" s="13">
        <f t="shared" si="32"/>
        <v>0.03909167544</v>
      </c>
      <c r="V16" s="13">
        <v>0.03</v>
      </c>
      <c r="W16" s="13">
        <f t="shared" si="33"/>
        <v>0.004740955665</v>
      </c>
      <c r="X16" s="14">
        <f t="shared" si="34"/>
        <v>0.9580701859</v>
      </c>
      <c r="Y16" s="13">
        <v>0.028187326369999995</v>
      </c>
      <c r="Z16" s="13">
        <v>0.02</v>
      </c>
      <c r="AA16" s="13">
        <v>0.375</v>
      </c>
      <c r="AB16" s="1"/>
      <c r="AC16" s="13">
        <v>0.0</v>
      </c>
      <c r="AD16" s="13">
        <v>0.0</v>
      </c>
      <c r="AE16" s="13">
        <v>0.0</v>
      </c>
      <c r="AF16" s="15">
        <v>0.0</v>
      </c>
      <c r="AG16" s="13">
        <v>0.0</v>
      </c>
      <c r="AH16" s="1"/>
      <c r="AI16" s="8">
        <f t="shared" si="6"/>
        <v>0.00337156333</v>
      </c>
      <c r="AJ16" s="8">
        <f t="shared" si="7"/>
        <v>0.02996732163</v>
      </c>
      <c r="AK16" s="8">
        <f t="shared" si="8"/>
        <v>-0.006208648095</v>
      </c>
      <c r="AL16" s="1"/>
      <c r="AM16" s="8">
        <f>_c1*AM15+_c2*(AO16-AR16-$U16+$V16)+_c3*$W16+_c4*(AQ16-AQ15)</f>
        <v>-0.004837172159</v>
      </c>
      <c r="AN16" s="8">
        <f>_c5*AN15+(1-_c5)*AR16+_c6*(_c7*AM16+(1-_c7)*LN((AP16*$X16)/(AP15*$X15)-AR16/4))</f>
        <v>0.02909442489</v>
      </c>
      <c r="AO16" s="8">
        <f>_c8*AO15+(1-_c8)*($U16+_c9*(AR16-$V16)+_c10*AM15)</f>
        <v>0.06365353051</v>
      </c>
      <c r="AP16" s="22">
        <f>AP15*EXP(_c11*LN(AP15/AP14)+_c12*(AO16-AO15-$Y16+$Y15)+(1-_c11)*(AR16-$Z16)/4+BJ16)</f>
        <v>1.03869161</v>
      </c>
      <c r="AQ16" s="8">
        <f>_c13*AQ15+(1-_c13)*(_c14*AM15+_c15*(AV15-$AA15))</f>
        <v>-0.008537728401</v>
      </c>
      <c r="AR16" s="8">
        <f>_c16*AN15+(1-_c16)*$V16+_c17</f>
        <v>0.0306815574</v>
      </c>
      <c r="AS16" s="8">
        <f>_c18+_c19*AS15+(1-_c19)*(_c20*AO16+(1-_c20)*$U16)</f>
        <v>0.05894302892</v>
      </c>
      <c r="AT16" s="22">
        <f>AT15*EXP(_c21*LN(AT15/AT14)+(1-_c21)*_c22)</f>
        <v>1.072503965</v>
      </c>
      <c r="AU16" s="22">
        <f t="shared" si="35"/>
        <v>1.067328606</v>
      </c>
      <c r="AV16" s="8">
        <f>((_c23+(1-_c23)*(1+LN(AP16/AP15)))*(1+AS16/4))/((AU16/AU15)*(1+_c24*AN16))*AV15-AQ16/4</f>
        <v>0.3729814973</v>
      </c>
      <c r="AW16" s="1"/>
      <c r="AX16" s="8">
        <f t="shared" ref="AX16:AZ16" si="51">J16-AM16</f>
        <v>0.0009533211823</v>
      </c>
      <c r="AY16" s="8">
        <f t="shared" si="51"/>
        <v>0.004277138444</v>
      </c>
      <c r="AZ16" s="8">
        <f t="shared" si="51"/>
        <v>0.005405466563</v>
      </c>
      <c r="BA16" s="8">
        <f t="shared" si="11"/>
        <v>0.004659601613</v>
      </c>
      <c r="BB16" s="8">
        <f t="shared" ref="BB16:BD16" si="52">N16-AQ16</f>
        <v>-0.002411517405</v>
      </c>
      <c r="BC16" s="8">
        <f t="shared" si="52"/>
        <v>0.002568652151</v>
      </c>
      <c r="BD16" s="8">
        <f t="shared" si="52"/>
        <v>0.001019563919</v>
      </c>
      <c r="BE16" s="8">
        <f t="shared" ref="BE16:BF16" si="53">LN(Q16/AT16)</f>
        <v>0</v>
      </c>
      <c r="BF16" s="8">
        <f t="shared" si="53"/>
        <v>0.0009533211823</v>
      </c>
      <c r="BG16" s="8">
        <f t="shared" si="14"/>
        <v>-0.004190145381</v>
      </c>
      <c r="BH16" s="1"/>
      <c r="BI16" s="6">
        <v>0.0</v>
      </c>
      <c r="BJ16" s="1"/>
      <c r="BK16" s="1"/>
      <c r="BL16" s="1"/>
      <c r="BM16" s="1"/>
      <c r="BN16" s="1"/>
      <c r="BO16" s="1"/>
      <c r="BP16" s="1"/>
      <c r="BQ16" s="1"/>
    </row>
    <row r="17" ht="10.5" customHeight="1">
      <c r="A17" s="1"/>
      <c r="B17" s="19" t="s">
        <v>79</v>
      </c>
      <c r="C17" s="20" t="s">
        <v>80</v>
      </c>
      <c r="D17" s="20" t="s">
        <v>81</v>
      </c>
      <c r="E17" s="20" t="s">
        <v>47</v>
      </c>
      <c r="F17" s="21">
        <v>0.8</v>
      </c>
      <c r="G17" s="1"/>
      <c r="H17" s="1"/>
      <c r="I17" s="6">
        <f t="shared" si="15"/>
        <v>8</v>
      </c>
      <c r="J17" s="8">
        <f>_c1*J16+_c2*(L17-O17-$U17+$V17)+_c3*$W17+_c4*(N17-N16)+AC17</f>
        <v>-0.00630639513</v>
      </c>
      <c r="K17" s="8">
        <f>_c5*K16+(1-_c5)*O17+_c6*(_c7*J17+(1-_c7)*LN((M17*$X17)/(M16*$X16)-O17/4))+AD17</f>
        <v>0.03064565499</v>
      </c>
      <c r="L17" s="8">
        <f>_c8*L16+(1-_c8)*($U17+_c9*(O17-$V17)+_c10*J16)+AE17</f>
        <v>0.06335788326</v>
      </c>
      <c r="M17" s="22">
        <f>M16*EXP(_c11*LN(M16/M15)+_c12*(L17-L16-$Y17+$Y16)+(1-_c11)*(O17-$Z17)/4+AF17)</f>
        <v>1.047806407</v>
      </c>
      <c r="N17" s="8">
        <f>_c13*N16+(1-_c13)*(_c14*J16+_c15*(S16-$AA16))+AG17</f>
        <v>-0.01038951136</v>
      </c>
      <c r="O17" s="8">
        <f>_c16*K16+(1-_c16)*$V17+_c17</f>
        <v>0.0315172035</v>
      </c>
      <c r="P17" s="8">
        <f>_c18+_c19*P16+(1-_c19)*(_c20*L17+(1-_c20)*$U17)</f>
        <v>0.05772386754</v>
      </c>
      <c r="Q17" s="22">
        <f>Q16*EXP(_c21*LN(Q16/Q15)+(1-_c21)*_c22)</f>
        <v>1.07744836</v>
      </c>
      <c r="R17" s="22">
        <f t="shared" si="5"/>
        <v>1.070674925</v>
      </c>
      <c r="S17" s="8">
        <f>((_c23+(1-_c23)*(1+LN(M17/M16)))*(1+P17/4))/((R17/R16)*(1+_c24*K17))*S16-N17/4</f>
        <v>0.3730997344</v>
      </c>
      <c r="T17" s="1"/>
      <c r="U17" s="13">
        <f t="shared" si="32"/>
        <v>0.03894514481</v>
      </c>
      <c r="V17" s="13">
        <v>0.03</v>
      </c>
      <c r="W17" s="13">
        <f t="shared" si="33"/>
        <v>0.003613072853</v>
      </c>
      <c r="X17" s="14">
        <f t="shared" si="34"/>
        <v>0.9581457712</v>
      </c>
      <c r="Y17" s="13">
        <v>0.026001943210999995</v>
      </c>
      <c r="Z17" s="13">
        <v>0.02</v>
      </c>
      <c r="AA17" s="13">
        <v>0.375</v>
      </c>
      <c r="AB17" s="1"/>
      <c r="AC17" s="13">
        <v>0.0</v>
      </c>
      <c r="AD17" s="13">
        <v>0.0</v>
      </c>
      <c r="AE17" s="13">
        <v>0.0</v>
      </c>
      <c r="AF17" s="15">
        <v>0.0</v>
      </c>
      <c r="AG17" s="13">
        <v>0.0</v>
      </c>
      <c r="AH17" s="1"/>
      <c r="AI17" s="8">
        <f t="shared" si="6"/>
        <v>0.0006456549935</v>
      </c>
      <c r="AJ17" s="8">
        <f t="shared" si="7"/>
        <v>0.02441273845</v>
      </c>
      <c r="AK17" s="8">
        <f t="shared" si="8"/>
        <v>-0.001900265592</v>
      </c>
      <c r="AL17" s="1"/>
      <c r="AM17" s="8">
        <f>_c1*AM16+_c2*(AO17-AR17-$U17+$V17)+_c3*$W17+_c4*(AQ17-AQ16)</f>
        <v>-0.006829321554</v>
      </c>
      <c r="AN17" s="8">
        <f>_c5*AN16+(1-_c5)*AR17+_c6*(_c7*AM17+(1-_c7)*LN((AP17*$X17)/(AP16*$X16)-AR17/4))</f>
        <v>0.02744087583</v>
      </c>
      <c r="AO17" s="8">
        <f>_c8*AO16+(1-_c8)*($U17+_c9*(AR17-$V17)+_c10*AM16)</f>
        <v>0.05833144177</v>
      </c>
      <c r="AP17" s="22">
        <f>AP16*EXP(_c11*LN(AP16/AP15)+_c12*(AO17-AO16-$Y17+$Y16)+(1-_c11)*(AR17-$Z17)/4+BJ17)</f>
        <v>1.042283762</v>
      </c>
      <c r="AQ17" s="8">
        <f>_c13*AQ16+(1-_c13)*(_c14*AM16+_c15*(AV16-$AA16))</f>
        <v>-0.007717600479</v>
      </c>
      <c r="AR17" s="8">
        <f>_c16*AN16+(1-_c16)*$V17+_c17</f>
        <v>0.0295924912</v>
      </c>
      <c r="AS17" s="8">
        <f>_c18+_c19*AS16+(1-_c19)*(_c20*AO17+(1-_c20)*$U17)</f>
        <v>0.05660662991</v>
      </c>
      <c r="AT17" s="22">
        <f>AT16*EXP(_c21*LN(AT16/AT15)+(1-_c21)*_c22)</f>
        <v>1.07744836</v>
      </c>
      <c r="AU17" s="22">
        <f t="shared" si="35"/>
        <v>1.070115187</v>
      </c>
      <c r="AV17" s="8">
        <f>((_c23+(1-_c23)*(1+LN(AP17/AP16)))*(1+AS17/4))/((AU17/AU16)*(1+_c24*AN17))*AV16-AQ17/4</f>
        <v>0.3766404925</v>
      </c>
      <c r="AW17" s="1"/>
      <c r="AX17" s="8">
        <f t="shared" ref="AX17:AZ17" si="54">J17-AM17</f>
        <v>0.0005229264238</v>
      </c>
      <c r="AY17" s="8">
        <f t="shared" si="54"/>
        <v>0.003204779161</v>
      </c>
      <c r="AZ17" s="8">
        <f t="shared" si="54"/>
        <v>0.005026441492</v>
      </c>
      <c r="BA17" s="8">
        <f t="shared" si="11"/>
        <v>0.005284611736</v>
      </c>
      <c r="BB17" s="8">
        <f t="shared" ref="BB17:BD17" si="55">N17-AQ17</f>
        <v>-0.002671910882</v>
      </c>
      <c r="BC17" s="8">
        <f t="shared" si="55"/>
        <v>0.0019247123</v>
      </c>
      <c r="BD17" s="8">
        <f t="shared" si="55"/>
        <v>0.001117237625</v>
      </c>
      <c r="BE17" s="8">
        <f t="shared" ref="BE17:BF17" si="56">LN(Q17/AT17)</f>
        <v>0</v>
      </c>
      <c r="BF17" s="8">
        <f t="shared" si="56"/>
        <v>0.0005229264238</v>
      </c>
      <c r="BG17" s="8">
        <f t="shared" si="14"/>
        <v>-0.003540758109</v>
      </c>
      <c r="BH17" s="1"/>
      <c r="BI17" s="6">
        <v>0.0</v>
      </c>
      <c r="BJ17" s="1"/>
      <c r="BK17" s="1"/>
      <c r="BL17" s="1"/>
      <c r="BM17" s="1"/>
      <c r="BN17" s="1"/>
      <c r="BO17" s="1"/>
      <c r="BP17" s="1"/>
      <c r="BQ17" s="1"/>
    </row>
    <row r="18" ht="10.5" customHeight="1">
      <c r="A18" s="1"/>
      <c r="C18" s="6" t="s">
        <v>82</v>
      </c>
      <c r="D18" s="6" t="s">
        <v>71</v>
      </c>
      <c r="E18" s="6" t="s">
        <v>72</v>
      </c>
      <c r="F18" s="14">
        <v>0.5</v>
      </c>
      <c r="G18" s="1"/>
      <c r="H18" s="1"/>
      <c r="I18" s="6">
        <f t="shared" si="15"/>
        <v>9</v>
      </c>
      <c r="J18" s="8">
        <f>_c1*J17+_c2*(L18-O18-$U18+$V18)+_c3*$W18+_c4*(N18-N17)+AC18</f>
        <v>-0.008419844879</v>
      </c>
      <c r="K18" s="8">
        <f>_c5*K17+(1-_c5)*O18+_c6*(_c7*J18+(1-_c7)*LN((M18*$X18)/(M17*$X17)-O18/4))+AD18</f>
        <v>0.02868604729</v>
      </c>
      <c r="L18" s="8">
        <f>_c8*L17+(1-_c8)*($U18+_c9*(O18-$V18)+_c10*J17)+AE18</f>
        <v>0.05823106102</v>
      </c>
      <c r="M18" s="22">
        <f>M17*EXP(_c11*LN(M17/M16)+_c12*(L18-L17-$Y18+$Y17)+(1-_c11)*(O18-$Z18)/4+AF18)</f>
        <v>1.051738607</v>
      </c>
      <c r="N18" s="8">
        <f>_c13*N17+(1-_c13)*(_c14*J17+_c15*(S17-$AA17))+AG18</f>
        <v>-0.00932230172</v>
      </c>
      <c r="O18" s="8">
        <f>_c16*K17+(1-_c16)*$V18+_c17</f>
        <v>0.03029054475</v>
      </c>
      <c r="P18" s="8">
        <f>_c18+_c19*P17+(1-_c19)*(_c20*L18+(1-_c20)*$U18)</f>
        <v>0.05560585996</v>
      </c>
      <c r="Q18" s="22">
        <f>Q17*EXP(_c21*LN(Q17/Q16)+(1-_c21)*_c22)</f>
        <v>1.082187306</v>
      </c>
      <c r="R18" s="22">
        <f t="shared" si="5"/>
        <v>1.07311371</v>
      </c>
      <c r="S18" s="8">
        <f>((_c23+(1-_c23)*(1+LN(M18/M17)))*(1+P18/4))/((R18/R17)*(1+_c24*K18))*S17-N18/4</f>
        <v>0.377097566</v>
      </c>
      <c r="T18" s="1"/>
      <c r="U18" s="13">
        <f t="shared" si="32"/>
        <v>0.03880644475</v>
      </c>
      <c r="V18" s="13">
        <v>0.03</v>
      </c>
      <c r="W18" s="13">
        <f t="shared" si="33"/>
        <v>0.002638505147</v>
      </c>
      <c r="X18" s="14">
        <f t="shared" si="34"/>
        <v>0.9591649292</v>
      </c>
      <c r="Y18" s="13">
        <v>0.024363849098899996</v>
      </c>
      <c r="Z18" s="13">
        <v>0.02</v>
      </c>
      <c r="AA18" s="13">
        <v>0.375</v>
      </c>
      <c r="AB18" s="1"/>
      <c r="AC18" s="13">
        <v>0.0</v>
      </c>
      <c r="AD18" s="13">
        <v>0.0</v>
      </c>
      <c r="AE18" s="13">
        <v>0.0</v>
      </c>
      <c r="AF18" s="15">
        <v>0.0</v>
      </c>
      <c r="AG18" s="13">
        <v>0.0</v>
      </c>
      <c r="AH18" s="1"/>
      <c r="AI18" s="8">
        <f t="shared" si="6"/>
        <v>-0.001313952715</v>
      </c>
      <c r="AJ18" s="8">
        <f t="shared" si="7"/>
        <v>0.01942461627</v>
      </c>
      <c r="AK18" s="8">
        <f t="shared" si="8"/>
        <v>0.002097565969</v>
      </c>
      <c r="AL18" s="1"/>
      <c r="AM18" s="8">
        <f>_c1*AM17+_c2*(AO18-AR18-$U18+$V18)+_c3*$W18+_c4*(AQ18-AQ17)</f>
        <v>-0.008486895047</v>
      </c>
      <c r="AN18" s="8">
        <f>_c5*AN17+(1-_c5)*AR18+_c6*(_c7*AM18+(1-_c7)*LN((AP18*$X18)/(AP17*$X17)-AR18/4))</f>
        <v>0.02630468493</v>
      </c>
      <c r="AO18" s="8">
        <f>_c8*AO17+(1-_c8)*($U18+_c9*(AR18-$V18)+_c10*AM17)</f>
        <v>0.05369343029</v>
      </c>
      <c r="AP18" s="22">
        <f>AP17*EXP(_c11*LN(AP17/AP16)+_c12*(AO18-AO17-$Y18+$Y17)+(1-_c11)*(AR18-$Z18)/4+BJ18)</f>
        <v>1.045635009</v>
      </c>
      <c r="AQ18" s="8">
        <f>_c13*AQ17+(1-_c13)*(_c14*AM17+_c15*(AV17-$AA17))</f>
        <v>-0.006528914035</v>
      </c>
      <c r="AR18" s="8">
        <f>_c16*AN17+(1-_c16)*$V18+_c17</f>
        <v>0.02884839412</v>
      </c>
      <c r="AS18" s="8">
        <f>_c18+_c19*AS17+(1-_c19)*(_c20*AO18+(1-_c20)*$U18)</f>
        <v>0.05443981201</v>
      </c>
      <c r="AT18" s="22">
        <f>AT17*EXP(_c21*LN(AT17/AT16)+(1-_c21)*_c22)</f>
        <v>1.082187306</v>
      </c>
      <c r="AU18" s="22">
        <f t="shared" si="35"/>
        <v>1.07304176</v>
      </c>
      <c r="AV18" s="8">
        <f>((_c23+(1-_c23)*(1+LN(AP18/AP17)))*(1+AS18/4))/((AU18/AU17)*(1+_c24*AN18))*AV17-AQ18/4</f>
        <v>0.379861675</v>
      </c>
      <c r="AW18" s="1"/>
      <c r="AX18" s="8">
        <f t="shared" ref="AX18:AZ18" si="57">J18-AM18</f>
        <v>0.00006705016739</v>
      </c>
      <c r="AY18" s="8">
        <f t="shared" si="57"/>
        <v>0.002381362357</v>
      </c>
      <c r="AZ18" s="8">
        <f t="shared" si="57"/>
        <v>0.004537630726</v>
      </c>
      <c r="BA18" s="8">
        <f t="shared" si="11"/>
        <v>0.005820246577</v>
      </c>
      <c r="BB18" s="8">
        <f t="shared" ref="BB18:BD18" si="58">N18-AQ18</f>
        <v>-0.002793387685</v>
      </c>
      <c r="BC18" s="8">
        <f t="shared" si="58"/>
        <v>0.001442150622</v>
      </c>
      <c r="BD18" s="8">
        <f t="shared" si="58"/>
        <v>0.001166047943</v>
      </c>
      <c r="BE18" s="8">
        <f t="shared" ref="BE18:BF18" si="59">LN(Q18/AT18)</f>
        <v>0</v>
      </c>
      <c r="BF18" s="8">
        <f t="shared" si="59"/>
        <v>0.00006705016739</v>
      </c>
      <c r="BG18" s="8">
        <f t="shared" si="14"/>
        <v>-0.002764109014</v>
      </c>
      <c r="BH18" s="1"/>
      <c r="BI18" s="6">
        <v>0.0</v>
      </c>
      <c r="BJ18" s="1"/>
      <c r="BK18" s="1"/>
      <c r="BL18" s="1"/>
      <c r="BM18" s="1"/>
      <c r="BN18" s="1"/>
      <c r="BO18" s="1"/>
      <c r="BP18" s="1"/>
      <c r="BQ18" s="1"/>
    </row>
    <row r="19" ht="10.5" customHeight="1">
      <c r="A19" s="1"/>
      <c r="B19" s="16"/>
      <c r="C19" s="17" t="s">
        <v>83</v>
      </c>
      <c r="D19" s="17" t="s">
        <v>84</v>
      </c>
      <c r="E19" s="17" t="s">
        <v>72</v>
      </c>
      <c r="F19" s="18">
        <v>1.0</v>
      </c>
      <c r="G19" s="1"/>
      <c r="H19" s="1"/>
      <c r="I19" s="6">
        <f t="shared" si="15"/>
        <v>10</v>
      </c>
      <c r="J19" s="8">
        <f>_c1*J18+_c2*(L19-O19-$U19+$V19)+_c3*$W19+_c4*(N19-N18)+AC19</f>
        <v>-0.01018924654</v>
      </c>
      <c r="K19" s="8">
        <f>_c5*K18+(1-_c5)*O19+_c6*(_c7*J19+(1-_c7)*LN((M19*$X19)/(M18*$X18)-O19/4))+AD19</f>
        <v>0.02725672083</v>
      </c>
      <c r="L19" s="8">
        <f>_c8*L18+(1-_c8)*($U19+_c9*(O19-$V19)+_c10*J18)+AE19</f>
        <v>0.05369816052</v>
      </c>
      <c r="M19" s="22">
        <f>M18*EXP(_c11*LN(M18/M17)+_c12*(L19-L18-$Y19+$Y18)+(1-_c11)*(O19-$Z19)/4+AF19)</f>
        <v>1.0553852</v>
      </c>
      <c r="N19" s="8">
        <f>_c13*N18+(1-_c13)*(_c14*J18+_c15*(S18-$AA18))+AG19</f>
        <v>-0.00788031267</v>
      </c>
      <c r="O19" s="8">
        <f>_c16*K18+(1-_c16)*$V19+_c17</f>
        <v>0.02940872128</v>
      </c>
      <c r="P19" s="8">
        <f>_c18+_c19*P18+(1-_c19)*(_c20*L19+(1-_c20)*$U19)</f>
        <v>0.0536213147</v>
      </c>
      <c r="Q19" s="22">
        <f>Q18*EXP(_c21*LN(Q18/Q17)+(1-_c21)*_c22)</f>
        <v>1.086740815</v>
      </c>
      <c r="R19" s="22">
        <f t="shared" si="5"/>
        <v>1.075723967</v>
      </c>
      <c r="S19" s="8">
        <f>((_c23+(1-_c23)*(1+LN(M19/M18)))*(1+P19/4))/((R19/R18)*(1+_c24*K19))*S18-N19/4</f>
        <v>0.3806269794</v>
      </c>
      <c r="T19" s="1"/>
      <c r="U19" s="13">
        <f t="shared" si="32"/>
        <v>0.03867669359</v>
      </c>
      <c r="V19" s="13">
        <v>0.03</v>
      </c>
      <c r="W19" s="13">
        <f t="shared" si="33"/>
        <v>0.001806080879</v>
      </c>
      <c r="X19" s="14">
        <f t="shared" si="34"/>
        <v>0.9609414972</v>
      </c>
      <c r="Y19" s="13">
        <v>0.023152187679949997</v>
      </c>
      <c r="Z19" s="13">
        <v>0.02</v>
      </c>
      <c r="AA19" s="13">
        <v>0.375</v>
      </c>
      <c r="AB19" s="1"/>
      <c r="AC19" s="13">
        <v>0.0</v>
      </c>
      <c r="AD19" s="13">
        <v>0.0</v>
      </c>
      <c r="AE19" s="13">
        <v>0.0</v>
      </c>
      <c r="AF19" s="15">
        <v>0.0</v>
      </c>
      <c r="AG19" s="13">
        <v>0.0</v>
      </c>
      <c r="AH19" s="1"/>
      <c r="AI19" s="8">
        <f t="shared" si="6"/>
        <v>-0.002743279172</v>
      </c>
      <c r="AJ19" s="8">
        <f t="shared" si="7"/>
        <v>0.01502146693</v>
      </c>
      <c r="AK19" s="8">
        <f t="shared" si="8"/>
        <v>0.005626979352</v>
      </c>
      <c r="AL19" s="1"/>
      <c r="AM19" s="8">
        <f>_c1*AM18+_c2*(AO19-AR19-$U19+$V19)+_c3*$W19+_c4*(AQ19-AQ18)</f>
        <v>-0.00980438245</v>
      </c>
      <c r="AN19" s="8">
        <f>_c5*AN18+(1-_c5)*AR19+_c6*(_c7*AM19+(1-_c7)*LN((AP19*$X19)/(AP18*$X18)-AR19/4))</f>
        <v>0.02552287117</v>
      </c>
      <c r="AO19" s="8">
        <f>_c8*AO18+(1-_c8)*($U19+_c9*(AR19-$V19)+_c10*AM18)</f>
        <v>0.04970035499</v>
      </c>
      <c r="AP19" s="22">
        <f>AP18*EXP(_c11*LN(AP18/AP17)+_c12*(AO19-AO18-$Y19+$Y18)+(1-_c11)*(AR19-$Z19)/4+BJ19)</f>
        <v>1.04878166</v>
      </c>
      <c r="AQ19" s="8">
        <f>_c13*AQ18+(1-_c13)*(_c14*AM18+_c15*(AV18-$AA18))</f>
        <v>-0.005099485736</v>
      </c>
      <c r="AR19" s="8">
        <f>_c16*AN18+(1-_c16)*$V19+_c17</f>
        <v>0.02833710822</v>
      </c>
      <c r="AS19" s="8">
        <f>_c18+_c19*AS18+(1-_c19)*(_c20*AO19+(1-_c20)*$U19)</f>
        <v>0.05244860801</v>
      </c>
      <c r="AT19" s="22">
        <f>AT18*EXP(_c21*LN(AT18/AT17)+(1-_c21)*_c22)</f>
        <v>1.086740815</v>
      </c>
      <c r="AU19" s="22">
        <f t="shared" si="35"/>
        <v>1.076138054</v>
      </c>
      <c r="AV19" s="8">
        <f>((_c23+(1-_c23)*(1+LN(AP19/AP18)))*(1+AS19/4))/((AU19/AU18)*(1+_c24*AN19))*AV18-AQ19/4</f>
        <v>0.3825519049</v>
      </c>
      <c r="AW19" s="1"/>
      <c r="AX19" s="8">
        <f t="shared" ref="AX19:AZ19" si="60">J19-AM19</f>
        <v>-0.0003848640952</v>
      </c>
      <c r="AY19" s="8">
        <f t="shared" si="60"/>
        <v>0.001733849655</v>
      </c>
      <c r="AZ19" s="8">
        <f t="shared" si="60"/>
        <v>0.00399780553</v>
      </c>
      <c r="BA19" s="8">
        <f t="shared" si="11"/>
        <v>0.006276652456</v>
      </c>
      <c r="BB19" s="8">
        <f t="shared" ref="BB19:BD19" si="61">N19-AQ19</f>
        <v>-0.002780826934</v>
      </c>
      <c r="BC19" s="8">
        <f t="shared" si="61"/>
        <v>0.001071613061</v>
      </c>
      <c r="BD19" s="8">
        <f t="shared" si="61"/>
        <v>0.001172706686</v>
      </c>
      <c r="BE19" s="8">
        <f t="shared" ref="BE19:BF19" si="62">LN(Q19/AT19)</f>
        <v>0</v>
      </c>
      <c r="BF19" s="8">
        <f t="shared" si="62"/>
        <v>-0.0003848640952</v>
      </c>
      <c r="BG19" s="8">
        <f t="shared" si="14"/>
        <v>-0.001924925513</v>
      </c>
      <c r="BH19" s="1"/>
      <c r="BI19" s="6">
        <v>0.0</v>
      </c>
      <c r="BJ19" s="1"/>
      <c r="BK19" s="1"/>
      <c r="BL19" s="1"/>
      <c r="BM19" s="1"/>
      <c r="BN19" s="1"/>
      <c r="BO19" s="1"/>
      <c r="BP19" s="1"/>
      <c r="BQ19" s="1"/>
    </row>
    <row r="20" ht="10.5" customHeight="1">
      <c r="A20" s="1"/>
      <c r="B20" s="19" t="s">
        <v>85</v>
      </c>
      <c r="C20" s="20" t="s">
        <v>86</v>
      </c>
      <c r="D20" s="20" t="s">
        <v>87</v>
      </c>
      <c r="E20" s="20" t="s">
        <v>47</v>
      </c>
      <c r="F20" s="21">
        <v>0.45</v>
      </c>
      <c r="G20" s="1"/>
      <c r="H20" s="1"/>
      <c r="I20" s="6">
        <f t="shared" si="15"/>
        <v>11</v>
      </c>
      <c r="J20" s="8">
        <f>_c1*J19+_c2*(L20-O20-$U20+$V20)+_c3*$W20+_c4*(N20-N19)+AC20</f>
        <v>-0.01159838275</v>
      </c>
      <c r="K20" s="8">
        <f>_c5*K19+(1-_c5)*O20+_c6*(_c7*J20+(1-_c7)*LN((M20*$X20)/(M19*$X19)-O20/4))+AD20</f>
        <v>0.02620410112</v>
      </c>
      <c r="L20" s="8">
        <f>_c8*L19+(1-_c8)*($U20+_c9*(O20-$V20)+_c10*J19)+AE20</f>
        <v>0.04974063446</v>
      </c>
      <c r="M20" s="22">
        <f>M19*EXP(_c11*LN(M19/M18)+_c12*(L20-L19-$Y20+$Y19)+(1-_c11)*(O20-$Z20)/4+AF20)</f>
        <v>1.058781541</v>
      </c>
      <c r="N20" s="8">
        <f>_c13*N19+(1-_c13)*(_c14*J19+_c15*(S19-$AA19))+AG20</f>
        <v>-0.006197778921</v>
      </c>
      <c r="O20" s="8">
        <f>_c16*K19+(1-_c16)*$V20+_c17</f>
        <v>0.02876552437</v>
      </c>
      <c r="P20" s="8">
        <f>_c18+_c19*P19+(1-_c19)*(_c20*L20+(1-_c20)*$U20)</f>
        <v>0.05177939289</v>
      </c>
      <c r="Q20" s="22">
        <f>Q19*EXP(_c21*LN(Q19/Q18)+(1-_c21)*_c22)</f>
        <v>1.091127083</v>
      </c>
      <c r="R20" s="22">
        <f t="shared" si="5"/>
        <v>1.078544881</v>
      </c>
      <c r="S20" s="8">
        <f>((_c23+(1-_c23)*(1+LN(M20/M19)))*(1+P20/4))/((R20/R19)*(1+_c24*K20))*S19-N20/4</f>
        <v>0.3835861033</v>
      </c>
      <c r="T20" s="1"/>
      <c r="U20" s="13">
        <f t="shared" si="32"/>
        <v>0.03855645043</v>
      </c>
      <c r="V20" s="13">
        <v>0.03</v>
      </c>
      <c r="W20" s="13">
        <f t="shared" si="33"/>
        <v>0.001104019847</v>
      </c>
      <c r="X20" s="14">
        <f t="shared" si="34"/>
        <v>0.963327967</v>
      </c>
      <c r="Y20" s="13">
        <v>0.022265027362396998</v>
      </c>
      <c r="Z20" s="13">
        <v>0.02</v>
      </c>
      <c r="AA20" s="13">
        <v>0.375</v>
      </c>
      <c r="AB20" s="1"/>
      <c r="AC20" s="13">
        <v>0.0</v>
      </c>
      <c r="AD20" s="13">
        <v>0.0</v>
      </c>
      <c r="AE20" s="13">
        <v>0.0</v>
      </c>
      <c r="AF20" s="15">
        <v>0.0</v>
      </c>
      <c r="AG20" s="13">
        <v>0.0</v>
      </c>
      <c r="AH20" s="1"/>
      <c r="AI20" s="8">
        <f t="shared" si="6"/>
        <v>-0.003795898878</v>
      </c>
      <c r="AJ20" s="8">
        <f t="shared" si="7"/>
        <v>0.01118418403</v>
      </c>
      <c r="AK20" s="8">
        <f t="shared" si="8"/>
        <v>0.00858610327</v>
      </c>
      <c r="AL20" s="1"/>
      <c r="AM20" s="8">
        <f>_c1*AM19+_c2*(AO20-AR20-$U20+$V20)+_c3*$W20+_c4*(AQ20-AQ19)</f>
        <v>-0.01078605095</v>
      </c>
      <c r="AN20" s="8">
        <f>_c5*AN19+(1-_c5)*AR20+_c6*(_c7*AM20+(1-_c7)*LN((AP20*$X20)/(AP19*$X19)-AR20/4))</f>
        <v>0.02499047669</v>
      </c>
      <c r="AO20" s="8">
        <f>_c8*AO19+(1-_c8)*($U20+_c9*(AR20-$V20)+_c10*AM19)</f>
        <v>0.04629635425</v>
      </c>
      <c r="AP20" s="22">
        <f>AP19*EXP(_c11*LN(AP19/AP18)+_c12*(AO20-AO19-$Y20+$Y19)+(1-_c11)*(AR20-$Z20)/4+BJ20)</f>
        <v>1.051751001</v>
      </c>
      <c r="AQ20" s="8">
        <f>_c13*AQ19+(1-_c13)*(_c14*AM19+_c15*(AV19-$AA19))</f>
        <v>-0.003549645861</v>
      </c>
      <c r="AR20" s="8">
        <f>_c16*AN19+(1-_c16)*$V20+_c17</f>
        <v>0.02798529203</v>
      </c>
      <c r="AS20" s="8">
        <f>_c18+_c19*AS19+(1-_c19)*(_c20*AO20+(1-_c20)*$U20)</f>
        <v>0.05063457072</v>
      </c>
      <c r="AT20" s="22">
        <f>AT19*EXP(_c21*LN(AT19/AT18)+(1-_c21)*_c22)</f>
        <v>1.091127083</v>
      </c>
      <c r="AU20" s="22">
        <f t="shared" si="35"/>
        <v>1.079421373</v>
      </c>
      <c r="AV20" s="8">
        <f>((_c23+(1-_c23)*(1+LN(AP20/AP19)))*(1+AS20/4))/((AU20/AU19)*(1+_c24*AN20))*AV19-AQ20/4</f>
        <v>0.3846630982</v>
      </c>
      <c r="AW20" s="1"/>
      <c r="AX20" s="8">
        <f t="shared" ref="AX20:AZ20" si="63">J20-AM20</f>
        <v>-0.0008123318037</v>
      </c>
      <c r="AY20" s="8">
        <f t="shared" si="63"/>
        <v>0.001213624435</v>
      </c>
      <c r="AZ20" s="8">
        <f t="shared" si="63"/>
        <v>0.003444280216</v>
      </c>
      <c r="BA20" s="8">
        <f t="shared" si="11"/>
        <v>0.006662361429</v>
      </c>
      <c r="BB20" s="8">
        <f t="shared" ref="BB20:BD20" si="64">N20-AQ20</f>
        <v>-0.00264813306</v>
      </c>
      <c r="BC20" s="8">
        <f t="shared" si="64"/>
        <v>0.0007802323445</v>
      </c>
      <c r="BD20" s="8">
        <f t="shared" si="64"/>
        <v>0.001144822162</v>
      </c>
      <c r="BE20" s="8">
        <f t="shared" ref="BE20:BF20" si="65">LN(Q20/AT20)</f>
        <v>0</v>
      </c>
      <c r="BF20" s="8">
        <f t="shared" si="65"/>
        <v>-0.0008123318037</v>
      </c>
      <c r="BG20" s="8">
        <f t="shared" si="14"/>
        <v>-0.001076994932</v>
      </c>
      <c r="BH20" s="1"/>
      <c r="BI20" s="6">
        <v>0.0</v>
      </c>
      <c r="BJ20" s="1"/>
      <c r="BK20" s="1"/>
      <c r="BL20" s="1"/>
      <c r="BM20" s="1"/>
      <c r="BN20" s="1"/>
      <c r="BO20" s="1"/>
      <c r="BP20" s="1"/>
      <c r="BQ20" s="1"/>
    </row>
    <row r="21" ht="10.5" customHeight="1">
      <c r="A21" s="1"/>
      <c r="C21" s="6" t="s">
        <v>88</v>
      </c>
      <c r="D21" s="6" t="s">
        <v>89</v>
      </c>
      <c r="E21" s="6" t="s">
        <v>90</v>
      </c>
      <c r="F21" s="14">
        <v>0.0</v>
      </c>
      <c r="G21" s="1"/>
      <c r="H21" s="1"/>
      <c r="I21" s="6">
        <f t="shared" si="15"/>
        <v>12</v>
      </c>
      <c r="J21" s="8">
        <f>_c1*J20+_c2*(L21-O21-$U21+$V21)+_c3*$W21+_c4*(N21-N20)+AC21</f>
        <v>-0.01264443219</v>
      </c>
      <c r="K21" s="8">
        <f>_c5*K20+(1-_c5)*O21+_c6*(_c7*J21+(1-_c7)*LN((M21*$X21)/(M20*$X20)-O21/4))+AD21</f>
        <v>0.02542920698</v>
      </c>
      <c r="L21" s="8">
        <f>_c8*L20+(1-_c8)*($U21+_c9*(O21-$V21)+_c10*J20)+AE21</f>
        <v>0.0463209897</v>
      </c>
      <c r="M21" s="22">
        <f>M20*EXP(_c11*LN(M20/M19)+_c12*(L21-L20-$Y21+$Y20)+(1-_c11)*(O21-$Z21)/4+AF21)</f>
        <v>1.061957095</v>
      </c>
      <c r="N21" s="8">
        <f>_c13*N20+(1-_c13)*(_c14*J20+_c15*(S20-$AA20))+AG21</f>
        <v>-0.004400840758</v>
      </c>
      <c r="O21" s="8">
        <f>_c16*K20+(1-_c16)*$V21+_c17</f>
        <v>0.02829184551</v>
      </c>
      <c r="P21" s="8">
        <f>_c18+_c19*P20+(1-_c19)*(_c20*L21+(1-_c20)*$U21)</f>
        <v>0.05008519535</v>
      </c>
      <c r="Q21" s="22">
        <f>Q20*EXP(_c21*LN(Q20/Q19)+(1-_c21)*_c22)</f>
        <v>1.095362644</v>
      </c>
      <c r="R21" s="22">
        <f t="shared" si="5"/>
        <v>1.081599602</v>
      </c>
      <c r="S21" s="8">
        <f>((_c23+(1-_c23)*(1+LN(M21/M20)))*(1+P21/4))/((R21/R20)*(1+_c24*K21))*S20-N21/4</f>
        <v>0.3859206332</v>
      </c>
      <c r="T21" s="1"/>
      <c r="U21" s="13">
        <f t="shared" si="32"/>
        <v>0.03844586897</v>
      </c>
      <c r="V21" s="13">
        <v>0.03</v>
      </c>
      <c r="W21" s="13">
        <f t="shared" si="33"/>
        <v>0.000520290624</v>
      </c>
      <c r="X21" s="14">
        <f t="shared" si="34"/>
        <v>0.9662071336</v>
      </c>
      <c r="Y21" s="13">
        <v>0.0216206167455371</v>
      </c>
      <c r="Z21" s="13">
        <v>0.02</v>
      </c>
      <c r="AA21" s="13">
        <v>0.375</v>
      </c>
      <c r="AB21" s="1"/>
      <c r="AC21" s="13">
        <v>0.0</v>
      </c>
      <c r="AD21" s="13">
        <v>0.0</v>
      </c>
      <c r="AE21" s="13">
        <v>0.0</v>
      </c>
      <c r="AF21" s="15">
        <v>0.0</v>
      </c>
      <c r="AG21" s="13">
        <v>0.0</v>
      </c>
      <c r="AH21" s="1"/>
      <c r="AI21" s="8">
        <f t="shared" si="6"/>
        <v>-0.004570793019</v>
      </c>
      <c r="AJ21" s="8">
        <f t="shared" si="7"/>
        <v>0.007875120731</v>
      </c>
      <c r="AK21" s="8">
        <f t="shared" si="8"/>
        <v>0.01092063316</v>
      </c>
      <c r="AL21" s="1"/>
      <c r="AM21" s="8">
        <f>_c1*AM20+_c2*(AO21-AR21-$U21+$V21)+_c3*$W21+_c4*(AQ21-AQ20)</f>
        <v>-0.01144368217</v>
      </c>
      <c r="AN21" s="8">
        <f>_c5*AN20+(1-_c5)*AR21+_c6*(_c7*AM21+(1-_c7)*LN((AP21*$X21)/(AP20*$X20)-AR21/4))</f>
        <v>0.0246408121</v>
      </c>
      <c r="AO21" s="8">
        <f>_c8*AO20+(1-_c8)*($U21+_c9*(AR21-$V21)+_c10*AM20)</f>
        <v>0.04342049758</v>
      </c>
      <c r="AP21" s="22">
        <f>AP20*EXP(_c11*LN(AP20/AP19)+_c12*(AO21-AO20-$Y21+$Y20)+(1-_c11)*(AR21-$Z21)/4+BJ21)</f>
        <v>1.054565513</v>
      </c>
      <c r="AQ21" s="8">
        <f>_c13*AQ20+(1-_c13)*(_c14*AM20+_c15*(AV20-$AA20))</f>
        <v>-0.001985702143</v>
      </c>
      <c r="AR21" s="8">
        <f>_c16*AN20+(1-_c16)*$V21+_c17</f>
        <v>0.02774571451</v>
      </c>
      <c r="AS21" s="8">
        <f>_c18+_c19*AS20+(1-_c19)*(_c20*AO21+(1-_c20)*$U21)</f>
        <v>0.04899530809</v>
      </c>
      <c r="AT21" s="22">
        <f>AT20*EXP(_c21*LN(AT20/AT19)+(1-_c21)*_c22)</f>
        <v>1.095362644</v>
      </c>
      <c r="AU21" s="22">
        <f t="shared" si="35"/>
        <v>1.082899113</v>
      </c>
      <c r="AV21" s="8">
        <f>((_c23+(1-_c23)*(1+LN(AP21/AP20)))*(1+AS21/4))/((AU21/AU20)*(1+_c24*AN21))*AV20-AQ21/4</f>
        <v>0.386184512</v>
      </c>
      <c r="AW21" s="1"/>
      <c r="AX21" s="8">
        <f t="shared" ref="AX21:AZ21" si="66">J21-AM21</f>
        <v>-0.001200750015</v>
      </c>
      <c r="AY21" s="8">
        <f t="shared" si="66"/>
        <v>0.0007883948766</v>
      </c>
      <c r="AZ21" s="8">
        <f t="shared" si="66"/>
        <v>0.002900492121</v>
      </c>
      <c r="BA21" s="8">
        <f t="shared" si="11"/>
        <v>0.006984676447</v>
      </c>
      <c r="BB21" s="8">
        <f t="shared" ref="BB21:BD21" si="67">N21-AQ21</f>
        <v>-0.002415138614</v>
      </c>
      <c r="BC21" s="8">
        <f t="shared" si="67"/>
        <v>0.0005461309957</v>
      </c>
      <c r="BD21" s="8">
        <f t="shared" si="67"/>
        <v>0.001089887257</v>
      </c>
      <c r="BE21" s="8">
        <f t="shared" ref="BE21:BF21" si="68">LN(Q21/AT21)</f>
        <v>0</v>
      </c>
      <c r="BF21" s="8">
        <f t="shared" si="68"/>
        <v>-0.001200750015</v>
      </c>
      <c r="BG21" s="8">
        <f t="shared" si="14"/>
        <v>-0.0002638788066</v>
      </c>
      <c r="BH21" s="1"/>
      <c r="BI21" s="6">
        <v>0.0</v>
      </c>
      <c r="BJ21" s="1"/>
      <c r="BK21" s="1"/>
      <c r="BL21" s="1"/>
      <c r="BM21" s="1"/>
      <c r="BN21" s="1"/>
      <c r="BO21" s="1"/>
      <c r="BP21" s="1"/>
      <c r="BQ21" s="1"/>
    </row>
    <row r="22" ht="10.5" customHeight="1">
      <c r="A22" s="1"/>
      <c r="B22" s="19" t="s">
        <v>91</v>
      </c>
      <c r="C22" s="20" t="s">
        <v>92</v>
      </c>
      <c r="D22" s="20" t="s">
        <v>93</v>
      </c>
      <c r="E22" s="20" t="s">
        <v>90</v>
      </c>
      <c r="F22" s="26">
        <f>0.0025*(1-_c19)</f>
        <v>0.0005</v>
      </c>
      <c r="G22" s="1"/>
      <c r="H22" s="1"/>
      <c r="I22" s="6">
        <f t="shared" si="15"/>
        <v>13</v>
      </c>
      <c r="J22" s="8">
        <f>_c1*J21+_c2*(L22-O22-$U22+$V22)+_c3*$W22+_c4*(N22-N21)+AC22</f>
        <v>-0.01333512592</v>
      </c>
      <c r="K22" s="8">
        <f>_c5*K21+(1-_c5)*O22+_c6*(_c7*J22+(1-_c7)*LN((M22*$X22)/(M21*$X21)-O22/4))+AD22</f>
        <v>0.02486855703</v>
      </c>
      <c r="L22" s="8">
        <f>_c8*L21+(1-_c8)*($U22+_c9*(O22-$V22)+_c10*J21)+AE22</f>
        <v>0.04339420186</v>
      </c>
      <c r="M22" s="22">
        <f>M21*EXP(_c11*LN(M21/M20)+_c12*(L22-L21-$Y22+$Y21)+(1-_c11)*(O22-$Z22)/4+AF22)</f>
        <v>1.064937934</v>
      </c>
      <c r="N22" s="8">
        <f>_c13*N21+(1-_c13)*(_c14*J21+_c15*(S21-$AA21))+AG22</f>
        <v>-0.002600989193</v>
      </c>
      <c r="O22" s="8">
        <f>_c16*K21+(1-_c16)*$V22+_c17</f>
        <v>0.02794314314</v>
      </c>
      <c r="P22" s="8">
        <f>_c18+_c19*P21+(1-_c19)*(_c20*L22+(1-_c20)*$U22)</f>
        <v>0.04854008252</v>
      </c>
      <c r="Q22" s="22">
        <f>Q21*EXP(_c21*LN(Q21/Q20)+(1-_c21)*_c22)</f>
        <v>1.099462512</v>
      </c>
      <c r="R22" s="22">
        <f t="shared" si="5"/>
        <v>1.084898365</v>
      </c>
      <c r="S22" s="8">
        <f>((_c23+(1-_c23)*(1+LN(M22/M21)))*(1+P22/4))/((R22/R21)*(1+_c24*K22))*S21-N22/4</f>
        <v>0.387615987</v>
      </c>
      <c r="T22" s="1"/>
      <c r="U22" s="13">
        <f t="shared" si="32"/>
        <v>0.03834481521</v>
      </c>
      <c r="V22" s="13">
        <v>0.03</v>
      </c>
      <c r="W22" s="13">
        <f t="shared" si="33"/>
        <v>0.00004290143353</v>
      </c>
      <c r="X22" s="14">
        <f t="shared" si="34"/>
        <v>0.9694856625</v>
      </c>
      <c r="Y22" s="13">
        <v>0.021155490276991488</v>
      </c>
      <c r="Z22" s="13">
        <v>0.02</v>
      </c>
      <c r="AA22" s="13">
        <v>0.375</v>
      </c>
      <c r="AB22" s="1"/>
      <c r="AC22" s="13">
        <v>0.0</v>
      </c>
      <c r="AD22" s="13">
        <v>0.0</v>
      </c>
      <c r="AE22" s="13">
        <v>0.0</v>
      </c>
      <c r="AF22" s="15">
        <v>0.0</v>
      </c>
      <c r="AG22" s="13">
        <v>0.0</v>
      </c>
      <c r="AH22" s="1"/>
      <c r="AI22" s="8">
        <f t="shared" si="6"/>
        <v>-0.005131442966</v>
      </c>
      <c r="AJ22" s="8">
        <f t="shared" si="7"/>
        <v>0.005049386645</v>
      </c>
      <c r="AK22" s="8">
        <f t="shared" si="8"/>
        <v>0.01261598702</v>
      </c>
      <c r="AL22" s="1"/>
      <c r="AM22" s="8">
        <f>_c1*AM21+_c2*(AO22-AR22-$U22+$V22)+_c3*$W22+_c4*(AQ22-AQ21)</f>
        <v>-0.01179543199</v>
      </c>
      <c r="AN22" s="8">
        <f>_c5*AN21+(1-_c5)*AR22+_c6*(_c7*AM22+(1-_c7)*LN((AP22*$X22)/(AP21*$X21)-AR22/4))</f>
        <v>0.02443179089</v>
      </c>
      <c r="AO22" s="8">
        <f>_c8*AO21+(1-_c8)*($U22+_c9*(AR22-$V22)+_c10*AM21)</f>
        <v>0.04101322125</v>
      </c>
      <c r="AP22" s="22">
        <f>AP21*EXP(_c11*LN(AP21/AP20)+_c12*(AO22-AO21-$Y22+$Y21)+(1-_c11)*(AR22-$Z22)/4+BJ22)</f>
        <v>1.057245083</v>
      </c>
      <c r="AQ22" s="8">
        <f>_c13*AQ21+(1-_c13)*(_c14*AM21+_c15*(AV21-$AA21))</f>
        <v>-0.0004960275387</v>
      </c>
      <c r="AR22" s="8">
        <f>_c16*AN21+(1-_c16)*$V22+_c17</f>
        <v>0.02758836545</v>
      </c>
      <c r="AS22" s="8">
        <f>_c18+_c19*AS21+(1-_c19)*(_c20*AO22+(1-_c20)*$U22)</f>
        <v>0.04752531388</v>
      </c>
      <c r="AT22" s="22">
        <f>AT21*EXP(_c21*LN(AT21/AT20)+(1-_c21)*_c22)</f>
        <v>1.099462512</v>
      </c>
      <c r="AU22" s="22">
        <f t="shared" si="35"/>
        <v>1.086570063</v>
      </c>
      <c r="AV22" s="8">
        <f>((_c23+(1-_c23)*(1+LN(AP22/AP21)))*(1+AS22/4))/((AU22/AU21)*(1+_c24*AN22))*AV21-AQ22/4</f>
        <v>0.3871353987</v>
      </c>
      <c r="AW22" s="1"/>
      <c r="AX22" s="8">
        <f t="shared" ref="AX22:AZ22" si="69">J22-AM22</f>
        <v>-0.001539693931</v>
      </c>
      <c r="AY22" s="8">
        <f t="shared" si="69"/>
        <v>0.0004367661433</v>
      </c>
      <c r="AZ22" s="8">
        <f t="shared" si="69"/>
        <v>0.002380980612</v>
      </c>
      <c r="BA22" s="8">
        <f t="shared" si="11"/>
        <v>0.007249972866</v>
      </c>
      <c r="BB22" s="8">
        <f t="shared" ref="BB22:BD22" si="70">N22-AQ22</f>
        <v>-0.002104961654</v>
      </c>
      <c r="BC22" s="8">
        <f t="shared" si="70"/>
        <v>0.0003547776945</v>
      </c>
      <c r="BD22" s="8">
        <f t="shared" si="70"/>
        <v>0.001014768642</v>
      </c>
      <c r="BE22" s="8">
        <f t="shared" ref="BE22:BF22" si="71">LN(Q22/AT22)</f>
        <v>0</v>
      </c>
      <c r="BF22" s="8">
        <f t="shared" si="71"/>
        <v>-0.001539693931</v>
      </c>
      <c r="BG22" s="8">
        <f t="shared" si="14"/>
        <v>0.0004805883088</v>
      </c>
      <c r="BH22" s="1"/>
      <c r="BI22" s="6">
        <v>0.0</v>
      </c>
      <c r="BJ22" s="1"/>
      <c r="BK22" s="1"/>
      <c r="BL22" s="1"/>
      <c r="BM22" s="1"/>
      <c r="BN22" s="1"/>
      <c r="BO22" s="1"/>
      <c r="BP22" s="1"/>
      <c r="BQ22" s="1"/>
    </row>
    <row r="23" ht="10.5" customHeight="1">
      <c r="A23" s="1"/>
      <c r="C23" s="6" t="s">
        <v>94</v>
      </c>
      <c r="D23" s="6" t="s">
        <v>95</v>
      </c>
      <c r="E23" s="6" t="s">
        <v>47</v>
      </c>
      <c r="F23" s="14">
        <v>0.8</v>
      </c>
      <c r="G23" s="1"/>
      <c r="H23" s="1"/>
      <c r="I23" s="6">
        <f t="shared" si="15"/>
        <v>14</v>
      </c>
      <c r="J23" s="8">
        <f>_c1*J22+_c2*(L23-O23-$U23+$V23)+_c3*$W23+_c4*(N23-N22)+AC23</f>
        <v>-0.01368706334</v>
      </c>
      <c r="K23" s="8">
        <f>_c5*K22+(1-_c5)*O23+_c6*(_c7*J23+(1-_c7)*LN((M23*$X23)/(M22*$X22)-O23/4))+AD23</f>
        <v>0.02448117358</v>
      </c>
      <c r="L23" s="8">
        <f>_c8*L22+(1-_c8)*($U23+_c9*(O23-$V23)+_c10*J22)+AE23</f>
        <v>0.04091408586</v>
      </c>
      <c r="M23" s="22">
        <f>M22*EXP(_c11*LN(M22/M21)+_c12*(L23-L22-$Y23+$Y22)+(1-_c11)*(O23-$Z23)/4+AF23)</f>
        <v>1.067748061</v>
      </c>
      <c r="N23" s="8">
        <f>_c13*N22+(1-_c13)*(_c14*J22+_c15*(S22-$AA22))+AG23</f>
        <v>-0.0008911065425</v>
      </c>
      <c r="O23" s="8">
        <f>_c16*K22+(1-_c16)*$V23+_c17</f>
        <v>0.02769085067</v>
      </c>
      <c r="P23" s="8">
        <f>_c18+_c19*P22+(1-_c19)*(_c20*L23+(1-_c20)*$U23)</f>
        <v>0.04714232518</v>
      </c>
      <c r="Q23" s="22">
        <f>Q22*EXP(_c21*LN(Q22/Q21)+(1-_c21)*_c22)</f>
        <v>1.10344031</v>
      </c>
      <c r="R23" s="22">
        <f t="shared" si="5"/>
        <v>1.088440339</v>
      </c>
      <c r="S23" s="8">
        <f>((_c23+(1-_c23)*(1+LN(M23/M22)))*(1+P23/4))/((R23/R22)*(1+_c24*K23))*S22-N23/4</f>
        <v>0.3886898318</v>
      </c>
      <c r="T23" s="1"/>
      <c r="U23" s="13">
        <f t="shared" si="32"/>
        <v>0.03825295721</v>
      </c>
      <c r="V23" s="13">
        <v>0.03</v>
      </c>
      <c r="W23" s="13">
        <f t="shared" si="33"/>
        <v>-0.0003398679475</v>
      </c>
      <c r="X23" s="14">
        <f t="shared" si="34"/>
        <v>0.9730890962</v>
      </c>
      <c r="Y23" s="13">
        <v>0.020821478326963353</v>
      </c>
      <c r="Z23" s="13">
        <v>0.02</v>
      </c>
      <c r="AA23" s="13">
        <v>0.375</v>
      </c>
      <c r="AB23" s="1"/>
      <c r="AC23" s="13">
        <v>0.0</v>
      </c>
      <c r="AD23" s="13">
        <v>0.0</v>
      </c>
      <c r="AE23" s="13">
        <v>0.0</v>
      </c>
      <c r="AF23" s="15">
        <v>0.0</v>
      </c>
      <c r="AG23" s="13">
        <v>0.0</v>
      </c>
      <c r="AH23" s="1"/>
      <c r="AI23" s="8">
        <f t="shared" si="6"/>
        <v>-0.00551882642</v>
      </c>
      <c r="AJ23" s="8">
        <f t="shared" si="7"/>
        <v>0.002661128651</v>
      </c>
      <c r="AK23" s="8">
        <f t="shared" si="8"/>
        <v>0.0136898318</v>
      </c>
      <c r="AL23" s="1"/>
      <c r="AM23" s="8">
        <f>_c1*AM22+_c2*(AO23-AR23-$U23+$V23)+_c3*$W23+_c4*(AQ23-AQ22)</f>
        <v>-0.01186505646</v>
      </c>
      <c r="AN23" s="8">
        <f>_c5*AN22+(1-_c5)*AR23+_c6*(_c7*AM23+(1-_c7)*LN((AP23*$X23)/(AP22*$X22)-AR23/4))</f>
        <v>0.02433660438</v>
      </c>
      <c r="AO23" s="8">
        <f>_c8*AO22+(1-_c8)*($U23+_c9*(AR23-$V23)+_c10*AM22)</f>
        <v>0.03901946085</v>
      </c>
      <c r="AP23" s="22">
        <f>AP22*EXP(_c11*LN(AP22/AP21)+_c12*(AO23-AO22-$Y23+$Y22)+(1-_c11)*(AR23-$Z23)/4+BJ23)</f>
        <v>1.059808133</v>
      </c>
      <c r="AQ23" s="8">
        <f>_c13*AQ22+(1-_c13)*(_c14*AM22+_c15*(AV22-$AA22))</f>
        <v>0.0008507145122</v>
      </c>
      <c r="AR23" s="8">
        <f>_c16*AN22+(1-_c16)*$V23+_c17</f>
        <v>0.0274943059</v>
      </c>
      <c r="AS23" s="8">
        <f>_c18+_c19*AS22+(1-_c19)*(_c20*AO23+(1-_c20)*$U23)</f>
        <v>0.04621683276</v>
      </c>
      <c r="AT23" s="22">
        <f>AT22*EXP(_c21*LN(AT22/AT21)+(1-_c21)*_c22)</f>
        <v>1.10344031</v>
      </c>
      <c r="AU23" s="22">
        <f t="shared" si="35"/>
        <v>1.090425293</v>
      </c>
      <c r="AV23" s="8">
        <f>((_c23+(1-_c23)*(1+LN(AP23/AP22)))*(1+AS23/4))/((AU23/AU22)*(1+_c24*AN23))*AV22-AQ23/4</f>
        <v>0.3875580588</v>
      </c>
      <c r="AW23" s="1"/>
      <c r="AX23" s="8">
        <f t="shared" ref="AX23:AZ23" si="72">J23-AM23</f>
        <v>-0.001822006875</v>
      </c>
      <c r="AY23" s="8">
        <f t="shared" si="72"/>
        <v>0.0001445691965</v>
      </c>
      <c r="AZ23" s="8">
        <f t="shared" si="72"/>
        <v>0.001894625013</v>
      </c>
      <c r="BA23" s="8">
        <f t="shared" si="11"/>
        <v>0.007463930003</v>
      </c>
      <c r="BB23" s="8">
        <f t="shared" ref="BB23:BD23" si="73">N23-AQ23</f>
        <v>-0.001741821055</v>
      </c>
      <c r="BC23" s="8">
        <f t="shared" si="73"/>
        <v>0.0001965447645</v>
      </c>
      <c r="BD23" s="8">
        <f t="shared" si="73"/>
        <v>0.0009254924147</v>
      </c>
      <c r="BE23" s="8">
        <f t="shared" ref="BE23:BF23" si="74">LN(Q23/AT23)</f>
        <v>0</v>
      </c>
      <c r="BF23" s="8">
        <f t="shared" si="74"/>
        <v>-0.001822006875</v>
      </c>
      <c r="BG23" s="8">
        <f t="shared" si="14"/>
        <v>0.001131772996</v>
      </c>
      <c r="BH23" s="1"/>
      <c r="BI23" s="6">
        <v>0.0</v>
      </c>
      <c r="BJ23" s="1"/>
      <c r="BK23" s="1"/>
      <c r="BL23" s="1"/>
      <c r="BM23" s="1"/>
      <c r="BN23" s="1"/>
      <c r="BO23" s="1"/>
      <c r="BP23" s="1"/>
      <c r="BQ23" s="1"/>
    </row>
    <row r="24" ht="10.5" customHeight="1">
      <c r="A24" s="1"/>
      <c r="B24" s="16"/>
      <c r="C24" s="17" t="s">
        <v>96</v>
      </c>
      <c r="D24" s="17" t="s">
        <v>97</v>
      </c>
      <c r="E24" s="17" t="s">
        <v>47</v>
      </c>
      <c r="F24" s="18">
        <v>0.3</v>
      </c>
      <c r="G24" s="1"/>
      <c r="H24" s="1"/>
      <c r="I24" s="6">
        <f t="shared" si="15"/>
        <v>15</v>
      </c>
      <c r="J24" s="8">
        <f>_c1*J23+_c2*(L24-O24-$U24+$V24)+_c3*$W24+_c4*(N24-N23)+AC24</f>
        <v>-0.01372444032</v>
      </c>
      <c r="K24" s="8">
        <f>_c5*K23+(1-_c5)*O24+_c6*(_c7*J24+(1-_c7)*LN((M24*$X24)/(M23*$X23)-O24/4))+AD24</f>
        <v>0.02423983385</v>
      </c>
      <c r="L24" s="8">
        <f>_c8*L23+(1-_c8)*($U24+_c9*(O24-$V24)+_c10*J23)+AE24</f>
        <v>0.03883650161</v>
      </c>
      <c r="M24" s="22">
        <f>M23*EXP(_c11*LN(M23/M22)+_c12*(L24-L23-$Y24+$Y23)+(1-_c11)*(O24-$Z24)/4+AF24)</f>
        <v>1.070410115</v>
      </c>
      <c r="N24" s="8">
        <f>_c13*N23+(1-_c13)*(_c14*J23+_c15*(S23-$AA23))+AG24</f>
        <v>0.000656374793</v>
      </c>
      <c r="O24" s="8">
        <f>_c16*K23+(1-_c16)*$V24+_c17</f>
        <v>0.02751652811</v>
      </c>
      <c r="P24" s="8">
        <f>_c18+_c19*P23+(1-_c19)*(_c20*L24+(1-_c20)*$U24)</f>
        <v>0.04588782681</v>
      </c>
      <c r="Q24" s="22">
        <f>Q23*EXP(_c21*LN(Q23/Q22)+(1-_c21)*_c22)</f>
        <v>1.107308391</v>
      </c>
      <c r="R24" s="22">
        <f t="shared" si="5"/>
        <v>1.092215014</v>
      </c>
      <c r="S24" s="8">
        <f>((_c23+(1-_c23)*(1+LN(M24/M23)))*(1+P24/4))/((R24/R23)*(1+_c24*K24))*S23-N24/4</f>
        <v>0.3891849589</v>
      </c>
      <c r="T24" s="1"/>
      <c r="U24" s="13">
        <f t="shared" si="32"/>
        <v>0.03816983267</v>
      </c>
      <c r="V24" s="13">
        <v>0.03</v>
      </c>
      <c r="W24" s="13">
        <f t="shared" si="33"/>
        <v>-0.0006392860934</v>
      </c>
      <c r="X24" s="14">
        <f t="shared" si="34"/>
        <v>0.9769579537</v>
      </c>
      <c r="Y24" s="13">
        <v>0.020582615908715934</v>
      </c>
      <c r="Z24" s="13">
        <v>0.02</v>
      </c>
      <c r="AA24" s="13">
        <v>0.375</v>
      </c>
      <c r="AB24" s="1"/>
      <c r="AC24" s="13">
        <v>0.0</v>
      </c>
      <c r="AD24" s="13">
        <v>0.0</v>
      </c>
      <c r="AE24" s="13">
        <v>0.0</v>
      </c>
      <c r="AF24" s="15">
        <v>0.0</v>
      </c>
      <c r="AG24" s="13">
        <v>0.0</v>
      </c>
      <c r="AH24" s="1"/>
      <c r="AI24" s="8">
        <f t="shared" si="6"/>
        <v>-0.005760166149</v>
      </c>
      <c r="AJ24" s="8">
        <f t="shared" si="7"/>
        <v>0.0006666689398</v>
      </c>
      <c r="AK24" s="8">
        <f t="shared" si="8"/>
        <v>0.01418495893</v>
      </c>
      <c r="AL24" s="1"/>
      <c r="AM24" s="8">
        <f>_c1*AM23+_c2*(AO24-AR24-$U24+$V24)+_c3*$W24+_c4*(AQ24-AQ23)</f>
        <v>-0.01168112568</v>
      </c>
      <c r="AN24" s="8">
        <f>_c5*AN23+(1-_c5)*AR24+_c6*(_c7*AM24+(1-_c7)*LN((AP24*$X24)/(AP23*$X23)-AR24/4))</f>
        <v>0.02433747392</v>
      </c>
      <c r="AO24" s="8">
        <f>_c8*AO23+(1-_c8)*($U24+_c9*(AR24-$V24)+_c10*AM23)</f>
        <v>0.03738978286</v>
      </c>
      <c r="AP24" s="22">
        <f>AP23*EXP(_c11*LN(AP23/AP22)+_c12*(AO24-AO23-$Y24+$Y23)+(1-_c11)*(AR24-$Z24)/4+BJ24)</f>
        <v>1.062272149</v>
      </c>
      <c r="AQ24" s="8">
        <f>_c13*AQ23+(1-_c13)*(_c14*AM23+_c15*(AV23-$AA23))</f>
        <v>0.002005677725</v>
      </c>
      <c r="AR24" s="8">
        <f>_c16*AN23+(1-_c16)*$V24+_c17</f>
        <v>0.02745147197</v>
      </c>
      <c r="AS24" s="8">
        <f>_c18+_c19*AS23+(1-_c19)*(_c20*AO24+(1-_c20)*$U24)</f>
        <v>0.04506062975</v>
      </c>
      <c r="AT24" s="22">
        <f>AT23*EXP(_c21*LN(AT23/AT22)+(1-_c21)*_c22)</f>
        <v>1.107308391</v>
      </c>
      <c r="AU24" s="22">
        <f t="shared" si="35"/>
        <v>1.094449035</v>
      </c>
      <c r="AV24" s="8">
        <f>((_c23+(1-_c23)*(1+LN(AP24/AP23)))*(1+AS24/4))/((AU24/AU23)*(1+_c24*AN24))*AV23-AQ24/4</f>
        <v>0.3875113802</v>
      </c>
      <c r="AW24" s="1"/>
      <c r="AX24" s="8">
        <f t="shared" ref="AX24:AZ24" si="75">J24-AM24</f>
        <v>-0.002043314641</v>
      </c>
      <c r="AY24" s="8">
        <f t="shared" si="75"/>
        <v>-0.00009764006771</v>
      </c>
      <c r="AZ24" s="8">
        <f t="shared" si="75"/>
        <v>0.001446718754</v>
      </c>
      <c r="BA24" s="8">
        <f t="shared" si="11"/>
        <v>0.007631709223</v>
      </c>
      <c r="BB24" s="8">
        <f t="shared" ref="BB24:BD24" si="76">N24-AQ24</f>
        <v>-0.001349302932</v>
      </c>
      <c r="BC24" s="8">
        <f t="shared" si="76"/>
        <v>0.00006505613843</v>
      </c>
      <c r="BD24" s="8">
        <f t="shared" si="76"/>
        <v>0.000827197057</v>
      </c>
      <c r="BE24" s="8">
        <f t="shared" ref="BE24:BF24" si="77">LN(Q24/AT24)</f>
        <v>0</v>
      </c>
      <c r="BF24" s="8">
        <f t="shared" si="77"/>
        <v>-0.002043314641</v>
      </c>
      <c r="BG24" s="8">
        <f t="shared" si="14"/>
        <v>0.001673578735</v>
      </c>
      <c r="BH24" s="1"/>
      <c r="BI24" s="6">
        <v>0.0</v>
      </c>
      <c r="BJ24" s="1"/>
      <c r="BK24" s="1"/>
      <c r="BL24" s="1"/>
      <c r="BM24" s="1"/>
      <c r="BN24" s="1"/>
      <c r="BO24" s="1"/>
      <c r="BP24" s="1"/>
      <c r="BQ24" s="1"/>
    </row>
    <row r="25" ht="10.5" customHeight="1">
      <c r="A25" s="1"/>
      <c r="B25" s="19" t="s">
        <v>98</v>
      </c>
      <c r="C25" s="20" t="s">
        <v>99</v>
      </c>
      <c r="D25" s="20" t="s">
        <v>100</v>
      </c>
      <c r="E25" s="20" t="s">
        <v>47</v>
      </c>
      <c r="F25" s="21">
        <v>0.9</v>
      </c>
      <c r="G25" s="1"/>
      <c r="H25" s="1"/>
      <c r="I25" s="6">
        <f t="shared" si="15"/>
        <v>16</v>
      </c>
      <c r="J25" s="8">
        <f>_c1*J24+_c2*(L25-O25-$U25+$V25)+_c3*$W25+_c4*(N25-N24)+AC25</f>
        <v>-0.01347781574</v>
      </c>
      <c r="K25" s="8">
        <f>_c5*K24+(1-_c5)*O25+_c6*(_c7*J25+(1-_c7)*LN((M25*$X25)/(M24*$X24)-O25/4))+AD25</f>
        <v>0.02412528098</v>
      </c>
      <c r="L25" s="8">
        <f>_c8*L24+(1-_c8)*($U25+_c9*(O25-$V25)+_c10*J24)+AE25</f>
        <v>0.03712065379</v>
      </c>
      <c r="M25" s="22">
        <f>M24*EXP(_c11*LN(M24/M23)+_c12*(L25-L24-$Y25+$Y24)+(1-_c11)*(O25-$Z25)/4+AF25)</f>
        <v>1.0729457</v>
      </c>
      <c r="N25" s="8">
        <f>_c13*N24+(1-_c13)*(_c14*J24+_c15*(S24-$AA24))+AG25</f>
        <v>0.001989647588</v>
      </c>
      <c r="O25" s="8">
        <f>_c16*K24+(1-_c16)*$V25+_c17</f>
        <v>0.02740792523</v>
      </c>
      <c r="P25" s="8">
        <f>_c18+_c19*P24+(1-_c19)*(_c20*L25+(1-_c20)*$U25)</f>
        <v>0.04477078663</v>
      </c>
      <c r="Q25" s="22">
        <f>Q24*EXP(_c21*LN(Q24/Q23)+(1-_c21)*_c22)</f>
        <v>1.111077956</v>
      </c>
      <c r="R25" s="22">
        <f t="shared" si="5"/>
        <v>1.096203515</v>
      </c>
      <c r="S25" s="8">
        <f>((_c23+(1-_c23)*(1+LN(M25/M24)))*(1+P25/4))/((R25/R24)*(1+_c24*K25))*S24-N25/4</f>
        <v>0.3891625848</v>
      </c>
      <c r="T25" s="1"/>
      <c r="U25" s="13">
        <f t="shared" si="32"/>
        <v>0.03809489968</v>
      </c>
      <c r="V25" s="13">
        <v>0.03</v>
      </c>
      <c r="W25" s="13">
        <f t="shared" si="33"/>
        <v>-0.0008660348883</v>
      </c>
      <c r="X25" s="14">
        <f t="shared" si="34"/>
        <v>0.9810446662</v>
      </c>
      <c r="Y25" s="13">
        <v>0.020412379784006104</v>
      </c>
      <c r="Z25" s="13">
        <v>0.02</v>
      </c>
      <c r="AA25" s="13">
        <v>0.375</v>
      </c>
      <c r="AB25" s="1"/>
      <c r="AC25" s="13">
        <v>0.0</v>
      </c>
      <c r="AD25" s="13">
        <v>0.0</v>
      </c>
      <c r="AE25" s="13">
        <v>0.0</v>
      </c>
      <c r="AF25" s="15">
        <v>0.0</v>
      </c>
      <c r="AG25" s="13">
        <v>0.0</v>
      </c>
      <c r="AH25" s="1"/>
      <c r="AI25" s="8">
        <f t="shared" si="6"/>
        <v>-0.005874719024</v>
      </c>
      <c r="AJ25" s="8">
        <f t="shared" si="7"/>
        <v>-0.0009742458919</v>
      </c>
      <c r="AK25" s="8">
        <f t="shared" si="8"/>
        <v>0.01416258479</v>
      </c>
      <c r="AL25" s="1"/>
      <c r="AM25" s="8">
        <f>_c1*AM24+_c2*(AO25-AR25-$U25+$V25)+_c3*$W25+_c4*(AQ25-AQ24)</f>
        <v>-0.01127607887</v>
      </c>
      <c r="AN25" s="8">
        <f>_c5*AN24+(1-_c5)*AR25+_c6*(_c7*AM25+(1-_c7)*LN((AP25*$X25)/(AP24*$X24)-AR25/4))</f>
        <v>0.02442157244</v>
      </c>
      <c r="AO25" s="8">
        <f>_c8*AO24+(1-_c8)*($U25+_c9*(AR25-$V25)+_c10*AM24)</f>
        <v>0.03608038345</v>
      </c>
      <c r="AP25" s="22">
        <f>AP24*EXP(_c11*LN(AP24/AP23)+_c12*(AO25-AO24-$Y25+$Y24)+(1-_c11)*(AR25-$Z25)/4+BJ25)</f>
        <v>1.064653897</v>
      </c>
      <c r="AQ25" s="8">
        <f>_c13*AQ24+(1-_c13)*(_c14*AM24+_c15*(AV24-$AA24))</f>
        <v>0.002938705651</v>
      </c>
      <c r="AR25" s="8">
        <f>_c16*AN24+(1-_c16)*$V25+_c17</f>
        <v>0.02745186326</v>
      </c>
      <c r="AS25" s="8">
        <f>_c18+_c19*AS24+(1-_c19)*(_c20*AO25+(1-_c20)*$U25)</f>
        <v>0.04404661277</v>
      </c>
      <c r="AT25" s="22">
        <f>AT24*EXP(_c21*LN(AT24/AT23)+(1-_c21)*_c22)</f>
        <v>1.111077956</v>
      </c>
      <c r="AU25" s="22">
        <f t="shared" si="35"/>
        <v>1.098619725</v>
      </c>
      <c r="AV25" s="8">
        <f>((_c23+(1-_c23)*(1+LN(AP25/AP24)))*(1+AS25/4))/((AU25/AU24)*(1+_c24*AN25))*AV24-AQ25/4</f>
        <v>0.3870649737</v>
      </c>
      <c r="AW25" s="1"/>
      <c r="AX25" s="8">
        <f t="shared" ref="AX25:AZ25" si="78">J25-AM25</f>
        <v>-0.002201736867</v>
      </c>
      <c r="AY25" s="8">
        <f t="shared" si="78"/>
        <v>-0.0002962914609</v>
      </c>
      <c r="AZ25" s="8">
        <f t="shared" si="78"/>
        <v>0.001040270341</v>
      </c>
      <c r="BA25" s="8">
        <f t="shared" si="11"/>
        <v>0.007758089564</v>
      </c>
      <c r="BB25" s="8">
        <f t="shared" ref="BB25:BD25" si="79">N25-AQ25</f>
        <v>-0.0009490580628</v>
      </c>
      <c r="BC25" s="8">
        <f t="shared" si="79"/>
        <v>-0.00004393803047</v>
      </c>
      <c r="BD25" s="8">
        <f t="shared" si="79"/>
        <v>0.000724173866</v>
      </c>
      <c r="BE25" s="8">
        <f t="shared" ref="BE25:BF25" si="80">LN(Q25/AT25)</f>
        <v>0</v>
      </c>
      <c r="BF25" s="8">
        <f t="shared" si="80"/>
        <v>-0.002201736867</v>
      </c>
      <c r="BG25" s="8">
        <f t="shared" si="14"/>
        <v>0.002097611141</v>
      </c>
      <c r="BH25" s="1"/>
      <c r="BI25" s="6">
        <v>0.0</v>
      </c>
      <c r="BJ25" s="1"/>
      <c r="BK25" s="1"/>
      <c r="BL25" s="1"/>
      <c r="BM25" s="1"/>
      <c r="BN25" s="1"/>
      <c r="BO25" s="1"/>
      <c r="BP25" s="1"/>
      <c r="BQ25" s="1"/>
    </row>
    <row r="26" ht="10.5" customHeight="1">
      <c r="A26" s="1"/>
      <c r="B26" s="16"/>
      <c r="C26" s="17" t="s">
        <v>101</v>
      </c>
      <c r="D26" s="17" t="s">
        <v>102</v>
      </c>
      <c r="E26" s="17" t="s">
        <v>103</v>
      </c>
      <c r="F26" s="27">
        <f>(1.01^(1/4)-1)</f>
        <v>0.002490679314</v>
      </c>
      <c r="G26" s="1"/>
      <c r="H26" s="1"/>
      <c r="I26" s="6">
        <f t="shared" si="15"/>
        <v>17</v>
      </c>
      <c r="J26" s="8">
        <f>_c1*J25+_c2*(L26-O26-$U26+$V26)+_c3*$W26+_c4*(N26-N25)+AC26</f>
        <v>-0.01298277008</v>
      </c>
      <c r="K26" s="8">
        <f>_c5*K25+(1-_c5)*O26+_c6*(_c7*J26+(1-_c7)*LN((M26*$X26)/(M25*$X25)-O26/4))+AD26</f>
        <v>0.02412249581</v>
      </c>
      <c r="L26" s="8">
        <f>_c8*L25+(1-_c8)*($U26+_c9*(O26-$V26)+_c10*J25)+AE26</f>
        <v>0.03572931505</v>
      </c>
      <c r="M26" s="22">
        <f>M25*EXP(_c11*LN(M25/M24)+_c12*(L26-L25-$Y26+$Y25)+(1-_c11)*(O26-$Z26)/4+AF26)</f>
        <v>1.075375518</v>
      </c>
      <c r="N26" s="8">
        <f>_c13*N25+(1-_c13)*(_c14*J25+_c15*(S25-$AA25))+AG26</f>
        <v>0.003076453455</v>
      </c>
      <c r="O26" s="8">
        <f>_c16*K25+(1-_c16)*$V26+_c17</f>
        <v>0.02735637644</v>
      </c>
      <c r="P26" s="8">
        <f>_c18+_c19*P25+(1-_c19)*(_c20*L26+(1-_c20)*$U26)</f>
        <v>0.04378424858</v>
      </c>
      <c r="Q26" s="22">
        <f>Q25*EXP(_c21*LN(Q25/Q24)+(1-_c21)*_c22)</f>
        <v>1.114759151</v>
      </c>
      <c r="R26" s="22">
        <f t="shared" si="5"/>
        <v>1.100380032</v>
      </c>
      <c r="S26" s="8">
        <f>((_c23+(1-_c23)*(1+LN(M26/M25)))*(1+P26/4))/((R26/R25)*(1+_c24*K26))*S25-N26/4</f>
        <v>0.3886961907</v>
      </c>
      <c r="T26" s="1"/>
      <c r="U26" s="13">
        <f t="shared" si="32"/>
        <v>0.0380275741</v>
      </c>
      <c r="V26" s="13">
        <v>0.03</v>
      </c>
      <c r="W26" s="13">
        <f t="shared" si="33"/>
        <v>-0.001030113226</v>
      </c>
      <c r="X26" s="14">
        <f t="shared" si="34"/>
        <v>0.9853111598</v>
      </c>
      <c r="Y26" s="13">
        <v>0.020291395037547243</v>
      </c>
      <c r="Z26" s="13">
        <v>0.02</v>
      </c>
      <c r="AA26" s="13">
        <v>0.375</v>
      </c>
      <c r="AB26" s="1"/>
      <c r="AC26" s="13">
        <v>0.0</v>
      </c>
      <c r="AD26" s="13">
        <v>0.0</v>
      </c>
      <c r="AE26" s="13">
        <v>0.0</v>
      </c>
      <c r="AF26" s="15">
        <v>0.0</v>
      </c>
      <c r="AG26" s="13">
        <v>0.0</v>
      </c>
      <c r="AH26" s="1"/>
      <c r="AI26" s="8">
        <f t="shared" si="6"/>
        <v>-0.005877504191</v>
      </c>
      <c r="AJ26" s="8">
        <f t="shared" si="7"/>
        <v>-0.002298259042</v>
      </c>
      <c r="AK26" s="8">
        <f t="shared" si="8"/>
        <v>0.01369619065</v>
      </c>
      <c r="AL26" s="1"/>
      <c r="AM26" s="8">
        <f>_c1*AM25+_c2*(AO26-AR26-$U26+$V26)+_c3*$W26+_c4*(AQ26-AQ25)</f>
        <v>-0.01068510762</v>
      </c>
      <c r="AN26" s="8">
        <f>_c5*AN25+(1-_c5)*AR26+_c6*(_c7*AM26+(1-_c7)*LN((AP26*$X26)/(AP25*$X25)-AR26/4))</f>
        <v>0.02457846513</v>
      </c>
      <c r="AO26" s="8">
        <f>_c8*AO25+(1-_c8)*($U26+_c9*(AR26-$V26)+_c10*AM25)</f>
        <v>0.03505251822</v>
      </c>
      <c r="AP26" s="22">
        <f>AP25*EXP(_c11*LN(AP25/AP24)+_c12*(AO26-AO25-$Y26+$Y25)+(1-_c11)*(AR26-$Z26)/4+BJ26)</f>
        <v>1.066969463</v>
      </c>
      <c r="AQ26" s="8">
        <f>_c13*AQ25+(1-_c13)*(_c14*AM25+_c15*(AV25-$AA25))</f>
        <v>0.003636351364</v>
      </c>
      <c r="AR26" s="8">
        <f>_c16*AN25+(1-_c16)*$V26+_c17</f>
        <v>0.0274897076</v>
      </c>
      <c r="AS26" s="8">
        <f>_c18+_c19*AS25+(1-_c19)*(_c20*AO26+(1-_c20)*$U26)</f>
        <v>0.04316430168</v>
      </c>
      <c r="AT26" s="22">
        <f>AT25*EXP(_c21*LN(AT25/AT24)+(1-_c21)*_c22)</f>
        <v>1.114759151</v>
      </c>
      <c r="AU26" s="22">
        <f t="shared" si="35"/>
        <v>1.102911241</v>
      </c>
      <c r="AV26" s="8">
        <f>((_c23+(1-_c23)*(1+LN(AP26/AP25)))*(1+AS26/4))/((AU26/AU25)*(1+_c24*AN26))*AV25-AQ26/4</f>
        <v>0.3862940024</v>
      </c>
      <c r="AW26" s="1"/>
      <c r="AX26" s="8">
        <f t="shared" ref="AX26:AZ26" si="81">J26-AM26</f>
        <v>-0.002297662457</v>
      </c>
      <c r="AY26" s="8">
        <f t="shared" si="81"/>
        <v>-0.0004559693224</v>
      </c>
      <c r="AZ26" s="8">
        <f t="shared" si="81"/>
        <v>0.0006767968357</v>
      </c>
      <c r="BA26" s="8">
        <f t="shared" si="11"/>
        <v>0.007847567777</v>
      </c>
      <c r="BB26" s="8">
        <f t="shared" ref="BB26:BD26" si="82">N26-AQ26</f>
        <v>-0.0005598979088</v>
      </c>
      <c r="BC26" s="8">
        <f t="shared" si="82"/>
        <v>-0.0001333311574</v>
      </c>
      <c r="BD26" s="8">
        <f t="shared" si="82"/>
        <v>0.000619946903</v>
      </c>
      <c r="BE26" s="8">
        <f t="shared" ref="BE26:BF26" si="83">LN(Q26/AT26)</f>
        <v>0</v>
      </c>
      <c r="BF26" s="8">
        <f t="shared" si="83"/>
        <v>-0.002297662457</v>
      </c>
      <c r="BG26" s="8">
        <f t="shared" si="14"/>
        <v>0.002402188299</v>
      </c>
      <c r="BH26" s="1"/>
      <c r="BI26" s="6">
        <v>0.0</v>
      </c>
      <c r="BJ26" s="1"/>
      <c r="BK26" s="1"/>
      <c r="BL26" s="1"/>
      <c r="BM26" s="1"/>
      <c r="BN26" s="1"/>
      <c r="BO26" s="1"/>
      <c r="BP26" s="1"/>
      <c r="BQ26" s="1"/>
    </row>
    <row r="27" ht="10.5" customHeight="1">
      <c r="A27" s="1"/>
      <c r="B27" s="19" t="s">
        <v>104</v>
      </c>
      <c r="C27" s="20" t="s">
        <v>105</v>
      </c>
      <c r="D27" s="20" t="s">
        <v>106</v>
      </c>
      <c r="E27" s="20" t="s">
        <v>47</v>
      </c>
      <c r="F27" s="21">
        <v>0.6</v>
      </c>
      <c r="G27" s="1"/>
      <c r="H27" s="1"/>
      <c r="I27" s="6">
        <f t="shared" si="15"/>
        <v>18</v>
      </c>
      <c r="J27" s="8">
        <f>_c1*J26+_c2*(L27-O27-$U27+$V27)+_c3*$W27+_c4*(N27-N26)+AC27</f>
        <v>-0.01227844072</v>
      </c>
      <c r="K27" s="8">
        <f>_c5*K26+(1-_c5)*O27+_c6*(_c7*J27+(1-_c7)*LN((M27*$X27)/(M26*$X26)-O27/4))+AD27</f>
        <v>0.02421839896</v>
      </c>
      <c r="L27" s="8">
        <f>_c8*L26+(1-_c8)*($U27+_c9*(O27-$V27)+_c10*J26)+AE27</f>
        <v>0.03462850676</v>
      </c>
      <c r="M27" s="22">
        <f>M26*EXP(_c11*LN(M26/M25)+_c12*(L27-L26-$Y27+$Y26)+(1-_c11)*(O27-$Z27)/4+AF27)</f>
        <v>1.07771937</v>
      </c>
      <c r="N27" s="8">
        <f>_c13*N26+(1-_c13)*(_c14*J26+_c15*(S26-$AA26))+AG27</f>
        <v>0.003902123887</v>
      </c>
      <c r="O27" s="8">
        <f>_c16*K26+(1-_c16)*$V27+_c17</f>
        <v>0.02735512311</v>
      </c>
      <c r="P27" s="8">
        <f>_c18+_c19*P26+(1-_c19)*(_c20*L27+(1-_c20)*$U27)</f>
        <v>0.04292052523</v>
      </c>
      <c r="Q27" s="22">
        <f>Q26*EXP(_c21*LN(Q26/Q25)+(1-_c21)*_c22)</f>
        <v>1.118361167</v>
      </c>
      <c r="R27" s="22">
        <f t="shared" si="5"/>
        <v>1.104713394</v>
      </c>
      <c r="S27" s="8">
        <f>((_c23+(1-_c23)*(1+LN(M27/M26)))*(1+P27/4))/((R27/R26)*(1+_c24*K27))*S26-N27/4</f>
        <v>0.3878660173</v>
      </c>
      <c r="T27" s="1"/>
      <c r="U27" s="13">
        <f t="shared" si="32"/>
        <v>0.03796725683</v>
      </c>
      <c r="V27" s="13">
        <v>0.03</v>
      </c>
      <c r="W27" s="13">
        <f t="shared" si="33"/>
        <v>-0.001140773632</v>
      </c>
      <c r="X27" s="14">
        <f t="shared" si="34"/>
        <v>0.9897269425</v>
      </c>
      <c r="Y27" s="13">
        <v>0.020205614039528853</v>
      </c>
      <c r="Z27" s="13">
        <v>0.02</v>
      </c>
      <c r="AA27" s="13">
        <v>0.375</v>
      </c>
      <c r="AB27" s="1"/>
      <c r="AC27" s="13">
        <v>0.0</v>
      </c>
      <c r="AD27" s="13">
        <v>0.0</v>
      </c>
      <c r="AE27" s="13">
        <v>0.0</v>
      </c>
      <c r="AF27" s="15">
        <v>0.0</v>
      </c>
      <c r="AG27" s="13">
        <v>0.0</v>
      </c>
      <c r="AH27" s="1"/>
      <c r="AI27" s="8">
        <f t="shared" si="6"/>
        <v>-0.005781601042</v>
      </c>
      <c r="AJ27" s="8">
        <f t="shared" si="7"/>
        <v>-0.003338750069</v>
      </c>
      <c r="AK27" s="8">
        <f t="shared" si="8"/>
        <v>0.01286601732</v>
      </c>
      <c r="AL27" s="1"/>
      <c r="AM27" s="8">
        <f>_c1*AM26+_c2*(AO27-AR27-$U27+$V27)+_c3*$W27+_c4*(AQ27-AQ26)</f>
        <v>-0.009944922425</v>
      </c>
      <c r="AN27" s="8">
        <f>_c5*AN26+(1-_c5)*AR27+_c6*(_c7*AM27+(1-_c7)*LN((AP27*$X27)/(AP26*$X26)-AR27/4))</f>
        <v>0.02479860262</v>
      </c>
      <c r="AO27" s="8">
        <f>_c8*AO26+(1-_c8)*($U27+_c9*(AR27-$V27)+_c10*AM26)</f>
        <v>0.03427171573</v>
      </c>
      <c r="AP27" s="22">
        <f>AP26*EXP(_c11*LN(AP26/AP25)+_c12*(AO27-AO26-$Y27+$Y26)+(1-_c11)*(AR27-$Z27)/4+BJ27)</f>
        <v>1.069234195</v>
      </c>
      <c r="AQ27" s="8">
        <f>_c13*AQ26+(1-_c13)*(_c14*AM26+_c15*(AV26-$AA26))</f>
        <v>0.0040993708</v>
      </c>
      <c r="AR27" s="8">
        <f>_c16*AN26+(1-_c16)*$V27+_c17</f>
        <v>0.02756030931</v>
      </c>
      <c r="AS27" s="8">
        <f>_c18+_c19*AS26+(1-_c19)*(_c20*AO27+(1-_c20)*$U27)</f>
        <v>0.04240316024</v>
      </c>
      <c r="AT27" s="22">
        <f>AT26*EXP(_c21*LN(AT26/AT25)+(1-_c21)*_c22)</f>
        <v>1.118361167</v>
      </c>
      <c r="AU27" s="22">
        <f t="shared" si="35"/>
        <v>1.107294273</v>
      </c>
      <c r="AV27" s="8">
        <f>((_c23+(1-_c23)*(1+LN(AP27/AP26)))*(1+AS27/4))/((AU27/AU26)*(1+_c24*AN27))*AV26-AQ27/4</f>
        <v>0.3852747783</v>
      </c>
      <c r="AW27" s="1"/>
      <c r="AX27" s="8">
        <f t="shared" ref="AX27:AZ27" si="84">J27-AM27</f>
        <v>-0.002333518294</v>
      </c>
      <c r="AY27" s="8">
        <f t="shared" si="84"/>
        <v>-0.0005802036597</v>
      </c>
      <c r="AZ27" s="8">
        <f t="shared" si="84"/>
        <v>0.0003567910394</v>
      </c>
      <c r="BA27" s="8">
        <f t="shared" si="11"/>
        <v>0.00790442763</v>
      </c>
      <c r="BB27" s="8">
        <f t="shared" ref="BB27:BD27" si="85">N27-AQ27</f>
        <v>-0.000197246913</v>
      </c>
      <c r="BC27" s="8">
        <f t="shared" si="85"/>
        <v>-0.0002051861951</v>
      </c>
      <c r="BD27" s="8">
        <f t="shared" si="85"/>
        <v>0.0005173649847</v>
      </c>
      <c r="BE27" s="8">
        <f t="shared" ref="BE27:BF27" si="86">LN(Q27/AT27)</f>
        <v>0</v>
      </c>
      <c r="BF27" s="8">
        <f t="shared" si="86"/>
        <v>-0.002333518294</v>
      </c>
      <c r="BG27" s="8">
        <f t="shared" si="14"/>
        <v>0.002591238991</v>
      </c>
      <c r="BH27" s="1"/>
      <c r="BI27" s="6">
        <v>0.0</v>
      </c>
      <c r="BJ27" s="1"/>
      <c r="BK27" s="1"/>
      <c r="BL27" s="1"/>
      <c r="BM27" s="1"/>
      <c r="BN27" s="1"/>
      <c r="BO27" s="1"/>
      <c r="BP27" s="1"/>
      <c r="BQ27" s="1"/>
    </row>
    <row r="28" ht="10.5" customHeight="1">
      <c r="A28" s="1"/>
      <c r="B28" s="16"/>
      <c r="C28" s="17" t="s">
        <v>107</v>
      </c>
      <c r="D28" s="17" t="s">
        <v>108</v>
      </c>
      <c r="E28" s="17" t="s">
        <v>72</v>
      </c>
      <c r="F28" s="18">
        <f>1.2/4</f>
        <v>0.3</v>
      </c>
      <c r="G28" s="1"/>
      <c r="H28" s="1"/>
      <c r="I28" s="6">
        <f t="shared" si="15"/>
        <v>19</v>
      </c>
      <c r="J28" s="8">
        <f>_c1*J27+_c2*(L28-O28-$U28+$V28)+_c3*$W28+_c4*(N28-N27)+AC28</f>
        <v>-0.01140598601</v>
      </c>
      <c r="K28" s="8">
        <f>_c5*K27+(1-_c5)*O28+_c6*(_c7*J28+(1-_c7)*LN((M28*$X28)/(M27*$X27)-O28/4))+AD28</f>
        <v>0.02440053735</v>
      </c>
      <c r="L28" s="8">
        <f>_c8*L27+(1-_c8)*($U28+_c9*(O28-$V28)+_c10*J27)+AE28</f>
        <v>0.03378696908</v>
      </c>
      <c r="M28" s="22">
        <f>M27*EXP(_c11*LN(M27/M26)+_c12*(L28-L27-$Y28+$Y27)+(1-_c11)*(O28-$Z28)/4+AF28)</f>
        <v>1.079996087</v>
      </c>
      <c r="N28" s="8">
        <f>_c13*N27+(1-_c13)*(_c14*J27+_c15*(S27-$AA27))+AG28</f>
        <v>0.004467058501</v>
      </c>
      <c r="O28" s="8">
        <f>_c16*K27+(1-_c16)*$V28+_c17</f>
        <v>0.02739827953</v>
      </c>
      <c r="P28" s="8">
        <f>_c18+_c19*P27+(1-_c19)*(_c20*L28+(1-_c20)*$U28)</f>
        <v>0.04217150779</v>
      </c>
      <c r="Q28" s="22">
        <f>Q27*EXP(_c21*LN(Q27/Q26)+(1-_c21)*_c22)</f>
        <v>1.121892324</v>
      </c>
      <c r="R28" s="22">
        <f t="shared" si="5"/>
        <v>1.109168736</v>
      </c>
      <c r="S28" s="8">
        <f>((_c23+(1-_c23)*(1+LN(M28/M27)))*(1+P28/4))/((R28/R27)*(1+_c24*K28))*S27-N28/4</f>
        <v>0.3867543089</v>
      </c>
      <c r="T28" s="1"/>
      <c r="U28" s="13">
        <f t="shared" si="32"/>
        <v>0.03791335333</v>
      </c>
      <c r="V28" s="13">
        <v>0.03</v>
      </c>
      <c r="W28" s="13">
        <f t="shared" si="33"/>
        <v>-0.001206486485</v>
      </c>
      <c r="X28" s="14">
        <f t="shared" si="34"/>
        <v>0.9942675837</v>
      </c>
      <c r="Y28" s="13">
        <v>0.020144912335617667</v>
      </c>
      <c r="Z28" s="13">
        <v>0.02</v>
      </c>
      <c r="AA28" s="13">
        <v>0.375</v>
      </c>
      <c r="AB28" s="1"/>
      <c r="AC28" s="13">
        <v>0.0</v>
      </c>
      <c r="AD28" s="13">
        <v>0.0</v>
      </c>
      <c r="AE28" s="13">
        <v>0.0</v>
      </c>
      <c r="AF28" s="15">
        <v>0.0</v>
      </c>
      <c r="AG28" s="13">
        <v>0.0</v>
      </c>
      <c r="AH28" s="1"/>
      <c r="AI28" s="8">
        <f t="shared" si="6"/>
        <v>-0.005599462654</v>
      </c>
      <c r="AJ28" s="8">
        <f t="shared" si="7"/>
        <v>-0.004126384247</v>
      </c>
      <c r="AK28" s="8">
        <f t="shared" si="8"/>
        <v>0.01175430887</v>
      </c>
      <c r="AL28" s="1"/>
      <c r="AM28" s="8">
        <f>_c1*AM27+_c2*(AO28-AR28-$U28+$V28)+_c3*$W28+_c4*(AQ28-AQ27)</f>
        <v>-0.009092485258</v>
      </c>
      <c r="AN28" s="8">
        <f>_c5*AN27+(1-_c5)*AR28+_c6*(_c7*AM28+(1-_c7)*LN((AP28*$X28)/(AP27*$X27)-AR28/4))</f>
        <v>0.02507253122</v>
      </c>
      <c r="AO28" s="8">
        <f>_c8*AO27+(1-_c8)*($U28+_c9*(AR28-$V28)+_c10*AM27)</f>
        <v>0.03370698333</v>
      </c>
      <c r="AP28" s="22">
        <f>AP27*EXP(_c11*LN(AP27/AP26)+_c12*(AO28-AO27-$Y28+$Y27)+(1-_c11)*(AR28-$Z28)/4+BJ28)</f>
        <v>1.071462605</v>
      </c>
      <c r="AQ28" s="8">
        <f>_c13*AQ27+(1-_c13)*(_c14*AM27+_c15*(AV27-$AA27))</f>
        <v>0.004339960063</v>
      </c>
      <c r="AR28" s="8">
        <f>_c16*AN27+(1-_c16)*$V28+_c17</f>
        <v>0.02765937118</v>
      </c>
      <c r="AS28" s="8">
        <f>_c18+_c19*AS27+(1-_c19)*(_c20*AO28+(1-_c20)*$U28)</f>
        <v>0.04175281666</v>
      </c>
      <c r="AT28" s="22">
        <f>AT27*EXP(_c21*LN(AT27/AT26)+(1-_c21)*_c22)</f>
        <v>1.121892324</v>
      </c>
      <c r="AU28" s="22">
        <f t="shared" si="35"/>
        <v>1.111737769</v>
      </c>
      <c r="AV28" s="8">
        <f>((_c23+(1-_c23)*(1+LN(AP28/AP27)))*(1+AS28/4))/((AU28/AU27)*(1+_c24*AN28))*AV27-AQ28/4</f>
        <v>0.3840811645</v>
      </c>
      <c r="AW28" s="1"/>
      <c r="AX28" s="8">
        <f t="shared" ref="AX28:AZ28" si="87">J28-AM28</f>
        <v>-0.002313500751</v>
      </c>
      <c r="AY28" s="8">
        <f t="shared" si="87"/>
        <v>-0.0006719938792</v>
      </c>
      <c r="AZ28" s="8">
        <f t="shared" si="87"/>
        <v>0.0000799857569</v>
      </c>
      <c r="BA28" s="8">
        <f t="shared" si="11"/>
        <v>0.007932782591</v>
      </c>
      <c r="BB28" s="8">
        <f t="shared" ref="BB28:BD28" si="88">N28-AQ28</f>
        <v>0.0001270984384</v>
      </c>
      <c r="BC28" s="8">
        <f t="shared" si="88"/>
        <v>-0.0002610916468</v>
      </c>
      <c r="BD28" s="8">
        <f t="shared" si="88"/>
        <v>0.0004186911332</v>
      </c>
      <c r="BE28" s="8">
        <f t="shared" ref="BE28:BF28" si="89">LN(Q28/AT28)</f>
        <v>0</v>
      </c>
      <c r="BF28" s="8">
        <f t="shared" si="89"/>
        <v>-0.002313500751</v>
      </c>
      <c r="BG28" s="8">
        <f t="shared" si="14"/>
        <v>0.002673144401</v>
      </c>
      <c r="BH28" s="1"/>
      <c r="BI28" s="6">
        <v>0.0</v>
      </c>
      <c r="BJ28" s="1"/>
      <c r="BK28" s="1"/>
      <c r="BL28" s="1"/>
      <c r="BM28" s="1"/>
      <c r="BN28" s="1"/>
      <c r="BO28" s="1"/>
      <c r="BP28" s="1"/>
      <c r="BQ28" s="1"/>
    </row>
    <row r="29" ht="10.5" customHeight="1">
      <c r="A29" s="1"/>
      <c r="B29" s="1" t="s">
        <v>109</v>
      </c>
      <c r="C29" s="1"/>
      <c r="D29" s="1"/>
      <c r="E29" s="1"/>
      <c r="F29" s="1"/>
      <c r="G29" s="1"/>
      <c r="H29" s="1"/>
      <c r="I29" s="6">
        <f t="shared" si="15"/>
        <v>20</v>
      </c>
      <c r="J29" s="8">
        <f>_c1*J28+_c2*(L29-O29-$U29+$V29)+_c3*$W29+_c4*(N29-N28)+AC29</f>
        <v>-0.01040705791</v>
      </c>
      <c r="K29" s="8">
        <f>_c5*K28+(1-_c5)*O29+_c6*(_c7*J29+(1-_c7)*LN((M29*$X29)/(M28*$X28)-O29/4))+AD29</f>
        <v>0.02465643783</v>
      </c>
      <c r="L29" s="8">
        <f>_c8*L28+(1-_c8)*($U29+_c9*(O29-$V29)+_c10*J28)+AE29</f>
        <v>0.03317561559</v>
      </c>
      <c r="M29" s="22">
        <f>M28*EXP(_c11*LN(M28/M27)+_c12*(L29-L28-$Y29+$Y28)+(1-_c11)*(O29-$Z29)/4+AF29)</f>
        <v>1.082223417</v>
      </c>
      <c r="N29" s="8">
        <f>_c13*N28+(1-_c13)*(_c14*J28+_c15*(S28-$AA28))+AG29</f>
        <v>0.004783909973</v>
      </c>
      <c r="O29" s="8">
        <f>_c16*K28+(1-_c16)*$V29+_c17</f>
        <v>0.02748024181</v>
      </c>
      <c r="P29" s="8">
        <f>_c18+_c19*P28+(1-_c19)*(_c20*L29+(1-_c20)*$U29)</f>
        <v>0.04152888336</v>
      </c>
      <c r="Q29" s="22">
        <f>Q28*EXP(_c21*LN(Q28/Q27)+(1-_c21)*_c22)</f>
        <v>1.125360153</v>
      </c>
      <c r="R29" s="22">
        <f t="shared" si="5"/>
        <v>1.113709196</v>
      </c>
      <c r="S29" s="8">
        <f>((_c23+(1-_c23)*(1+LN(M29/M28)))*(1+P29/4))/((R29/R28)*(1+_c24*K29))*S28-N29/4</f>
        <v>0.3854413654</v>
      </c>
      <c r="T29" s="1"/>
      <c r="U29" s="13">
        <f t="shared" si="32"/>
        <v>0.03786528704</v>
      </c>
      <c r="V29" s="13">
        <v>0.03</v>
      </c>
      <c r="W29" s="13">
        <f t="shared" si="33"/>
        <v>-0.001234927037</v>
      </c>
      <c r="X29" s="14">
        <f t="shared" si="34"/>
        <v>0.9989135049</v>
      </c>
      <c r="Y29" s="13">
        <v>0.02010202813970085</v>
      </c>
      <c r="Z29" s="13">
        <v>0.02</v>
      </c>
      <c r="AA29" s="13">
        <v>0.375</v>
      </c>
      <c r="AB29" s="1"/>
      <c r="AC29" s="13">
        <v>0.0</v>
      </c>
      <c r="AD29" s="13">
        <v>0.0</v>
      </c>
      <c r="AE29" s="13">
        <v>0.0</v>
      </c>
      <c r="AF29" s="15">
        <v>0.0</v>
      </c>
      <c r="AG29" s="13">
        <v>0.0</v>
      </c>
      <c r="AH29" s="1"/>
      <c r="AI29" s="8">
        <f t="shared" si="6"/>
        <v>-0.005343562175</v>
      </c>
      <c r="AJ29" s="8">
        <f t="shared" si="7"/>
        <v>-0.004689671455</v>
      </c>
      <c r="AK29" s="8">
        <f t="shared" si="8"/>
        <v>0.01044136544</v>
      </c>
      <c r="AL29" s="1"/>
      <c r="AM29" s="8">
        <f>_c1*AM28+_c2*(AO29-AR29-$U29+$V29)+_c3*$W29+_c4*(AQ29-AQ28)</f>
        <v>-0.008163793317</v>
      </c>
      <c r="AN29" s="8">
        <f>_c5*AN28+(1-_c5)*AR29+_c6*(_c7*AM29+(1-_c7)*LN((AP29*$X29)/(AP28*$X28)-AR29/4))</f>
        <v>0.02539057872</v>
      </c>
      <c r="AO29" s="8">
        <f>_c8*AO28+(1-_c8)*($U29+_c9*(AR29-$V29)+_c10*AM28)</f>
        <v>0.03333011708</v>
      </c>
      <c r="AP29" s="22">
        <f>AP28*EXP(_c11*LN(AP28/AP27)+_c12*(AO29-AO28-$Y29+$Y28)+(1-_c11)*(AR29-$Z29)/4+BJ29)</f>
        <v>1.073668241</v>
      </c>
      <c r="AQ29" s="8">
        <f>_c13*AQ28+(1-_c13)*(_c14*AM28+_c15*(AV28-$AA28))</f>
        <v>0.004378952417</v>
      </c>
      <c r="AR29" s="8">
        <f>_c16*AN28+(1-_c16)*$V29+_c17</f>
        <v>0.02778263905</v>
      </c>
      <c r="AS29" s="8">
        <f>_c18+_c19*AS28+(1-_c19)*(_c20*AO29+(1-_c20)*$U29)</f>
        <v>0.04120320054</v>
      </c>
      <c r="AT29" s="22">
        <f>AT28*EXP(_c21*LN(AT28/AT27)+(1-_c21)*_c22)</f>
        <v>1.125360153</v>
      </c>
      <c r="AU29" s="22">
        <f t="shared" si="35"/>
        <v>1.116210344</v>
      </c>
      <c r="AV29" s="8">
        <f>((_c23+(1-_c23)*(1+LN(AP29/AP28)))*(1+AS29/4))/((AU29/AU28)*(1+_c24*AN29))*AV28-AQ29/4</f>
        <v>0.3827817842</v>
      </c>
      <c r="AW29" s="1"/>
      <c r="AX29" s="8">
        <f t="shared" ref="AX29:AZ29" si="90">J29-AM29</f>
        <v>-0.002243264597</v>
      </c>
      <c r="AY29" s="8">
        <f t="shared" si="90"/>
        <v>-0.000734140895</v>
      </c>
      <c r="AZ29" s="8">
        <f t="shared" si="90"/>
        <v>-0.0001545014955</v>
      </c>
      <c r="BA29" s="8">
        <f t="shared" si="11"/>
        <v>0.007936595948</v>
      </c>
      <c r="BB29" s="8">
        <f t="shared" ref="BB29:BD29" si="91">N29-AQ29</f>
        <v>0.0004049575558</v>
      </c>
      <c r="BC29" s="8">
        <f t="shared" si="91"/>
        <v>-0.0003023972456</v>
      </c>
      <c r="BD29" s="8">
        <f t="shared" si="91"/>
        <v>0.0003256828168</v>
      </c>
      <c r="BE29" s="8">
        <f t="shared" ref="BE29:BF29" si="92">LN(Q29/AT29)</f>
        <v>0</v>
      </c>
      <c r="BF29" s="8">
        <f t="shared" si="92"/>
        <v>-0.002243264597</v>
      </c>
      <c r="BG29" s="8">
        <f t="shared" si="14"/>
        <v>0.002659581273</v>
      </c>
      <c r="BH29" s="1"/>
      <c r="BI29" s="6">
        <v>0.0</v>
      </c>
      <c r="BJ29" s="1"/>
      <c r="BK29" s="1"/>
      <c r="BL29" s="1"/>
      <c r="BM29" s="1"/>
      <c r="BN29" s="1"/>
      <c r="BO29" s="1"/>
      <c r="BP29" s="1"/>
      <c r="BQ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6">
        <f t="shared" si="15"/>
        <v>21</v>
      </c>
      <c r="J30" s="8">
        <f>_c1*J29+_c2*(L30-O30-$U30+$V30)+_c3*$W30+_c4*(N30-N29)+AC30</f>
        <v>-0.009322365623</v>
      </c>
      <c r="K30" s="8">
        <f>_c5*K29+(1-_c5)*O30+_c6*(_c7*J30+(1-_c7)*LN((M30*$X30)/(M29*$X29)-O30/4))+AD30</f>
        <v>0.02497340001</v>
      </c>
      <c r="L30" s="8">
        <f>_c8*L29+(1-_c8)*($U30+_c9*(O30-$V30)+_c10*J29)+AE30</f>
        <v>0.03276707625</v>
      </c>
      <c r="M30" s="22">
        <f>M29*EXP(_c11*LN(M29/M28)+_c12*(L30-L29-$Y30+$Y29)+(1-_c11)*(O30-$Z30)/4+AF30)</f>
        <v>1.084417894</v>
      </c>
      <c r="N30" s="8">
        <f>_c13*N29+(1-_c13)*(_c14*J29+_c15*(S29-$AA29))+AG30</f>
        <v>0.004874695274</v>
      </c>
      <c r="O30" s="8">
        <f>_c16*K29+(1-_c16)*$V30+_c17</f>
        <v>0.02759539702</v>
      </c>
      <c r="P30" s="8">
        <f>_c18+_c19*P29+(1-_c19)*(_c20*L30+(1-_c20)*$U30)</f>
        <v>0.04098428245</v>
      </c>
      <c r="Q30" s="22">
        <f>Q29*EXP(_c21*LN(Q29/Q28)+(1-_c21)*_c22)</f>
        <v>1.128771469</v>
      </c>
      <c r="R30" s="22">
        <f t="shared" si="5"/>
        <v>1.118297545</v>
      </c>
      <c r="S30" s="8">
        <f>((_c23+(1-_c23)*(1+LN(M30/M29)))*(1+P30/4))/((R30/R29)*(1+_c24*K30))*S29-N30/4</f>
        <v>0.3840024262</v>
      </c>
      <c r="T30" s="1"/>
      <c r="U30" s="13">
        <f t="shared" si="32"/>
        <v>0.03782250847</v>
      </c>
      <c r="V30" s="13">
        <v>0.03</v>
      </c>
      <c r="W30" s="13">
        <f t="shared" si="33"/>
        <v>-0.001232980937</v>
      </c>
      <c r="X30" s="14">
        <f t="shared" si="34"/>
        <v>1.003649015</v>
      </c>
      <c r="Y30" s="13">
        <v>0.020071773400651683</v>
      </c>
      <c r="Z30" s="13">
        <v>0.02</v>
      </c>
      <c r="AA30" s="13">
        <v>0.375</v>
      </c>
      <c r="AB30" s="1"/>
      <c r="AC30" s="13">
        <v>0.0</v>
      </c>
      <c r="AD30" s="13">
        <v>0.0</v>
      </c>
      <c r="AE30" s="13">
        <v>0.0</v>
      </c>
      <c r="AF30" s="15">
        <v>0.0</v>
      </c>
      <c r="AG30" s="13">
        <v>0.0</v>
      </c>
      <c r="AH30" s="1"/>
      <c r="AI30" s="8">
        <f t="shared" si="6"/>
        <v>-0.005026599992</v>
      </c>
      <c r="AJ30" s="8">
        <f t="shared" si="7"/>
        <v>-0.005055432211</v>
      </c>
      <c r="AK30" s="8">
        <f t="shared" si="8"/>
        <v>0.009002426238</v>
      </c>
      <c r="AL30" s="1"/>
      <c r="AM30" s="8">
        <f>_c1*AM29+_c2*(AO30-AR30-$U30+$V30)+_c3*$W30+_c4*(AQ30-AQ29)</f>
        <v>-0.00719278703</v>
      </c>
      <c r="AN30" s="8">
        <f>_c5*AN29+(1-_c5)*AR30+_c6*(_c7*AM30+(1-_c7)*LN((AP30*$X30)/(AP29*$X29)-AR30/4))</f>
        <v>0.02574284122</v>
      </c>
      <c r="AO30" s="8">
        <f>_c8*AO29+(1-_c8)*($U30+_c9*(AR30-$V30)+_c10*AM29)</f>
        <v>0.03311516424</v>
      </c>
      <c r="AP30" s="22">
        <f>AP29*EXP(_c11*LN(AP29/AP28)+_c12*(AO30-AO29-$Y30+$Y29)+(1-_c11)*(AR30-$Z30)/4+BJ30)</f>
        <v>1.075863567</v>
      </c>
      <c r="AQ30" s="8">
        <f>_c13*AQ29+(1-_c13)*(_c14*AM29+_c15*(AV29-$AA29))</f>
        <v>0.004243139435</v>
      </c>
      <c r="AR30" s="8">
        <f>_c16*AN29+(1-_c16)*$V30+_c17</f>
        <v>0.02792576042</v>
      </c>
      <c r="AS30" s="8">
        <f>_c18+_c19*AS29+(1-_c19)*(_c20*AO30+(1-_c20)*$U30)</f>
        <v>0.04074462147</v>
      </c>
      <c r="AT30" s="22">
        <f>AT29*EXP(_c21*LN(AT29/AT28)+(1-_c21)*_c22)</f>
        <v>1.128771469</v>
      </c>
      <c r="AU30" s="22">
        <f t="shared" si="35"/>
        <v>1.120681585</v>
      </c>
      <c r="AV30" s="8">
        <f>((_c23+(1-_c23)*(1+LN(AP30/AP29)))*(1+AS30/4))/((AU30/AU29)*(1+_c24*AN30))*AV29-AQ30/4</f>
        <v>0.3814380065</v>
      </c>
      <c r="AW30" s="1"/>
      <c r="AX30" s="8">
        <f t="shared" ref="AX30:AZ30" si="93">J30-AM30</f>
        <v>-0.002129578592</v>
      </c>
      <c r="AY30" s="8">
        <f t="shared" si="93"/>
        <v>-0.0007694412092</v>
      </c>
      <c r="AZ30" s="8">
        <f t="shared" si="93"/>
        <v>-0.0003480879832</v>
      </c>
      <c r="BA30" s="8">
        <f t="shared" si="11"/>
        <v>0.00791968256</v>
      </c>
      <c r="BB30" s="8">
        <f t="shared" ref="BB30:BD30" si="94">N30-AQ30</f>
        <v>0.0006315558397</v>
      </c>
      <c r="BC30" s="8">
        <f t="shared" si="94"/>
        <v>-0.0003303634027</v>
      </c>
      <c r="BD30" s="8">
        <f t="shared" si="94"/>
        <v>0.0002396609745</v>
      </c>
      <c r="BE30" s="8">
        <f t="shared" ref="BE30:BF30" si="95">LN(Q30/AT30)</f>
        <v>0</v>
      </c>
      <c r="BF30" s="8">
        <f t="shared" si="95"/>
        <v>-0.002129578592</v>
      </c>
      <c r="BG30" s="8">
        <f t="shared" si="14"/>
        <v>0.002564419697</v>
      </c>
      <c r="BH30" s="1"/>
      <c r="BI30" s="6">
        <v>0.0</v>
      </c>
      <c r="BJ30" s="1"/>
      <c r="BK30" s="1"/>
      <c r="BL30" s="1"/>
      <c r="BM30" s="1"/>
      <c r="BN30" s="1"/>
      <c r="BO30" s="1"/>
      <c r="BP30" s="1"/>
      <c r="BQ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6">
        <f t="shared" si="15"/>
        <v>22</v>
      </c>
      <c r="J31" s="8">
        <f>_c1*J30+_c2*(L31-O31-$U31+$V31)+_c3*$W31+_c4*(N31-N30)+AC31</f>
        <v>-0.008190401333</v>
      </c>
      <c r="K31" s="8">
        <f>_c5*K30+(1-_c5)*O31+_c6*(_c7*J31+(1-_c7)*LN((M31*$X31)/(M30*$X30)-O31/4))+AD31</f>
        <v>0.0253385641</v>
      </c>
      <c r="L31" s="8">
        <f>_c8*L30+(1-_c8)*($U31+_c9*(O31-$V31)+_c10*J30)+AE31</f>
        <v>0.03253537307</v>
      </c>
      <c r="M31" s="22">
        <f>M30*EXP(_c11*LN(M30/M29)+_c12*(L31-L30-$Y31+$Y30)+(1-_c11)*(O31-$Z31)/4+AF31)</f>
        <v>1.086594704</v>
      </c>
      <c r="N31" s="8">
        <f>_c13*N30+(1-_c13)*(_c14*J30+_c15*(S30-$AA30))+AG31</f>
        <v>0.004768004905</v>
      </c>
      <c r="O31" s="8">
        <f>_c16*K30+(1-_c16)*$V31+_c17</f>
        <v>0.02773803</v>
      </c>
      <c r="P31" s="8">
        <f>_c18+_c19*P30+(1-_c19)*(_c20*L31+(1-_c20)*$U31)</f>
        <v>0.04052937845</v>
      </c>
      <c r="Q31" s="22">
        <f>Q30*EXP(_c21*LN(Q30/Q29)+(1-_c21)*_c22)</f>
        <v>1.132132436</v>
      </c>
      <c r="R31" s="22">
        <f t="shared" si="5"/>
        <v>1.122897687</v>
      </c>
      <c r="S31" s="8">
        <f>((_c23+(1-_c23)*(1+LN(M31/M30)))*(1+P31/4))/((R31/R30)*(1+_c24*K31))*S30-N31/4</f>
        <v>0.3825053655</v>
      </c>
      <c r="T31" s="1"/>
      <c r="U31" s="13">
        <f t="shared" si="32"/>
        <v>0.03778450075</v>
      </c>
      <c r="V31" s="13">
        <v>0.03</v>
      </c>
      <c r="W31" s="13">
        <f t="shared" si="33"/>
        <v>-0.001206764439</v>
      </c>
      <c r="X31" s="14">
        <f t="shared" si="34"/>
        <v>1.008461539</v>
      </c>
      <c r="Y31" s="13">
        <v>0.02005045360217283</v>
      </c>
      <c r="Z31" s="13">
        <v>0.02</v>
      </c>
      <c r="AA31" s="13">
        <v>0.375</v>
      </c>
      <c r="AB31" s="1"/>
      <c r="AC31" s="13">
        <v>0.0</v>
      </c>
      <c r="AD31" s="13">
        <v>0.0</v>
      </c>
      <c r="AE31" s="13">
        <v>0.0</v>
      </c>
      <c r="AF31" s="15">
        <v>0.0</v>
      </c>
      <c r="AG31" s="13">
        <v>0.0</v>
      </c>
      <c r="AH31" s="1"/>
      <c r="AI31" s="8">
        <f t="shared" si="6"/>
        <v>-0.004661435903</v>
      </c>
      <c r="AJ31" s="8">
        <f t="shared" si="7"/>
        <v>-0.005249127677</v>
      </c>
      <c r="AK31" s="8">
        <f t="shared" si="8"/>
        <v>0.007505365526</v>
      </c>
      <c r="AL31" s="1"/>
      <c r="AM31" s="8">
        <f>_c1*AM30+_c2*(AO31-AR31-$U31+$V31)+_c3*$W31+_c4*(AQ31-AQ30)</f>
        <v>-0.006210436936</v>
      </c>
      <c r="AN31" s="8">
        <f>_c5*AN30+(1-_c5)*AR31+_c6*(_c7*AM31+(1-_c7)*LN((AP31*$X31)/(AP30*$X30)-AR31/4))</f>
        <v>0.02611934617</v>
      </c>
      <c r="AO31" s="8">
        <f>_c8*AO30+(1-_c8)*($U31+_c9*(AR31-$V31)+_c10*AM30)</f>
        <v>0.0330380469</v>
      </c>
      <c r="AP31" s="22">
        <f>AP30*EXP(_c11*LN(AP30/AP29)+_c12*(AO31-AO30-$Y31+$Y30)+(1-_c11)*(AR31-$Z31)/4+BJ31)</f>
        <v>1.078059844</v>
      </c>
      <c r="AQ31" s="8">
        <f>_c13*AQ30+(1-_c13)*(_c14*AM30+_c15*(AV30-$AA30))</f>
        <v>0.003962834153</v>
      </c>
      <c r="AR31" s="8">
        <f>_c16*AN30+(1-_c16)*$V31+_c17</f>
        <v>0.02808427855</v>
      </c>
      <c r="AS31" s="8">
        <f>_c18+_c19*AS30+(1-_c19)*(_c20*AO31+(1-_c20)*$U31)</f>
        <v>0.0403678101</v>
      </c>
      <c r="AT31" s="22">
        <f>AT30*EXP(_c21*LN(AT30/AT29)+(1-_c21)*_c22)</f>
        <v>1.132132436</v>
      </c>
      <c r="AU31" s="22">
        <f t="shared" si="35"/>
        <v>1.125123187</v>
      </c>
      <c r="AV31" s="8">
        <f>((_c23+(1-_c23)*(1+LN(AP31/AP30)))*(1+AS31/4))/((AU31/AU30)*(1+_c24*AN31))*AV30-AQ31/4</f>
        <v>0.3801026464</v>
      </c>
      <c r="AW31" s="1"/>
      <c r="AX31" s="8">
        <f t="shared" ref="AX31:AZ31" si="96">J31-AM31</f>
        <v>-0.001979964397</v>
      </c>
      <c r="AY31" s="8">
        <f t="shared" si="96"/>
        <v>-0.0007807820727</v>
      </c>
      <c r="AZ31" s="8">
        <f t="shared" si="96"/>
        <v>-0.0005026738212</v>
      </c>
      <c r="BA31" s="8">
        <f t="shared" si="11"/>
        <v>0.007885696634</v>
      </c>
      <c r="BB31" s="8">
        <f t="shared" ref="BB31:BD31" si="97">N31-AQ31</f>
        <v>0.0008051707518</v>
      </c>
      <c r="BC31" s="8">
        <f t="shared" si="97"/>
        <v>-0.0003462485441</v>
      </c>
      <c r="BD31" s="8">
        <f t="shared" si="97"/>
        <v>0.0001615683503</v>
      </c>
      <c r="BE31" s="8">
        <f t="shared" ref="BE31:BF31" si="98">LN(Q31/AT31)</f>
        <v>0</v>
      </c>
      <c r="BF31" s="8">
        <f t="shared" si="98"/>
        <v>-0.001979964397</v>
      </c>
      <c r="BG31" s="8">
        <f t="shared" si="14"/>
        <v>0.002402719124</v>
      </c>
      <c r="BH31" s="1"/>
      <c r="BI31" s="6">
        <v>0.0</v>
      </c>
      <c r="BJ31" s="1"/>
      <c r="BK31" s="1"/>
      <c r="BL31" s="1"/>
      <c r="BM31" s="1"/>
      <c r="BN31" s="1"/>
      <c r="BO31" s="1"/>
      <c r="BP31" s="1"/>
      <c r="BQ31" s="1"/>
    </row>
    <row r="32" ht="10.5" customHeight="1">
      <c r="A32" s="1"/>
      <c r="B32" s="28" t="s">
        <v>110</v>
      </c>
      <c r="E32" s="1"/>
      <c r="F32" s="1"/>
      <c r="G32" s="1"/>
      <c r="H32" s="1"/>
      <c r="I32" s="6">
        <f t="shared" si="15"/>
        <v>23</v>
      </c>
      <c r="J32" s="8">
        <f>_c1*J31+_c2*(L32-O32-$U32+$V32)+_c3*$W32+_c4*(N32-N31)+AC32</f>
        <v>-0.007046380972</v>
      </c>
      <c r="K32" s="8">
        <f>_c5*K31+(1-_c5)*O32+_c6*(_c7*J32+(1-_c7)*LN((M32*$X32)/(M31*$X31)-O32/4))+AD32</f>
        <v>0.02573913551</v>
      </c>
      <c r="L32" s="8">
        <f>_c8*L31+(1-_c8)*($U32+_c9*(O32-$V32)+_c10*J31)+AE32</f>
        <v>0.03245573527</v>
      </c>
      <c r="M32" s="22">
        <f>M31*EXP(_c11*LN(M31/M30)+_c12*(L32-L31-$Y32+$Y31)+(1-_c11)*(O32-$Z32)/4+AF32)</f>
        <v>1.08876756</v>
      </c>
      <c r="N32" s="8">
        <f>_c13*N31+(1-_c13)*(_c14*J31+_c15*(S31-$AA31))+AG32</f>
        <v>0.004496436896</v>
      </c>
      <c r="O32" s="8">
        <f>_c16*K31+(1-_c16)*$V32+_c17</f>
        <v>0.02790235384</v>
      </c>
      <c r="P32" s="8">
        <f>_c18+_c19*P31+(1-_c19)*(_c20*L32+(1-_c20)*$U32)</f>
        <v>0.04015595647</v>
      </c>
      <c r="Q32" s="22">
        <f>Q31*EXP(_c21*LN(Q31/Q30)+(1-_c21)*_c22)</f>
        <v>1.135448631</v>
      </c>
      <c r="R32" s="22">
        <f t="shared" si="5"/>
        <v>1.12747595</v>
      </c>
      <c r="S32" s="8">
        <f>((_c23+(1-_c23)*(1+LN(M32/M31)))*(1+P32/4))/((R32/R31)*(1+_c24*K32))*S31-N32/4</f>
        <v>0.3810091507</v>
      </c>
      <c r="T32" s="1"/>
      <c r="U32" s="13">
        <f t="shared" si="32"/>
        <v>0.03775078283</v>
      </c>
      <c r="V32" s="13">
        <v>0.03</v>
      </c>
      <c r="W32" s="13">
        <f t="shared" si="33"/>
        <v>-0.001161655952</v>
      </c>
      <c r="X32" s="14">
        <f t="shared" si="34"/>
        <v>1.013341002</v>
      </c>
      <c r="Y32" s="13">
        <v>0.02003544485455097</v>
      </c>
      <c r="Z32" s="13">
        <v>0.02</v>
      </c>
      <c r="AA32" s="13">
        <v>0.375</v>
      </c>
      <c r="AB32" s="1"/>
      <c r="AC32" s="13">
        <v>0.0</v>
      </c>
      <c r="AD32" s="13">
        <v>0.0</v>
      </c>
      <c r="AE32" s="13">
        <v>0.0</v>
      </c>
      <c r="AF32" s="15">
        <v>0.0</v>
      </c>
      <c r="AG32" s="13">
        <v>0.0</v>
      </c>
      <c r="AH32" s="1"/>
      <c r="AI32" s="8">
        <f t="shared" si="6"/>
        <v>-0.004260864491</v>
      </c>
      <c r="AJ32" s="8">
        <f t="shared" si="7"/>
        <v>-0.005295047566</v>
      </c>
      <c r="AK32" s="8">
        <f t="shared" si="8"/>
        <v>0.006009150717</v>
      </c>
      <c r="AL32" s="1"/>
      <c r="AM32" s="8">
        <f>_c1*AM31+_c2*(AO32-AR32-$U32+$V32)+_c3*$W32+_c4*(AQ32-AQ31)</f>
        <v>-0.005244043147</v>
      </c>
      <c r="AN32" s="8">
        <f>_c5*AN31+(1-_c5)*AR32+_c6*(_c7*AM32+(1-_c7)*LN((AP32*$X32)/(AP31*$X31)-AR32/4))</f>
        <v>0.02651030263</v>
      </c>
      <c r="AO32" s="8">
        <f>_c8*AO31+(1-_c8)*($U32+_c9*(AR32-$V32)+_c10*AM31)</f>
        <v>0.0330763322</v>
      </c>
      <c r="AP32" s="22">
        <f>AP31*EXP(_c11*LN(AP31/AP30)+_c12*(AO32-AO31-$Y32+$Y31)+(1-_c11)*(AR32-$Z32)/4+BJ32)</f>
        <v>1.080267038</v>
      </c>
      <c r="AQ32" s="8">
        <f>_c13*AQ31+(1-_c13)*(_c14*AM31+_c15*(AV31-$AA31))</f>
        <v>0.003569752909</v>
      </c>
      <c r="AR32" s="8">
        <f>_c16*AN31+(1-_c16)*$V32+_c17</f>
        <v>0.02825370578</v>
      </c>
      <c r="AS32" s="8">
        <f>_c18+_c19*AS31+(1-_c19)*(_c20*AO32+(1-_c20)*$U32)</f>
        <v>0.0400639376</v>
      </c>
      <c r="AT32" s="22">
        <f>AT31*EXP(_c21*LN(AT31/AT30)+(1-_c21)*_c22)</f>
        <v>1.135448631</v>
      </c>
      <c r="AU32" s="22">
        <f t="shared" si="35"/>
        <v>1.129509875</v>
      </c>
      <c r="AV32" s="8">
        <f>((_c23+(1-_c23)*(1+LN(AP32/AP31)))*(1+AS32/4))/((AU32/AU31)*(1+_c24*AN32))*AV31-AQ32/4</f>
        <v>0.3788192965</v>
      </c>
      <c r="AW32" s="1"/>
      <c r="AX32" s="8">
        <f t="shared" ref="AX32:AZ32" si="99">J32-AM32</f>
        <v>-0.001802337825</v>
      </c>
      <c r="AY32" s="8">
        <f t="shared" si="99"/>
        <v>-0.0007711671203</v>
      </c>
      <c r="AZ32" s="8">
        <f t="shared" si="99"/>
        <v>-0.000620596934</v>
      </c>
      <c r="BA32" s="8">
        <f t="shared" si="11"/>
        <v>0.00783810984</v>
      </c>
      <c r="BB32" s="8">
        <f t="shared" ref="BB32:BD32" si="100">N32-AQ32</f>
        <v>0.0009266839864</v>
      </c>
      <c r="BC32" s="8">
        <f t="shared" si="100"/>
        <v>-0.0003513519327</v>
      </c>
      <c r="BD32" s="8">
        <f t="shared" si="100"/>
        <v>0.00009201886421</v>
      </c>
      <c r="BE32" s="8">
        <f t="shared" ref="BE32:BF32" si="101">LN(Q32/AT32)</f>
        <v>0</v>
      </c>
      <c r="BF32" s="8">
        <f t="shared" si="101"/>
        <v>-0.001802337825</v>
      </c>
      <c r="BG32" s="8">
        <f t="shared" si="14"/>
        <v>0.002189854229</v>
      </c>
      <c r="BH32" s="1"/>
      <c r="BI32" s="6">
        <v>0.0</v>
      </c>
      <c r="BJ32" s="1"/>
      <c r="BK32" s="1"/>
      <c r="BL32" s="1"/>
      <c r="BM32" s="1"/>
      <c r="BN32" s="1"/>
      <c r="BO32" s="1"/>
      <c r="BP32" s="1"/>
      <c r="BQ32" s="1"/>
    </row>
    <row r="33" ht="10.5" customHeight="1">
      <c r="A33" s="1"/>
      <c r="E33" s="1"/>
      <c r="F33" s="1"/>
      <c r="G33" s="1"/>
      <c r="H33" s="1"/>
      <c r="I33" s="6">
        <f t="shared" si="15"/>
        <v>24</v>
      </c>
      <c r="J33" s="8">
        <f>_c1*J32+_c2*(L33-O33-$U33+$V33)+_c3*$W33+_c4*(N33-N32)+AC33</f>
        <v>-0.005921431821</v>
      </c>
      <c r="K33" s="8">
        <f>_c5*K32+(1-_c5)*O33+_c6*(_c7*J33+(1-_c7)*LN((M33*$X33)/(M32*$X32)-O33/4))+AD33</f>
        <v>0.02616268198</v>
      </c>
      <c r="L33" s="8">
        <f>_c8*L32+(1-_c8)*($U33+_c9*(O33-$V33)+_c10*J32)+AE33</f>
        <v>0.03250453904</v>
      </c>
      <c r="M33" s="22">
        <f>M32*EXP(_c11*LN(M32/M31)+_c12*(L33-L32-$Y33+$Y32)+(1-_c11)*(O33-$Z33)/4+AF33)</f>
        <v>1.090948606</v>
      </c>
      <c r="N33" s="8">
        <f>_c13*N32+(1-_c13)*(_c14*J32+_c15*(S32-$AA32))+AG33</f>
        <v>0.004094341563</v>
      </c>
      <c r="O33" s="8">
        <f>_c16*K32+(1-_c16)*$V33+_c17</f>
        <v>0.02808261098</v>
      </c>
      <c r="P33" s="8">
        <f>_c18+_c19*P32+(1-_c19)*(_c20*L33+(1-_c20)*$U33)</f>
        <v>0.03985596502</v>
      </c>
      <c r="Q33" s="22">
        <f>Q32*EXP(_c21*LN(Q32/Q31)+(1-_c21)*_c22)</f>
        <v>1.138725096</v>
      </c>
      <c r="R33" s="22">
        <f t="shared" si="5"/>
        <v>1.132002137</v>
      </c>
      <c r="S33" s="8">
        <f>((_c23+(1-_c23)*(1+LN(M33/M32)))*(1+P33/4))/((R33/R32)*(1+_c24*K33))*S32-N33/4</f>
        <v>0.3795629854</v>
      </c>
      <c r="T33" s="1"/>
      <c r="U33" s="13">
        <f t="shared" si="32"/>
        <v>0.03772091072</v>
      </c>
      <c r="V33" s="13">
        <v>0.03</v>
      </c>
      <c r="W33" s="13">
        <f t="shared" si="33"/>
        <v>-0.001102336043</v>
      </c>
      <c r="X33" s="14">
        <f t="shared" si="34"/>
        <v>1.018279336</v>
      </c>
      <c r="Y33" s="13">
        <v>0.020024887798003675</v>
      </c>
      <c r="Z33" s="13">
        <v>0.02</v>
      </c>
      <c r="AA33" s="13">
        <v>0.375</v>
      </c>
      <c r="AB33" s="1"/>
      <c r="AC33" s="13">
        <v>0.0</v>
      </c>
      <c r="AD33" s="13">
        <v>0.0</v>
      </c>
      <c r="AE33" s="13">
        <v>0.0</v>
      </c>
      <c r="AF33" s="15">
        <v>0.0</v>
      </c>
      <c r="AG33" s="13">
        <v>0.0</v>
      </c>
      <c r="AH33" s="1"/>
      <c r="AI33" s="8">
        <f t="shared" si="6"/>
        <v>-0.003837318016</v>
      </c>
      <c r="AJ33" s="8">
        <f t="shared" si="7"/>
        <v>-0.005216371677</v>
      </c>
      <c r="AK33" s="8">
        <f t="shared" si="8"/>
        <v>0.004562985357</v>
      </c>
      <c r="AL33" s="1"/>
      <c r="AM33" s="8">
        <f>_c1*AM32+_c2*(AO33-AR33-$U33+$V33)+_c3*$W33+_c4*(AQ33-AQ32)</f>
        <v>-0.004316761316</v>
      </c>
      <c r="AN33" s="8">
        <f>_c5*AN32+(1-_c5)*AR33+_c6*(_c7*AM33+(1-_c7)*LN((AP33*$X33)/(AP32*$X32)-AR33/4))</f>
        <v>0.02690637707</v>
      </c>
      <c r="AO33" s="8">
        <f>_c8*AO32+(1-_c8)*($U33+_c9*(AR33-$V33)+_c10*AM32)</f>
        <v>0.03320912205</v>
      </c>
      <c r="AP33" s="22">
        <f>AP32*EXP(_c11*LN(AP32/AP31)+_c12*(AO33-AO32-$Y33+$Y32)+(1-_c11)*(AR33-$Z33)/4+BJ33)</f>
        <v>1.082493758</v>
      </c>
      <c r="AQ33" s="8">
        <f>_c13*AQ32+(1-_c13)*(_c14*AM32+_c15*(AV32-$AA32))</f>
        <v>0.00309525731</v>
      </c>
      <c r="AR33" s="8">
        <f>_c16*AN32+(1-_c16)*$V33+_c17</f>
        <v>0.02842963618</v>
      </c>
      <c r="AS33" s="8">
        <f>_c18+_c19*AS32+(1-_c19)*(_c20*AO33+(1-_c20)*$U33)</f>
        <v>0.03982462491</v>
      </c>
      <c r="AT33" s="22">
        <f>AT32*EXP(_c21*LN(AT32/AT31)+(1-_c21)*_c22)</f>
        <v>1.138725096</v>
      </c>
      <c r="AU33" s="22">
        <f t="shared" si="35"/>
        <v>1.133820086</v>
      </c>
      <c r="AV33" s="8">
        <f>((_c23+(1-_c23)*(1+LN(AP33/AP32)))*(1+AS33/4))/((AU33/AU32)*(1+_c24*AN33))*AV32-AQ33/4</f>
        <v>0.3776221958</v>
      </c>
      <c r="AW33" s="1"/>
      <c r="AX33" s="8">
        <f t="shared" ref="AX33:AZ33" si="102">J33-AM33</f>
        <v>-0.001604670505</v>
      </c>
      <c r="AY33" s="8">
        <f t="shared" si="102"/>
        <v>-0.0007436950862</v>
      </c>
      <c r="AZ33" s="8">
        <f t="shared" si="102"/>
        <v>-0.0007045830078</v>
      </c>
      <c r="BA33" s="8">
        <f t="shared" si="11"/>
        <v>0.007780183959</v>
      </c>
      <c r="BB33" s="8">
        <f t="shared" ref="BB33:BD33" si="103">N33-AQ33</f>
        <v>0.0009990842525</v>
      </c>
      <c r="BC33" s="8">
        <f t="shared" si="103"/>
        <v>-0.0003470252041</v>
      </c>
      <c r="BD33" s="8">
        <f t="shared" si="103"/>
        <v>0.0000313401109</v>
      </c>
      <c r="BE33" s="8">
        <f t="shared" ref="BE33:BF33" si="104">LN(Q33/AT33)</f>
        <v>0</v>
      </c>
      <c r="BF33" s="8">
        <f t="shared" si="104"/>
        <v>-0.001604670505</v>
      </c>
      <c r="BG33" s="8">
        <f t="shared" si="14"/>
        <v>0.001940789565</v>
      </c>
      <c r="BH33" s="1"/>
      <c r="BI33" s="6">
        <v>0.0</v>
      </c>
      <c r="BJ33" s="1"/>
      <c r="BK33" s="1"/>
      <c r="BL33" s="1"/>
      <c r="BM33" s="1"/>
      <c r="BN33" s="1"/>
      <c r="BO33" s="1"/>
      <c r="BP33" s="1"/>
      <c r="BQ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6">
        <f t="shared" si="15"/>
        <v>25</v>
      </c>
      <c r="J34" s="8">
        <f>_c1*J33+_c2*(L34-O34-$U34+$V34)+_c3*$W34+_c4*(N34-N33)+AC34</f>
        <v>-0.004842038944</v>
      </c>
      <c r="K34" s="8">
        <f>_c5*K33+(1-_c5)*O34+_c6*(_c7*J34+(1-_c7)*LN((M34*$X34)/(M33*$X33)-O34/4))+AD34</f>
        <v>0.02659744437</v>
      </c>
      <c r="L34" s="8">
        <f>_c8*L33+(1-_c8)*($U34+_c9*(O34-$V34)+_c10*J33)+AE34</f>
        <v>0.03265934548</v>
      </c>
      <c r="M34" s="22">
        <f>M33*EXP(_c11*LN(M33/M32)+_c12*(L34-L33-$Y34+$Y33)+(1-_c11)*(O34-$Z34)/4+AF34)</f>
        <v>1.09314835</v>
      </c>
      <c r="N34" s="8">
        <f>_c13*N33+(1-_c13)*(_c14*J33+_c15*(S33-$AA33))+AG34</f>
        <v>0.003595927139</v>
      </c>
      <c r="O34" s="8">
        <f>_c16*K33+(1-_c16)*$V34+_c17</f>
        <v>0.02827320689</v>
      </c>
      <c r="P34" s="8">
        <f>_c18+_c19*P33+(1-_c19)*(_c20*L34+(1-_c20)*$U34)</f>
        <v>0.03962155959</v>
      </c>
      <c r="Q34" s="22">
        <f>Q33*EXP(_c21*LN(Q33/Q32)+(1-_c21)*_c22)</f>
        <v>1.141966388</v>
      </c>
      <c r="R34" s="22">
        <f t="shared" si="5"/>
        <v>1.136450308</v>
      </c>
      <c r="S34" s="8">
        <f>((_c23+(1-_c23)*(1+LN(M34/M33)))*(1+P34/4))/((R34/R33)*(1+_c24*K34))*S33-N34/4</f>
        <v>0.3782060415</v>
      </c>
      <c r="T34" s="1"/>
      <c r="U34" s="13">
        <f t="shared" si="32"/>
        <v>0.03769447747</v>
      </c>
      <c r="V34" s="13">
        <v>0.03</v>
      </c>
      <c r="W34" s="13">
        <f t="shared" si="33"/>
        <v>-0.001032833395</v>
      </c>
      <c r="X34" s="14">
        <f t="shared" si="34"/>
        <v>1.023270084</v>
      </c>
      <c r="Y34" s="13">
        <v>0.020017467298493366</v>
      </c>
      <c r="Z34" s="13">
        <v>0.02</v>
      </c>
      <c r="AA34" s="13">
        <v>0.375</v>
      </c>
      <c r="AB34" s="1"/>
      <c r="AC34" s="13">
        <v>0.0</v>
      </c>
      <c r="AD34" s="13">
        <v>0.0</v>
      </c>
      <c r="AE34" s="13">
        <v>0.0</v>
      </c>
      <c r="AF34" s="15">
        <v>0.0</v>
      </c>
      <c r="AG34" s="13">
        <v>0.0</v>
      </c>
      <c r="AH34" s="1"/>
      <c r="AI34" s="8">
        <f t="shared" si="6"/>
        <v>-0.003402555626</v>
      </c>
      <c r="AJ34" s="8">
        <f t="shared" si="7"/>
        <v>-0.00503513199</v>
      </c>
      <c r="AK34" s="8">
        <f t="shared" si="8"/>
        <v>0.003206041544</v>
      </c>
      <c r="AL34" s="1"/>
      <c r="AM34" s="8">
        <f>_c1*AM33+_c2*(AO34-AR34-$U34+$V34)+_c3*$W34+_c4*(AQ34-AQ33)</f>
        <v>-0.003447351857</v>
      </c>
      <c r="AN34" s="8">
        <f>_c5*AN33+(1-_c5)*AR34+_c6*(_c7*AM34+(1-_c7)*LN((AP34*$X34)/(AP33*$X33)-AR34/4))</f>
        <v>0.02729895357</v>
      </c>
      <c r="AO34" s="8">
        <f>_c8*AO33+(1-_c8)*($U34+_c9*(AR34-$V34)+_c10*AM33)</f>
        <v>0.03341703076</v>
      </c>
      <c r="AP34" s="22">
        <f>AP33*EXP(_c11*LN(AP33/AP32)+_c12*(AO34-AO33-$Y34+$Y33)+(1-_c11)*(AR34-$Z34)/4+BJ34)</f>
        <v>1.084747223</v>
      </c>
      <c r="AQ34" s="8">
        <f>_c13*AQ33+(1-_c13)*(_c14*AM33+_c15*(AV33-$AA33))</f>
        <v>0.002568968875</v>
      </c>
      <c r="AR34" s="8">
        <f>_c16*AN33+(1-_c16)*$V34+_c17</f>
        <v>0.02860786968</v>
      </c>
      <c r="AS34" s="8">
        <f>_c18+_c19*AS33+(1-_c19)*(_c20*AO34+(1-_c20)*$U34)</f>
        <v>0.03964194862</v>
      </c>
      <c r="AT34" s="22">
        <f>AT33*EXP(_c21*LN(AT33/AT32)+(1-_c21)*_c22)</f>
        <v>1.141966388</v>
      </c>
      <c r="AU34" s="22">
        <f t="shared" si="35"/>
        <v>1.138036406</v>
      </c>
      <c r="AV34" s="8">
        <f>((_c23+(1-_c23)*(1+LN(AP34/AP33)))*(1+AS34/4))/((AU34/AU33)*(1+_c24*AN34))*AV33-AQ34/4</f>
        <v>0.3765365314</v>
      </c>
      <c r="AW34" s="1"/>
      <c r="AX34" s="8">
        <f t="shared" ref="AX34:AZ34" si="105">J34-AM34</f>
        <v>-0.001394687087</v>
      </c>
      <c r="AY34" s="8">
        <f t="shared" si="105"/>
        <v>-0.0007015091933</v>
      </c>
      <c r="AZ34" s="8">
        <f t="shared" si="105"/>
        <v>-0.0007576852797</v>
      </c>
      <c r="BA34" s="8">
        <f t="shared" si="11"/>
        <v>0.007714941793</v>
      </c>
      <c r="BB34" s="8">
        <f t="shared" ref="BB34:BD34" si="106">N34-AQ34</f>
        <v>0.001026958264</v>
      </c>
      <c r="BC34" s="8">
        <f t="shared" si="106"/>
        <v>-0.0003346627888</v>
      </c>
      <c r="BD34" s="8">
        <f t="shared" si="106"/>
        <v>-0.00002038902806</v>
      </c>
      <c r="BE34" s="8">
        <f t="shared" ref="BE34:BF34" si="107">LN(Q34/AT34)</f>
        <v>0</v>
      </c>
      <c r="BF34" s="8">
        <f t="shared" si="107"/>
        <v>-0.001394687087</v>
      </c>
      <c r="BG34" s="8">
        <f t="shared" si="14"/>
        <v>0.001669510129</v>
      </c>
      <c r="BH34" s="1"/>
      <c r="BI34" s="6">
        <v>0.0</v>
      </c>
      <c r="BJ34" s="1"/>
      <c r="BK34" s="1"/>
      <c r="BL34" s="1"/>
      <c r="BM34" s="1"/>
      <c r="BN34" s="1"/>
      <c r="BO34" s="1"/>
      <c r="BP34" s="1"/>
      <c r="BQ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6">
        <f t="shared" si="15"/>
        <v>26</v>
      </c>
      <c r="J35" s="8">
        <f>_c1*J34+_c2*(L35-O35-$U35+$V35)+_c3*$W35+_c4*(N35-N34)+AC35</f>
        <v>-0.003829744742</v>
      </c>
      <c r="K35" s="8">
        <f>_c5*K34+(1-_c5)*O35+_c6*(_c7*J35+(1-_c7)*LN((M35*$X35)/(M34*$X34)-O35/4))+AD35</f>
        <v>0.02703262171</v>
      </c>
      <c r="L35" s="8">
        <f>_c8*L34+(1-_c8)*($U35+_c9*(O35-$V35)+_c10*J34)+AE35</f>
        <v>0.03289900588</v>
      </c>
      <c r="M35" s="22">
        <f>M34*EXP(_c11*LN(M34/M33)+_c12*(L35-L34-$Y35+$Y34)+(1-_c11)*(O35-$Z35)/4+AF35)</f>
        <v>1.095375629</v>
      </c>
      <c r="N35" s="8">
        <f>_c13*N34+(1-_c13)*(_c14*J34+_c15*(S34-$AA34))+AG35</f>
        <v>0.003033746126</v>
      </c>
      <c r="O35" s="8">
        <f>_c16*K34+(1-_c16)*$V35+_c17</f>
        <v>0.02846884997</v>
      </c>
      <c r="P35" s="8">
        <f>_c18+_c19*P34+(1-_c19)*(_c20*L35+(1-_c20)*$U35)</f>
        <v>0.03944514374</v>
      </c>
      <c r="Q35" s="22">
        <f>Q34*EXP(_c21*LN(Q34/Q33)+(1-_c21)*_c22)</f>
        <v>1.145176631</v>
      </c>
      <c r="R35" s="22">
        <f t="shared" si="5"/>
        <v>1.140799284</v>
      </c>
      <c r="S35" s="8">
        <f>((_c23+(1-_c23)*(1+LN(M35/M34)))*(1+P35/4))/((R35/R34)*(1+_c24*K35))*S34-N35/4</f>
        <v>0.3769676767</v>
      </c>
      <c r="T35" s="1"/>
      <c r="U35" s="13">
        <f t="shared" si="32"/>
        <v>0.03767111226</v>
      </c>
      <c r="V35" s="13">
        <v>0.03</v>
      </c>
      <c r="W35" s="13">
        <f t="shared" si="33"/>
        <v>-0.0009565746091</v>
      </c>
      <c r="X35" s="14">
        <f t="shared" si="34"/>
        <v>1.028308082</v>
      </c>
      <c r="Y35" s="13">
        <v>0.020012254612879834</v>
      </c>
      <c r="Z35" s="13">
        <v>0.02</v>
      </c>
      <c r="AA35" s="13">
        <v>0.375</v>
      </c>
      <c r="AB35" s="1"/>
      <c r="AC35" s="13">
        <v>0.0</v>
      </c>
      <c r="AD35" s="13">
        <v>0.0</v>
      </c>
      <c r="AE35" s="13">
        <v>0.0</v>
      </c>
      <c r="AF35" s="15">
        <v>0.0</v>
      </c>
      <c r="AG35" s="13">
        <v>0.0</v>
      </c>
      <c r="AH35" s="1"/>
      <c r="AI35" s="8">
        <f t="shared" si="6"/>
        <v>-0.002967378293</v>
      </c>
      <c r="AJ35" s="8">
        <f t="shared" si="7"/>
        <v>-0.004772106382</v>
      </c>
      <c r="AK35" s="8">
        <f t="shared" si="8"/>
        <v>0.00196767672</v>
      </c>
      <c r="AL35" s="1"/>
      <c r="AM35" s="8">
        <f>_c1*AM34+_c2*(AO35-AR35-$U35+$V35)+_c3*$W35+_c4*(AQ35-AQ34)</f>
        <v>-0.002650135684</v>
      </c>
      <c r="AN35" s="8">
        <f>_c5*AN34+(1-_c5)*AR35+_c6*(_c7*AM35+(1-_c7)*LN((AP35*$X35)/(AP34*$X34)-AR35/4))</f>
        <v>0.02768035261</v>
      </c>
      <c r="AO35" s="8">
        <f>_c8*AO34+(1-_c8)*($U35+_c9*(AR35-$V35)+_c10*AM34)</f>
        <v>0.03368221936</v>
      </c>
      <c r="AP35" s="22">
        <f>AP34*EXP(_c11*LN(AP34/AP33)+_c12*(AO35-AO34-$Y35+$Y34)+(1-_c11)*(AR35-$Z35)/4+BJ35)</f>
        <v>1.08703326</v>
      </c>
      <c r="AQ35" s="8">
        <f>_c13*AQ34+(1-_c13)*(_c14*AM34+_c15*(AV34-$AA34))</f>
        <v>0.002017746197</v>
      </c>
      <c r="AR35" s="8">
        <f>_c16*AN34+(1-_c16)*$V35+_c17</f>
        <v>0.02878452911</v>
      </c>
      <c r="AS35" s="8">
        <f>_c18+_c19*AS34+(1-_c19)*(_c20*AO35+(1-_c20)*$U35)</f>
        <v>0.03950844777</v>
      </c>
      <c r="AT35" s="22">
        <f>AT34*EXP(_c21*LN(AT34/AT33)+(1-_c21)*_c22)</f>
        <v>1.145176631</v>
      </c>
      <c r="AU35" s="22">
        <f t="shared" si="35"/>
        <v>1.142145775</v>
      </c>
      <c r="AV35" s="8">
        <f>((_c23+(1-_c23)*(1+LN(AP35/AP34)))*(1+AS35/4))/((AU35/AU34)*(1+_c24*AN35))*AV34-AQ35/4</f>
        <v>0.3755790718</v>
      </c>
      <c r="AW35" s="1"/>
      <c r="AX35" s="8">
        <f t="shared" ref="AX35:AZ35" si="108">J35-AM35</f>
        <v>-0.001179609058</v>
      </c>
      <c r="AY35" s="8">
        <f t="shared" si="108"/>
        <v>-0.0006477308988</v>
      </c>
      <c r="AZ35" s="8">
        <f t="shared" si="108"/>
        <v>-0.0007832134847</v>
      </c>
      <c r="BA35" s="8">
        <f t="shared" si="11"/>
        <v>0.007645139583</v>
      </c>
      <c r="BB35" s="8">
        <f t="shared" ref="BB35:BD35" si="109">N35-AQ35</f>
        <v>0.001015999929</v>
      </c>
      <c r="BC35" s="8">
        <f t="shared" si="109"/>
        <v>-0.000315679137</v>
      </c>
      <c r="BD35" s="8">
        <f t="shared" si="109"/>
        <v>-0.00006330403153</v>
      </c>
      <c r="BE35" s="8">
        <f t="shared" ref="BE35:BF35" si="110">LN(Q35/AT35)</f>
        <v>0</v>
      </c>
      <c r="BF35" s="8">
        <f t="shared" si="110"/>
        <v>-0.001179609058</v>
      </c>
      <c r="BG35" s="8">
        <f t="shared" si="14"/>
        <v>0.001388604883</v>
      </c>
      <c r="BH35" s="1"/>
      <c r="BI35" s="6">
        <v>0.0</v>
      </c>
      <c r="BJ35" s="1"/>
      <c r="BK35" s="1"/>
      <c r="BL35" s="1"/>
      <c r="BM35" s="1"/>
      <c r="BN35" s="1"/>
      <c r="BO35" s="1"/>
      <c r="BP35" s="1"/>
      <c r="BQ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6">
        <f t="shared" si="15"/>
        <v>27</v>
      </c>
      <c r="J36" s="8">
        <f>_c1*J35+_c2*(L36-O36-$U36+$V36)+_c3*$W36+_c4*(N36-N35)+AC36</f>
        <v>-0.002901081978</v>
      </c>
      <c r="K36" s="8">
        <f>_c5*K35+(1-_c5)*O36+_c6*(_c7*J36+(1-_c7)*LN((M36*$X36)/(M35*$X35)-O36/4))+AD36</f>
        <v>0.02745860603</v>
      </c>
      <c r="L36" s="8">
        <f>_c8*L35+(1-_c8)*($U36+_c9*(O36-$V36)+_c10*J35)+AE36</f>
        <v>0.03320380435</v>
      </c>
      <c r="M36" s="22">
        <f>M35*EXP(_c11*LN(M35/M34)+_c12*(L36-L35-$Y36+$Y35)+(1-_c11)*(O36-$Z36)/4+AF36)</f>
        <v>1.097637617</v>
      </c>
      <c r="N36" s="8">
        <f>_c13*N35+(1-_c13)*(_c14*J35+_c15*(S35-$AA35))+AG36</f>
        <v>0.002437557771</v>
      </c>
      <c r="O36" s="8">
        <f>_c16*K35+(1-_c16)*$V36+_c17</f>
        <v>0.02866467977</v>
      </c>
      <c r="P36" s="8">
        <f>_c18+_c19*P35+(1-_c19)*(_c20*L36+(1-_c20)*$U36)</f>
        <v>0.03931941029</v>
      </c>
      <c r="Q36" s="22">
        <f>Q35*EXP(_c21*LN(Q35/Q34)+(1-_c21)*_c22)</f>
        <v>1.148359548</v>
      </c>
      <c r="R36" s="22">
        <f t="shared" si="5"/>
        <v>1.14503289</v>
      </c>
      <c r="S36" s="8">
        <f>((_c23+(1-_c23)*(1+LN(M36/M35)))*(1+P36/4))/((R36/R35)*(1+_c24*K36))*S35-N36/4</f>
        <v>0.3758680276</v>
      </c>
      <c r="T36" s="1"/>
      <c r="U36" s="13">
        <f t="shared" si="32"/>
        <v>0.0376504788</v>
      </c>
      <c r="V36" s="13">
        <v>0.03</v>
      </c>
      <c r="W36" s="13">
        <f t="shared" si="33"/>
        <v>-0.000876436088</v>
      </c>
      <c r="X36" s="14">
        <f t="shared" si="34"/>
        <v>1.033389207</v>
      </c>
      <c r="Y36" s="13">
        <v>0.020008594731376568</v>
      </c>
      <c r="Z36" s="13">
        <v>0.02</v>
      </c>
      <c r="AA36" s="13">
        <v>0.375</v>
      </c>
      <c r="AB36" s="1"/>
      <c r="AC36" s="13">
        <v>0.0</v>
      </c>
      <c r="AD36" s="13">
        <v>0.0</v>
      </c>
      <c r="AE36" s="13">
        <v>0.0</v>
      </c>
      <c r="AF36" s="15">
        <v>0.0</v>
      </c>
      <c r="AG36" s="13">
        <v>0.0</v>
      </c>
      <c r="AH36" s="1"/>
      <c r="AI36" s="8">
        <f t="shared" si="6"/>
        <v>-0.002541393968</v>
      </c>
      <c r="AJ36" s="8">
        <f t="shared" si="7"/>
        <v>-0.004446674459</v>
      </c>
      <c r="AK36" s="8">
        <f t="shared" si="8"/>
        <v>0.0008680276145</v>
      </c>
      <c r="AL36" s="1"/>
      <c r="AM36" s="8">
        <f>_c1*AM35+_c2*(AO36-AR36-$U36+$V36)+_c3*$W36+_c4*(AQ36-AQ35)</f>
        <v>-0.001935130058</v>
      </c>
      <c r="AN36" s="8">
        <f>_c5*AN35+(1-_c5)*AR36+_c6*(_c7*AM36+(1-_c7)*LN((AP36*$X36)/(AP35*$X35)-AR36/4))</f>
        <v>0.0280439945</v>
      </c>
      <c r="AO36" s="8">
        <f>_c8*AO35+(1-_c8)*($U36+_c9*(AR36-$V36)+_c10*AM35)</f>
        <v>0.03398845841</v>
      </c>
      <c r="AP36" s="22">
        <f>AP35*EXP(_c11*LN(AP35/AP34)+_c12*(AO36-AO35-$Y36+$Y35)+(1-_c11)*(AR36-$Z36)/4+BJ36)</f>
        <v>1.089356338</v>
      </c>
      <c r="AQ36" s="8">
        <f>_c13*AQ35+(1-_c13)*(_c14*AM35+_c15*(AV35-$AA35))</f>
        <v>0.001464997757</v>
      </c>
      <c r="AR36" s="8">
        <f>_c16*AN35+(1-_c16)*$V36+_c17</f>
        <v>0.02895615867</v>
      </c>
      <c r="AS36" s="8">
        <f>_c18+_c19*AS35+(1-_c19)*(_c20*AO36+(1-_c20)*$U36)</f>
        <v>0.03941713275</v>
      </c>
      <c r="AT36" s="22">
        <f>AT35*EXP(_c21*LN(AT35/AT34)+(1-_c21)*_c22)</f>
        <v>1.148359548</v>
      </c>
      <c r="AU36" s="22">
        <f t="shared" si="35"/>
        <v>1.146139471</v>
      </c>
      <c r="AV36" s="8">
        <f>((_c23+(1-_c23)*(1+LN(AP36/AP35)))*(1+AS36/4))/((AU36/AU35)*(1+_c24*AN36))*AV35-AQ36/4</f>
        <v>0.3747590352</v>
      </c>
      <c r="AW36" s="1"/>
      <c r="AX36" s="8">
        <f t="shared" ref="AX36:AZ36" si="111">J36-AM36</f>
        <v>-0.0009659519201</v>
      </c>
      <c r="AY36" s="8">
        <f t="shared" si="111"/>
        <v>-0.0005853884676</v>
      </c>
      <c r="AZ36" s="8">
        <f t="shared" si="111"/>
        <v>-0.0007846540681</v>
      </c>
      <c r="BA36" s="8">
        <f t="shared" si="11"/>
        <v>0.007573243506</v>
      </c>
      <c r="BB36" s="8">
        <f t="shared" ref="BB36:BD36" si="112">N36-AQ36</f>
        <v>0.0009725600137</v>
      </c>
      <c r="BC36" s="8">
        <f t="shared" si="112"/>
        <v>-0.0002914789045</v>
      </c>
      <c r="BD36" s="8">
        <f t="shared" si="112"/>
        <v>-0.00009772246931</v>
      </c>
      <c r="BE36" s="8">
        <f t="shared" ref="BE36:BF36" si="113">LN(Q36/AT36)</f>
        <v>0</v>
      </c>
      <c r="BF36" s="8">
        <f t="shared" si="113"/>
        <v>-0.0009659519201</v>
      </c>
      <c r="BG36" s="8">
        <f t="shared" si="14"/>
        <v>0.00110899244</v>
      </c>
      <c r="BH36" s="1"/>
      <c r="BI36" s="6">
        <v>0.0</v>
      </c>
      <c r="BJ36" s="1"/>
      <c r="BK36" s="1"/>
      <c r="BL36" s="1"/>
      <c r="BM36" s="1"/>
      <c r="BN36" s="1"/>
      <c r="BO36" s="1"/>
      <c r="BP36" s="1"/>
      <c r="BQ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6">
        <f t="shared" si="15"/>
        <v>28</v>
      </c>
      <c r="J37" s="8">
        <f>_c1*J36+_c2*(L37-O37-$U37+$V37)+_c3*$W37+_c4*(N37-N36)+AC37</f>
        <v>-0.002067710501</v>
      </c>
      <c r="K37" s="8">
        <f>_c5*K36+(1-_c5)*O37+_c6*(_c7*J37+(1-_c7)*LN((M37*$X37)/(M36*$X36)-O37/4))+AD37</f>
        <v>0.02786715393</v>
      </c>
      <c r="L37" s="8">
        <f>_c8*L36+(1-_c8)*($U37+_c9*(O37-$V37)+_c10*J36)+AE37</f>
        <v>0.03355561078</v>
      </c>
      <c r="M37" s="22">
        <f>M36*EXP(_c11*LN(M36/M35)+_c12*(L37-L36-$Y37+$Y36)+(1-_c11)*(O37-$Z37)/4+AF37)</f>
        <v>1.099939867</v>
      </c>
      <c r="N37" s="8">
        <f>_c13*N36+(1-_c13)*(_c14*J36+_c15*(S36-$AA36))+AG37</f>
        <v>0.001833543541</v>
      </c>
      <c r="O37" s="8">
        <f>_c16*K36+(1-_c16)*$V37+_c17</f>
        <v>0.02885637271</v>
      </c>
      <c r="P37" s="8">
        <f>_c18+_c19*P36+(1-_c19)*(_c20*L37+(1-_c20)*$U37)</f>
        <v>0.03923738315</v>
      </c>
      <c r="Q37" s="22">
        <f>Q36*EXP(_c21*LN(Q36/Q35)+(1-_c21)*_c22)</f>
        <v>1.151518507</v>
      </c>
      <c r="R37" s="22">
        <f t="shared" si="5"/>
        <v>1.14913996</v>
      </c>
      <c r="S37" s="8">
        <f>((_c23+(1-_c23)*(1+LN(M37/M36)))*(1+P37/4))/((R37/R36)*(1+_c24*K37))*S36-N37/4</f>
        <v>0.3749188783</v>
      </c>
      <c r="T37" s="1"/>
      <c r="U37" s="13">
        <f t="shared" si="32"/>
        <v>0.03763227342</v>
      </c>
      <c r="V37" s="13">
        <v>0.03</v>
      </c>
      <c r="W37" s="13">
        <f t="shared" si="33"/>
        <v>-0.0007947965493</v>
      </c>
      <c r="X37" s="14">
        <f t="shared" si="34"/>
        <v>1.038510169</v>
      </c>
      <c r="Y37" s="13">
        <v>0.02000602621338001</v>
      </c>
      <c r="Z37" s="13">
        <v>0.02</v>
      </c>
      <c r="AA37" s="13">
        <v>0.375</v>
      </c>
      <c r="AB37" s="1"/>
      <c r="AC37" s="13">
        <v>0.0</v>
      </c>
      <c r="AD37" s="13">
        <v>0.0</v>
      </c>
      <c r="AE37" s="13">
        <v>0.0</v>
      </c>
      <c r="AF37" s="15">
        <v>0.0</v>
      </c>
      <c r="AG37" s="13">
        <v>0.0</v>
      </c>
      <c r="AH37" s="1"/>
      <c r="AI37" s="8">
        <f t="shared" si="6"/>
        <v>-0.002132846072</v>
      </c>
      <c r="AJ37" s="8">
        <f t="shared" si="7"/>
        <v>-0.004076662633</v>
      </c>
      <c r="AK37" s="8">
        <f t="shared" si="8"/>
        <v>-0.00008112174712</v>
      </c>
      <c r="AL37" s="1"/>
      <c r="AM37" s="8">
        <f>_c1*AM36+_c2*(AO37-AR37-$U37+$V37)+_c3*$W37+_c4*(AQ37-AQ36)</f>
        <v>-0.001308332198</v>
      </c>
      <c r="AN37" s="8">
        <f>_c5*AN36+(1-_c5)*AR37+_c6*(_c7*AM37+(1-_c7)*LN((AP37*$X37)/(AP36*$X36)-AR37/4))</f>
        <v>0.02838450207</v>
      </c>
      <c r="AO37" s="8">
        <f>_c8*AO36+(1-_c8)*($U37+_c9*(AR37-$V37)+_c10*AM36)</f>
        <v>0.03432119607</v>
      </c>
      <c r="AP37" s="22">
        <f>AP36*EXP(_c11*LN(AP36/AP35)+_c12*(AO37-AO36-$Y37+$Y36)+(1-_c11)*(AR37-$Z37)/4+BJ37)</f>
        <v>1.091719635</v>
      </c>
      <c r="AQ37" s="8">
        <f>_c13*AQ36+(1-_c13)*(_c14*AM36+_c15*(AV36-$AA36))</f>
        <v>0.0009302922345</v>
      </c>
      <c r="AR37" s="8">
        <f>_c16*AN36+(1-_c16)*$V37+_c17</f>
        <v>0.02911979752</v>
      </c>
      <c r="AS37" s="8">
        <f>_c18+_c19*AS36+(1-_c19)*(_c20*AO37+(1-_c20)*$U37)</f>
        <v>0.03936149625</v>
      </c>
      <c r="AT37" s="22">
        <f>AT36*EXP(_c21*LN(AT36/AT35)+(1-_c21)*_c22)</f>
        <v>1.151518507</v>
      </c>
      <c r="AU37" s="22">
        <f t="shared" si="35"/>
        <v>1.150012923</v>
      </c>
      <c r="AV37" s="8">
        <f>((_c23+(1-_c23)*(1+LN(AP37/AP36)))*(1+AS37/4))/((AU37/AU36)*(1+_c24*AN37))*AV36-AQ37/4</f>
        <v>0.3740791055</v>
      </c>
      <c r="AW37" s="1"/>
      <c r="AX37" s="8">
        <f t="shared" ref="AX37:AZ37" si="114">J37-AM37</f>
        <v>-0.0007593783034</v>
      </c>
      <c r="AY37" s="8">
        <f t="shared" si="114"/>
        <v>-0.0005173481422</v>
      </c>
      <c r="AZ37" s="8">
        <f t="shared" si="114"/>
        <v>-0.0007655852861</v>
      </c>
      <c r="BA37" s="8">
        <f t="shared" si="11"/>
        <v>0.007501412133</v>
      </c>
      <c r="BB37" s="8">
        <f t="shared" ref="BB37:BD37" si="115">N37-AQ37</f>
        <v>0.000903251307</v>
      </c>
      <c r="BC37" s="8">
        <f t="shared" si="115"/>
        <v>-0.0002634248104</v>
      </c>
      <c r="BD37" s="8">
        <f t="shared" si="115"/>
        <v>-0.0001241130926</v>
      </c>
      <c r="BE37" s="8">
        <f t="shared" ref="BE37:BF37" si="116">LN(Q37/AT37)</f>
        <v>0</v>
      </c>
      <c r="BF37" s="8">
        <f t="shared" si="116"/>
        <v>-0.0007593783034</v>
      </c>
      <c r="BG37" s="8">
        <f t="shared" si="14"/>
        <v>0.0008397727909</v>
      </c>
      <c r="BH37" s="1"/>
      <c r="BI37" s="6">
        <v>0.0</v>
      </c>
      <c r="BJ37" s="1"/>
      <c r="BK37" s="1"/>
      <c r="BL37" s="1"/>
      <c r="BM37" s="1"/>
      <c r="BN37" s="1"/>
      <c r="BO37" s="1"/>
      <c r="BP37" s="1"/>
      <c r="BQ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6">
        <f t="shared" si="15"/>
        <v>29</v>
      </c>
      <c r="J38" s="8">
        <f>_c1*J37+_c2*(L38-O38-$U38+$V38)+_c3*$W38+_c4*(N38-N37)+AC38</f>
        <v>-0.001336721665</v>
      </c>
      <c r="K38" s="8">
        <f>_c5*K37+(1-_c5)*O38+_c6*(_c7*J38+(1-_c7)*LN((M38*$X38)/(M37*$X37)-O38/4))+AD38</f>
        <v>0.02825149009</v>
      </c>
      <c r="L38" s="8">
        <f>_c8*L37+(1-_c8)*($U38+_c9*(O38-$V38)+_c10*J37)+AE38</f>
        <v>0.03393802222</v>
      </c>
      <c r="M38" s="22">
        <f>M37*EXP(_c11*LN(M37/M36)+_c12*(L38-L37-$Y38+$Y37)+(1-_c11)*(O38-$Z38)/4+AF38)</f>
        <v>1.102286385</v>
      </c>
      <c r="N38" s="8">
        <f>_c13*N37+(1-_c13)*(_c14*J37+_c15*(S37-$AA37))+AG38</f>
        <v>0.001243839434</v>
      </c>
      <c r="O38" s="8">
        <f>_c16*K37+(1-_c16)*$V38+_c17</f>
        <v>0.02904021927</v>
      </c>
      <c r="P38" s="8">
        <f>_c18+_c19*P37+(1-_c19)*(_c20*L38+(1-_c20)*$U38)</f>
        <v>0.03919245905</v>
      </c>
      <c r="Q38" s="22">
        <f>Q37*EXP(_c21*LN(Q37/Q36)+(1-_c21)*_c22)</f>
        <v>1.154656551</v>
      </c>
      <c r="R38" s="22">
        <f t="shared" si="5"/>
        <v>1.153114128</v>
      </c>
      <c r="S38" s="8">
        <f>((_c23+(1-_c23)*(1+LN(M38/M37)))*(1+P38/4))/((R38/R37)*(1+_c24*K38))*S37-N38/4</f>
        <v>0.3741247077</v>
      </c>
      <c r="T38" s="1"/>
      <c r="U38" s="13">
        <f t="shared" si="32"/>
        <v>0.03761622281</v>
      </c>
      <c r="V38" s="13">
        <v>0.03</v>
      </c>
      <c r="W38" s="13">
        <f t="shared" si="33"/>
        <v>-0.0007135889873</v>
      </c>
      <c r="X38" s="14">
        <f t="shared" si="34"/>
        <v>1.04366835</v>
      </c>
      <c r="Y38" s="13">
        <v>0.020004224290215852</v>
      </c>
      <c r="Z38" s="13">
        <v>0.02</v>
      </c>
      <c r="AA38" s="13">
        <v>0.375</v>
      </c>
      <c r="AB38" s="1"/>
      <c r="AC38" s="13">
        <v>0.0</v>
      </c>
      <c r="AD38" s="13">
        <v>0.0</v>
      </c>
      <c r="AE38" s="13">
        <v>0.0</v>
      </c>
      <c r="AF38" s="15">
        <v>0.0</v>
      </c>
      <c r="AG38" s="13">
        <v>0.0</v>
      </c>
      <c r="AH38" s="1"/>
      <c r="AI38" s="8">
        <f t="shared" si="6"/>
        <v>-0.00174850991</v>
      </c>
      <c r="AJ38" s="8">
        <f t="shared" si="7"/>
        <v>-0.003678200595</v>
      </c>
      <c r="AK38" s="8">
        <f t="shared" si="8"/>
        <v>-0.0008752922869</v>
      </c>
      <c r="AL38" s="1"/>
      <c r="AM38" s="8">
        <f>_c1*AM37+_c2*(AO38-AR38-$U38+$V38)+_c3*$W38+_c4*(AQ38-AQ37)</f>
        <v>-0.0007721156701</v>
      </c>
      <c r="AN38" s="8">
        <f>_c5*AN37+(1-_c5)*AR38+_c6*(_c7*AM38+(1-_c7)*LN((AP38*$X38)/(AP37*$X37)-AR38/4))</f>
        <v>0.02869774345</v>
      </c>
      <c r="AO38" s="8">
        <f>_c8*AO37+(1-_c8)*($U38+_c9*(AR38-$V38)+_c10*AM37)</f>
        <v>0.03466761363</v>
      </c>
      <c r="AP38" s="22">
        <f>AP37*EXP(_c11*LN(AP37/AP36)+_c12*(AO38-AO37-$Y38+$Y37)+(1-_c11)*(AR38-$Z38)/4+BJ38)</f>
        <v>1.094125122</v>
      </c>
      <c r="AQ38" s="8">
        <f>_c13*AQ37+(1-_c13)*(_c14*AM37+_c15*(AV37-$AA37))</f>
        <v>0.0004292216602</v>
      </c>
      <c r="AR38" s="8">
        <f>_c16*AN37+(1-_c16)*$V38+_c17</f>
        <v>0.02927302593</v>
      </c>
      <c r="AS38" s="8">
        <f>_c18+_c19*AS37+(1-_c19)*(_c20*AO38+(1-_c20)*$U38)</f>
        <v>0.03933552501</v>
      </c>
      <c r="AT38" s="22">
        <f>AT37*EXP(_c21*LN(AT37/AT36)+(1-_c21)*_c22)</f>
        <v>1.154656551</v>
      </c>
      <c r="AU38" s="22">
        <f t="shared" si="35"/>
        <v>1.153765367</v>
      </c>
      <c r="AV38" s="8">
        <f>((_c23+(1-_c23)*(1+LN(AP38/AP37)))*(1+AS38/4))/((AU38/AU37)*(1+_c24*AN38))*AV37-AQ38/4</f>
        <v>0.3735365219</v>
      </c>
      <c r="AW38" s="1"/>
      <c r="AX38" s="8">
        <f t="shared" ref="AX38:AZ38" si="117">J38-AM38</f>
        <v>-0.0005646059944</v>
      </c>
      <c r="AY38" s="8">
        <f t="shared" si="117"/>
        <v>-0.0004462533616</v>
      </c>
      <c r="AZ38" s="8">
        <f t="shared" si="117"/>
        <v>-0.0007295914098</v>
      </c>
      <c r="BA38" s="8">
        <f t="shared" si="11"/>
        <v>0.007431486057</v>
      </c>
      <c r="BB38" s="8">
        <f t="shared" ref="BB38:BD38" si="118">N38-AQ38</f>
        <v>0.0008146177734</v>
      </c>
      <c r="BC38" s="8">
        <f t="shared" si="118"/>
        <v>-0.000232806664</v>
      </c>
      <c r="BD38" s="8">
        <f t="shared" si="118"/>
        <v>-0.0001430659587</v>
      </c>
      <c r="BE38" s="8">
        <f t="shared" ref="BE38:BF38" si="119">LN(Q38/AT38)</f>
        <v>0</v>
      </c>
      <c r="BF38" s="8">
        <f t="shared" si="119"/>
        <v>-0.0005646059944</v>
      </c>
      <c r="BG38" s="8">
        <f t="shared" si="14"/>
        <v>0.0005881857828</v>
      </c>
      <c r="BH38" s="1"/>
      <c r="BI38" s="6">
        <v>0.0</v>
      </c>
      <c r="BJ38" s="1"/>
      <c r="BK38" s="1"/>
      <c r="BL38" s="1"/>
      <c r="BM38" s="1"/>
      <c r="BN38" s="1"/>
      <c r="BO38" s="1"/>
      <c r="BP38" s="1"/>
      <c r="BQ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6">
        <f t="shared" si="15"/>
        <v>30</v>
      </c>
      <c r="J39" s="8">
        <f>_c1*J38+_c2*(L39-O39-$U39+$V39)+_c3*$W39+_c4*(N39-N38)+AC39</f>
        <v>-0.0007110715844</v>
      </c>
      <c r="K39" s="8">
        <f>_c5*K38+(1-_c5)*O39+_c6*(_c7*J39+(1-_c7)*LN((M39*$X39)/(M38*$X38)-O39/4))+AD39</f>
        <v>0.0286063447</v>
      </c>
      <c r="L39" s="8">
        <f>_c8*L38+(1-_c8)*($U39+_c9*(O39-$V39)+_c10*J38)+AE39</f>
        <v>0.03433647604</v>
      </c>
      <c r="M39" s="22">
        <f>M38*EXP(_c11*LN(M38/M37)+_c12*(L39-L38-$Y39+$Y38)+(1-_c11)*(O39-$Z39)/4+AF39)</f>
        <v>1.104679743</v>
      </c>
      <c r="N39" s="8">
        <f>_c13*N38+(1-_c13)*(_c14*J38+_c15*(S38-$AA38))+AG39</f>
        <v>0.0006863409231</v>
      </c>
      <c r="O39" s="8">
        <f>_c16*K38+(1-_c16)*$V39+_c17</f>
        <v>0.02921317054</v>
      </c>
      <c r="P39" s="8">
        <f>_c18+_c19*P38+(1-_c19)*(_c20*L39+(1-_c20)*$U39)</f>
        <v>0.03917844726</v>
      </c>
      <c r="Q39" s="22">
        <f>Q38*EXP(_c21*LN(Q38/Q37)+(1-_c21)*_c22)</f>
        <v>1.157776432</v>
      </c>
      <c r="R39" s="22">
        <f t="shared" si="5"/>
        <v>1.156953462</v>
      </c>
      <c r="S39" s="8">
        <f>((_c23+(1-_c23)*(1+LN(M39/M38)))*(1+P39/4))/((R39/R38)*(1+_c24*K39))*S38-N39/4</f>
        <v>0.3734838352</v>
      </c>
      <c r="T39" s="1"/>
      <c r="U39" s="13">
        <f t="shared" si="32"/>
        <v>0.03760208182</v>
      </c>
      <c r="V39" s="13">
        <v>0.03</v>
      </c>
      <c r="W39" s="13">
        <f t="shared" si="33"/>
        <v>-0.000634351158</v>
      </c>
      <c r="X39" s="14">
        <f t="shared" si="34"/>
        <v>1.048861673</v>
      </c>
      <c r="Y39" s="13">
        <v>0.020002960567661005</v>
      </c>
      <c r="Z39" s="13">
        <v>0.02</v>
      </c>
      <c r="AA39" s="13">
        <v>0.375</v>
      </c>
      <c r="AB39" s="1"/>
      <c r="AC39" s="13">
        <v>0.0</v>
      </c>
      <c r="AD39" s="13">
        <v>0.0</v>
      </c>
      <c r="AE39" s="13">
        <v>0.0</v>
      </c>
      <c r="AF39" s="15">
        <v>0.0</v>
      </c>
      <c r="AG39" s="13">
        <v>0.0</v>
      </c>
      <c r="AH39" s="1"/>
      <c r="AI39" s="8">
        <f t="shared" si="6"/>
        <v>-0.001393655303</v>
      </c>
      <c r="AJ39" s="8">
        <f t="shared" si="7"/>
        <v>-0.003265605779</v>
      </c>
      <c r="AK39" s="8">
        <f t="shared" si="8"/>
        <v>-0.001516164843</v>
      </c>
      <c r="AL39" s="1"/>
      <c r="AM39" s="8">
        <f>_c1*AM38+_c2*(AO39-AR39-$U39+$V39)+_c3*$W39+_c4*(AQ39-AQ38)</f>
        <v>-0.000325704615</v>
      </c>
      <c r="AN39" s="8">
        <f>_c5*AN38+(1-_c5)*AR39+_c6*(_c7*AM39+(1-_c7)*LN((AP39*$X39)/(AP38*$X38)-AR39/4))</f>
        <v>0.02898082022</v>
      </c>
      <c r="AO39" s="8">
        <f>_c8*AO38+(1-_c8)*($U39+_c9*(AR39-$V39)+_c10*AM38)</f>
        <v>0.03501665623</v>
      </c>
      <c r="AP39" s="22">
        <f>AP38*EXP(_c11*LN(AP38/AP37)+_c12*(AO39-AO38-$Y39+$Y38)+(1-_c11)*(AR39-$Z39)/4+BJ39)</f>
        <v>1.09657368</v>
      </c>
      <c r="AQ39" s="8">
        <f>_c13*AQ38+(1-_c13)*(_c14*AM38+_c15*(AV38-$AA38))</f>
        <v>-0.00002652985276</v>
      </c>
      <c r="AR39" s="8">
        <f>_c16*AN38+(1-_c16)*$V39+_c17</f>
        <v>0.02941398455</v>
      </c>
      <c r="AS39" s="8">
        <f>_c18+_c19*AS38+(1-_c19)*(_c20*AO39+(1-_c20)*$U39)</f>
        <v>0.03933371083</v>
      </c>
      <c r="AT39" s="22">
        <f>AT38*EXP(_c21*LN(AT38/AT37)+(1-_c21)*_c22)</f>
        <v>1.157776432</v>
      </c>
      <c r="AU39" s="22">
        <f t="shared" si="35"/>
        <v>1.1573994</v>
      </c>
      <c r="AV39" s="8">
        <f>((_c23+(1-_c23)*(1+LN(AP39/AP38)))*(1+AS39/4))/((AU39/AU38)*(1+_c24*AN39))*AV38-AQ39/4</f>
        <v>0.3731241792</v>
      </c>
      <c r="AW39" s="1"/>
      <c r="AX39" s="8">
        <f t="shared" ref="AX39:AZ39" si="120">J39-AM39</f>
        <v>-0.0003853669693</v>
      </c>
      <c r="AY39" s="8">
        <f t="shared" si="120"/>
        <v>-0.0003744755245</v>
      </c>
      <c r="AZ39" s="8">
        <f t="shared" si="120"/>
        <v>-0.0006801801919</v>
      </c>
      <c r="BA39" s="8">
        <f t="shared" si="11"/>
        <v>0.007364985235</v>
      </c>
      <c r="BB39" s="8">
        <f t="shared" ref="BB39:BD39" si="121">N39-AQ39</f>
        <v>0.0007128707758</v>
      </c>
      <c r="BC39" s="8">
        <f t="shared" si="121"/>
        <v>-0.0002008140127</v>
      </c>
      <c r="BD39" s="8">
        <f t="shared" si="121"/>
        <v>-0.0001552635785</v>
      </c>
      <c r="BE39" s="8">
        <f t="shared" ref="BE39:BF39" si="122">LN(Q39/AT39)</f>
        <v>0</v>
      </c>
      <c r="BF39" s="8">
        <f t="shared" si="122"/>
        <v>-0.0003853669693</v>
      </c>
      <c r="BG39" s="8">
        <f t="shared" si="14"/>
        <v>0.0003596559435</v>
      </c>
      <c r="BH39" s="1"/>
      <c r="BI39" s="6">
        <v>0.0</v>
      </c>
      <c r="BJ39" s="1"/>
      <c r="BK39" s="1"/>
      <c r="BL39" s="1"/>
      <c r="BM39" s="1"/>
      <c r="BN39" s="1"/>
      <c r="BO39" s="1"/>
      <c r="BP39" s="1"/>
      <c r="BQ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6">
        <f t="shared" si="15"/>
        <v>31</v>
      </c>
      <c r="J40" s="8">
        <f>_c1*J39+_c2*(L40-O40-$U40+$V40)+_c3*$W40+_c4*(N40-N39)+AC40</f>
        <v>-0.0001901044403</v>
      </c>
      <c r="K40" s="8">
        <f>_c5*K39+(1-_c5)*O40+_c6*(_c7*J40+(1-_c7)*LN((M40*$X40)/(M39*$X39)-O40/4))+AD40</f>
        <v>0.02892793056</v>
      </c>
      <c r="L40" s="8">
        <f>_c8*L39+(1-_c8)*($U40+_c9*(O40-$V40)+_c10*J39)+AE40</f>
        <v>0.0347383242</v>
      </c>
      <c r="M40" s="22">
        <f>M39*EXP(_c11*LN(M39/M38)+_c12*(L40-L39-$Y40+$Y39)+(1-_c11)*(O40-$Z40)/4+AF40)</f>
        <v>1.107121206</v>
      </c>
      <c r="N40" s="8">
        <f>_c13*N39+(1-_c13)*(_c14*J39+_c15*(S39-$AA39))+AG40</f>
        <v>0.0001747326114</v>
      </c>
      <c r="O40" s="8">
        <f>_c16*K39+(1-_c16)*$V40+_c17</f>
        <v>0.02937285511</v>
      </c>
      <c r="P40" s="8">
        <f>_c18+_c19*P39+(1-_c19)*(_c20*L40+(1-_c20)*$U40)</f>
        <v>0.03918960561</v>
      </c>
      <c r="Q40" s="22">
        <f>Q39*EXP(_c21*LN(Q39/Q38)+(1-_c21)*_c22)</f>
        <v>1.160880633</v>
      </c>
      <c r="R40" s="22">
        <f t="shared" si="5"/>
        <v>1.160659965</v>
      </c>
      <c r="S40" s="8">
        <f>((_c23+(1-_c23)*(1+LN(M40/M39)))*(1+P40/4))/((R40/R39)*(1+_c24*K40))*S39-N40/4</f>
        <v>0.3729895931</v>
      </c>
      <c r="T40" s="1"/>
      <c r="U40" s="13">
        <f t="shared" si="32"/>
        <v>0.03758963107</v>
      </c>
      <c r="V40" s="13">
        <v>0.03</v>
      </c>
      <c r="W40" s="13">
        <f t="shared" si="33"/>
        <v>-0.0005582738714</v>
      </c>
      <c r="X40" s="14">
        <f t="shared" si="34"/>
        <v>1.054088494</v>
      </c>
      <c r="Y40" s="13">
        <v>0.02000207453606865</v>
      </c>
      <c r="Z40" s="13">
        <v>0.02</v>
      </c>
      <c r="AA40" s="13">
        <v>0.375</v>
      </c>
      <c r="AB40" s="1"/>
      <c r="AC40" s="13">
        <v>0.0</v>
      </c>
      <c r="AD40" s="13">
        <v>0.0</v>
      </c>
      <c r="AE40" s="13">
        <v>0.0</v>
      </c>
      <c r="AF40" s="15">
        <v>0.0</v>
      </c>
      <c r="AG40" s="13">
        <v>0.0</v>
      </c>
      <c r="AH40" s="1"/>
      <c r="AI40" s="8">
        <f t="shared" si="6"/>
        <v>-0.001072069435</v>
      </c>
      <c r="AJ40" s="8">
        <f t="shared" si="7"/>
        <v>-0.00285130687</v>
      </c>
      <c r="AK40" s="8">
        <f t="shared" si="8"/>
        <v>-0.00201040692</v>
      </c>
      <c r="AL40" s="1"/>
      <c r="AM40" s="8">
        <f>_c1*AM39+_c2*(AO40-AR40-$U40+$V40)+_c3*$W40+_c4*(AQ40-AQ39)</f>
        <v>0.00003430700971</v>
      </c>
      <c r="AN40" s="8">
        <f>_c5*AN39+(1-_c5)*AR40+_c6*(_c7*AM40+(1-_c7)*LN((AP40*$X40)/(AP39*$X39)-AR40/4))</f>
        <v>0.02923200873</v>
      </c>
      <c r="AO40" s="8">
        <f>_c8*AO39+(1-_c8)*($U40+_c9*(AR40-$V40)+_c10*AM39)</f>
        <v>0.03535903146</v>
      </c>
      <c r="AP40" s="22">
        <f>AP39*EXP(_c11*LN(AP39/AP38)+_c12*(AO40-AO39-$Y40+$Y39)+(1-_c11)*(AR40-$Z40)/4+BJ40)</f>
        <v>1.099065226</v>
      </c>
      <c r="AQ40" s="8">
        <f>_c13*AQ39+(1-_c13)*(_c14*AM39+_c15*(AV39-$AA39))</f>
        <v>-0.0004289585011</v>
      </c>
      <c r="AR40" s="8">
        <f>_c16*AN39+(1-_c16)*$V40+_c17</f>
        <v>0.0295413691</v>
      </c>
      <c r="AS40" s="8">
        <f>_c18+_c19*AS39+(1-_c19)*(_c20*AO40+(1-_c20)*$U40)</f>
        <v>0.03935105891</v>
      </c>
      <c r="AT40" s="22">
        <f>AT39*EXP(_c21*LN(AT39/AT38)+(1-_c21)*_c22)</f>
        <v>1.160880633</v>
      </c>
      <c r="AU40" s="22">
        <f t="shared" si="35"/>
        <v>1.16092046</v>
      </c>
      <c r="AV40" s="8">
        <f>((_c23+(1-_c23)*(1+LN(AP40/AP39)))*(1+AS40/4))/((AU40/AU39)*(1+_c24*AN40))*AV39-AQ40/4</f>
        <v>0.3728316895</v>
      </c>
      <c r="AW40" s="1"/>
      <c r="AX40" s="8">
        <f t="shared" ref="AX40:AZ40" si="123">J40-AM40</f>
        <v>-0.00022441145</v>
      </c>
      <c r="AY40" s="8">
        <f t="shared" si="123"/>
        <v>-0.0003040781617</v>
      </c>
      <c r="AZ40" s="8">
        <f t="shared" si="123"/>
        <v>-0.0006207072572</v>
      </c>
      <c r="BA40" s="8">
        <f t="shared" si="11"/>
        <v>0.007303114039</v>
      </c>
      <c r="BB40" s="8">
        <f t="shared" ref="BB40:BD40" si="124">N40-AQ40</f>
        <v>0.0006036911124</v>
      </c>
      <c r="BC40" s="8">
        <f t="shared" si="124"/>
        <v>-0.000168513986</v>
      </c>
      <c r="BD40" s="8">
        <f t="shared" si="124"/>
        <v>-0.0001614532982</v>
      </c>
      <c r="BE40" s="8">
        <f t="shared" ref="BE40:BF40" si="125">LN(Q40/AT40)</f>
        <v>0</v>
      </c>
      <c r="BF40" s="8">
        <f t="shared" si="125"/>
        <v>-0.00022441145</v>
      </c>
      <c r="BG40" s="8">
        <f t="shared" si="14"/>
        <v>0.000157903542</v>
      </c>
      <c r="BH40" s="1"/>
      <c r="BI40" s="6">
        <v>0.0</v>
      </c>
      <c r="BJ40" s="1"/>
      <c r="BK40" s="1"/>
      <c r="BL40" s="1"/>
      <c r="BM40" s="1"/>
      <c r="BN40" s="1"/>
      <c r="BO40" s="1"/>
      <c r="BP40" s="1"/>
      <c r="BQ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6">
        <f t="shared" si="15"/>
        <v>32</v>
      </c>
      <c r="J41" s="8">
        <f>_c1*J40+_c2*(L41-O41-$U41+$V41)+_c3*$W41+_c4*(N41-N40)+AC41</f>
        <v>0.0002298706965</v>
      </c>
      <c r="K41" s="8">
        <f>_c5*K40+(1-_c5)*O41+_c6*(_c7*J41+(1-_c7)*LN((M41*$X41)/(M40*$X40)-O41/4))+AD41</f>
        <v>0.02921386888</v>
      </c>
      <c r="L41" s="8">
        <f>_c8*L40+(1-_c8)*($U41+_c9*(O41-$V41)+_c10*J40)+AE41</f>
        <v>0.03513286247</v>
      </c>
      <c r="M41" s="22">
        <f>M40*EXP(_c11*LN(M40/M39)+_c12*(L41-L40-$Y41+$Y40)+(1-_c11)*(O41-$Z41)/4+AF41)</f>
        <v>1.109610881</v>
      </c>
      <c r="N41" s="8">
        <f>_c13*N40+(1-_c13)*(_c14*J40+_c15*(S40-$AA40))+AG41</f>
        <v>-0.0002813057389</v>
      </c>
      <c r="O41" s="8">
        <f>_c16*K40+(1-_c16)*$V41+_c17</f>
        <v>0.02951756875</v>
      </c>
      <c r="P41" s="8">
        <f>_c18+_c19*P40+(1-_c19)*(_c20*L41+(1-_c20)*$U41)</f>
        <v>0.0392206707</v>
      </c>
      <c r="Q41" s="22">
        <f>Q40*EXP(_c21*LN(Q40/Q39)+(1-_c21)*_c22)</f>
        <v>1.163971401</v>
      </c>
      <c r="R41" s="22">
        <f t="shared" si="5"/>
        <v>1.164238995</v>
      </c>
      <c r="S41" s="8">
        <f>((_c23+(1-_c23)*(1+LN(M41/M40)))*(1+P41/4))/((R41/R40)*(1+_c24*K41))*S40-N41/4</f>
        <v>0.3726314736</v>
      </c>
      <c r="T41" s="1"/>
      <c r="U41" s="13">
        <f t="shared" si="32"/>
        <v>0.03757867478</v>
      </c>
      <c r="V41" s="13">
        <v>0.03</v>
      </c>
      <c r="W41" s="13">
        <f t="shared" si="33"/>
        <v>-0.0004862465647</v>
      </c>
      <c r="X41" s="14">
        <f t="shared" si="34"/>
        <v>1.059347515</v>
      </c>
      <c r="Y41" s="13">
        <v>0.020001453458471617</v>
      </c>
      <c r="Z41" s="13">
        <v>0.02</v>
      </c>
      <c r="AA41" s="13">
        <v>0.375</v>
      </c>
      <c r="AB41" s="1"/>
      <c r="AC41" s="13">
        <v>0.0</v>
      </c>
      <c r="AD41" s="13">
        <v>0.0</v>
      </c>
      <c r="AE41" s="13">
        <v>0.0</v>
      </c>
      <c r="AF41" s="15">
        <v>0.0</v>
      </c>
      <c r="AG41" s="13">
        <v>0.0</v>
      </c>
      <c r="AH41" s="1"/>
      <c r="AI41" s="8">
        <f t="shared" si="6"/>
        <v>-0.000786131123</v>
      </c>
      <c r="AJ41" s="8">
        <f t="shared" si="7"/>
        <v>-0.002445812305</v>
      </c>
      <c r="AK41" s="8">
        <f t="shared" si="8"/>
        <v>-0.002368526443</v>
      </c>
      <c r="AL41" s="1"/>
      <c r="AM41" s="8">
        <f>_c1*AM40+_c2*(AO41-AR41-$U41+$V41)+_c3*$W41+_c4*(AQ41-AQ40)</f>
        <v>0.0003134203974</v>
      </c>
      <c r="AN41" s="8">
        <f>_c5*AN40+(1-_c5)*AR41+_c6*(_c7*AM41+(1-_c7)*LN((AP41*$X41)/(AP40*$X40)-AR41/4))</f>
        <v>0.02945066394</v>
      </c>
      <c r="AO41" s="8">
        <f>_c8*AO40+(1-_c8)*($U41+_c9*(AR41-$V41)+_c10*AM40)</f>
        <v>0.03568717281</v>
      </c>
      <c r="AP41" s="22">
        <f>AP40*EXP(_c11*LN(AP40/AP39)+_c12*(AO41-AO40-$Y41+$Y40)+(1-_c11)*(AR41-$Z41)/4+BJ41)</f>
        <v>1.101598848</v>
      </c>
      <c r="AQ41" s="8">
        <f>_c13*AQ40+(1-_c13)*(_c14*AM40+_c15*(AV40-$AA40))</f>
        <v>-0.0007733981922</v>
      </c>
      <c r="AR41" s="8">
        <f>_c16*AN40+(1-_c16)*$V41+_c17</f>
        <v>0.02965440393</v>
      </c>
      <c r="AS41" s="8">
        <f>_c18+_c19*AS40+(1-_c19)*(_c20*AO41+(1-_c20)*$U41)</f>
        <v>0.03938309196</v>
      </c>
      <c r="AT41" s="22">
        <f>AT40*EXP(_c21*LN(AT40/AT39)+(1-_c21)*_c22)</f>
        <v>1.163971401</v>
      </c>
      <c r="AU41" s="22">
        <f t="shared" si="35"/>
        <v>1.164336271</v>
      </c>
      <c r="AV41" s="8">
        <f>((_c23+(1-_c23)*(1+LN(AP41/AP40)))*(1+AS41/4))/((AU41/AU40)*(1+_c24*AN41))*AV40-AQ41/4</f>
        <v>0.3726463703</v>
      </c>
      <c r="AW41" s="1"/>
      <c r="AX41" s="8">
        <f t="shared" ref="AX41:AZ41" si="126">J41-AM41</f>
        <v>-0.00008354970085</v>
      </c>
      <c r="AY41" s="8">
        <f t="shared" si="126"/>
        <v>-0.0002367950669</v>
      </c>
      <c r="AZ41" s="8">
        <f t="shared" si="126"/>
        <v>-0.000554310337</v>
      </c>
      <c r="BA41" s="8">
        <f t="shared" si="11"/>
        <v>0.007246773536</v>
      </c>
      <c r="BB41" s="8">
        <f t="shared" ref="BB41:BD41" si="127">N41-AQ41</f>
        <v>0.0004920924534</v>
      </c>
      <c r="BC41" s="8">
        <f t="shared" si="127"/>
        <v>-0.0001368351728</v>
      </c>
      <c r="BD41" s="8">
        <f t="shared" si="127"/>
        <v>-0.0001624212588</v>
      </c>
      <c r="BE41" s="8">
        <f t="shared" ref="BE41:BF41" si="128">LN(Q41/AT41)</f>
        <v>0</v>
      </c>
      <c r="BF41" s="8">
        <f t="shared" si="128"/>
        <v>-0.00008354970085</v>
      </c>
      <c r="BG41" s="8">
        <f t="shared" si="14"/>
        <v>-0.00001489678643</v>
      </c>
      <c r="BH41" s="1"/>
      <c r="BI41" s="6">
        <v>0.0</v>
      </c>
      <c r="BJ41" s="1"/>
      <c r="BK41" s="1"/>
      <c r="BL41" s="1"/>
      <c r="BM41" s="1"/>
      <c r="BN41" s="1"/>
      <c r="BO41" s="1"/>
      <c r="BP41" s="1"/>
      <c r="BQ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6">
        <f t="shared" si="15"/>
        <v>33</v>
      </c>
      <c r="J42" s="8">
        <f>_c1*J41+_c2*(L42-O42-$U42+$V42)+_c3*$W42+_c4*(N42-N41)+AC42</f>
        <v>0.0005549821671</v>
      </c>
      <c r="K42" s="8">
        <f>_c5*K41+(1-_c5)*O42+_c6*(_c7*J42+(1-_c7)*LN((M42*$X42)/(M41*$X41)-O42/4))+AD42</f>
        <v>0.02946307378</v>
      </c>
      <c r="L42" s="8">
        <f>_c8*L41+(1-_c8)*($U42+_c9*(O42-$V42)+_c10*J41)+AE42</f>
        <v>0.03551131315</v>
      </c>
      <c r="M42" s="22">
        <f>M41*EXP(_c11*LN(M41/M40)+_c12*(L42-L41-$Y42+$Y41)+(1-_c11)*(O42-$Z42)/4+AF42)</f>
        <v>1.112147882</v>
      </c>
      <c r="N42" s="8">
        <f>_c13*N41+(1-_c13)*(_c14*J41+_c15*(S41-$AA41))+AG42</f>
        <v>-0.00067576281</v>
      </c>
      <c r="O42" s="8">
        <f>_c16*K41+(1-_c16)*$V42+_c17</f>
        <v>0.02964624099</v>
      </c>
      <c r="P42" s="8">
        <f>_c18+_c19*P41+(1-_c19)*(_c20*L42+(1-_c20)*$U42)</f>
        <v>0.03926688074</v>
      </c>
      <c r="Q42" s="22">
        <f>Q41*EXP(_c21*LN(Q41/Q40)+(1-_c21)*_c22)</f>
        <v>1.167050766</v>
      </c>
      <c r="R42" s="22">
        <f t="shared" si="5"/>
        <v>1.167698638</v>
      </c>
      <c r="S42" s="8">
        <f>((_c23+(1-_c23)*(1+LN(M42/M41)))*(1+P42/4))/((R42/R41)*(1+_c24*K42))*S41-N42/4</f>
        <v>0.3723962055</v>
      </c>
      <c r="T42" s="1"/>
      <c r="U42" s="13">
        <f t="shared" si="32"/>
        <v>0.0375690385</v>
      </c>
      <c r="V42" s="13">
        <v>0.03</v>
      </c>
      <c r="W42" s="13">
        <f t="shared" si="33"/>
        <v>-0.000418899788</v>
      </c>
      <c r="X42" s="14">
        <f t="shared" si="34"/>
        <v>1.064637724</v>
      </c>
      <c r="Y42" s="13">
        <v>0.02000101819086427</v>
      </c>
      <c r="Z42" s="13">
        <v>0.02</v>
      </c>
      <c r="AA42" s="13">
        <v>0.375</v>
      </c>
      <c r="AB42" s="1"/>
      <c r="AC42" s="13">
        <v>0.0</v>
      </c>
      <c r="AD42" s="13">
        <v>0.0</v>
      </c>
      <c r="AE42" s="13">
        <v>0.0</v>
      </c>
      <c r="AF42" s="15">
        <v>0.0</v>
      </c>
      <c r="AG42" s="13">
        <v>0.0</v>
      </c>
      <c r="AH42" s="1"/>
      <c r="AI42" s="8">
        <f t="shared" si="6"/>
        <v>-0.0005369262229</v>
      </c>
      <c r="AJ42" s="8">
        <f t="shared" si="7"/>
        <v>-0.00205772535</v>
      </c>
      <c r="AK42" s="8">
        <f t="shared" si="8"/>
        <v>-0.00260379446</v>
      </c>
      <c r="AL42" s="1"/>
      <c r="AM42" s="8">
        <f>_c1*AM41+_c2*(AO42-AR42-$U42+$V42)+_c3*$W42+_c4*(AQ42-AQ41)</f>
        <v>0.0005187058458</v>
      </c>
      <c r="AN42" s="8">
        <f>_c5*AN41+(1-_c5)*AR42+_c6*(_c7*AM42+(1-_c7)*LN((AP42*$X42)/(AP41*$X41)-AR42/4))</f>
        <v>0.0296370957</v>
      </c>
      <c r="AO42" s="8">
        <f>_c8*AO41+(1-_c8)*($U42+_c9*(AR42-$V42)+_c10*AM41)</f>
        <v>0.03599516855</v>
      </c>
      <c r="AP42" s="22">
        <f>AP41*EXP(_c11*LN(AP41/AP40)+_c12*(AO42-AO41-$Y42+$Y41)+(1-_c11)*(AR42-$Z42)/4+BJ42)</f>
        <v>1.104172951</v>
      </c>
      <c r="AQ42" s="8">
        <f>_c13*AQ41+(1-_c13)*(_c14*AM41+_c15*(AV41-$AA41))</f>
        <v>-0.001058102445</v>
      </c>
      <c r="AR42" s="8">
        <f>_c16*AN41+(1-_c16)*$V42+_c17</f>
        <v>0.02975279877</v>
      </c>
      <c r="AS42" s="8">
        <f>_c18+_c19*AS41+(1-_c19)*(_c20*AO42+(1-_c20)*$U42)</f>
        <v>0.03942584907</v>
      </c>
      <c r="AT42" s="22">
        <f>AT41*EXP(_c21*LN(AT41/AT40)+(1-_c21)*_c22)</f>
        <v>1.167050766</v>
      </c>
      <c r="AU42" s="22">
        <f t="shared" si="35"/>
        <v>1.167656279</v>
      </c>
      <c r="AV42" s="8">
        <f>((_c23+(1-_c23)*(1+LN(AP42/AP41)))*(1+AS42/4))/((AU42/AU41)*(1+_c24*AN42))*AV41-AQ42/4</f>
        <v>0.372554132</v>
      </c>
      <c r="AW42" s="1"/>
      <c r="AX42" s="8">
        <f t="shared" ref="AX42:AZ42" si="129">J42-AM42</f>
        <v>0.00003627632122</v>
      </c>
      <c r="AY42" s="8">
        <f t="shared" si="129"/>
        <v>-0.0001740219261</v>
      </c>
      <c r="AZ42" s="8">
        <f t="shared" si="129"/>
        <v>-0.0004838553999</v>
      </c>
      <c r="BA42" s="8">
        <f t="shared" si="11"/>
        <v>0.007196580145</v>
      </c>
      <c r="BB42" s="8">
        <f t="shared" ref="BB42:BD42" si="130">N42-AQ42</f>
        <v>0.0003823396353</v>
      </c>
      <c r="BC42" s="8">
        <f t="shared" si="130"/>
        <v>-0.0001065577801</v>
      </c>
      <c r="BD42" s="8">
        <f t="shared" si="130"/>
        <v>-0.000158968331</v>
      </c>
      <c r="BE42" s="8">
        <f t="shared" ref="BE42:BF42" si="131">LN(Q42/AT42)</f>
        <v>0</v>
      </c>
      <c r="BF42" s="8">
        <f t="shared" si="131"/>
        <v>0.00003627632122</v>
      </c>
      <c r="BG42" s="8">
        <f t="shared" si="14"/>
        <v>-0.0001579264516</v>
      </c>
      <c r="BH42" s="1"/>
      <c r="BI42" s="6">
        <v>0.0</v>
      </c>
      <c r="BJ42" s="1"/>
      <c r="BK42" s="1"/>
      <c r="BL42" s="1"/>
      <c r="BM42" s="1"/>
      <c r="BN42" s="1"/>
      <c r="BO42" s="1"/>
      <c r="BP42" s="1"/>
      <c r="BQ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6">
        <f t="shared" si="15"/>
        <v>34</v>
      </c>
      <c r="J43" s="8">
        <f>_c1*J42+_c2*(L43-O43-$U43+$V43)+_c3*$W43+_c4*(N43-N42)+AC43</f>
        <v>0.000793204964</v>
      </c>
      <c r="K43" s="8">
        <f>_c5*K42+(1-_c5)*O43+_c6*(_c7*J43+(1-_c7)*LN((M43*$X43)/(M42*$X42)-O43/4))+AD43</f>
        <v>0.02967560659</v>
      </c>
      <c r="L43" s="8">
        <f>_c8*L42+(1-_c8)*($U43+_c9*(O43-$V43)+_c10*J42)+AE43</f>
        <v>0.03586676335</v>
      </c>
      <c r="M43" s="22">
        <f>M42*EXP(_c11*LN(M42/M41)+_c12*(L43-L42-$Y43+$Y42)+(1-_c11)*(O43-$Z43)/4+AF43)</f>
        <v>1.114730496</v>
      </c>
      <c r="N43" s="8">
        <f>_c13*N42+(1-_c13)*(_c14*J42+_c15*(S42-$AA42))+AG43</f>
        <v>-0.001005870923</v>
      </c>
      <c r="O43" s="8">
        <f>_c16*K42+(1-_c16)*$V43+_c17</f>
        <v>0.0297583832</v>
      </c>
      <c r="P43" s="8">
        <f>_c18+_c19*P42+(1-_c19)*(_c20*L43+(1-_c20)*$U43)</f>
        <v>0.03932398979</v>
      </c>
      <c r="Q43" s="22">
        <f>Q42*EXP(_c21*LN(Q42/Q41)+(1-_c21)*_c22)</f>
        <v>1.170120563</v>
      </c>
      <c r="R43" s="22">
        <f t="shared" si="5"/>
        <v>1.171049077</v>
      </c>
      <c r="S43" s="8">
        <f>((_c23+(1-_c23)*(1+LN(M43/M42)))*(1+P43/4))/((R43/R42)*(1+_c24*K43))*S42-N43/4</f>
        <v>0.3722687335</v>
      </c>
      <c r="T43" s="1"/>
      <c r="U43" s="13">
        <f t="shared" si="32"/>
        <v>0.03756056714</v>
      </c>
      <c r="V43" s="13">
        <v>0.03</v>
      </c>
      <c r="W43" s="13">
        <f t="shared" si="33"/>
        <v>-0.0003566443709</v>
      </c>
      <c r="X43" s="14">
        <f t="shared" si="34"/>
        <v>1.069958329</v>
      </c>
      <c r="Y43" s="13">
        <v>0.020000713195565473</v>
      </c>
      <c r="Z43" s="13">
        <v>0.02</v>
      </c>
      <c r="AA43" s="13">
        <v>0.375</v>
      </c>
      <c r="AB43" s="1"/>
      <c r="AC43" s="13">
        <v>0.0</v>
      </c>
      <c r="AD43" s="13">
        <v>0.0</v>
      </c>
      <c r="AE43" s="13">
        <v>0.0</v>
      </c>
      <c r="AF43" s="15">
        <v>0.0</v>
      </c>
      <c r="AG43" s="13">
        <v>0.0</v>
      </c>
      <c r="AH43" s="1"/>
      <c r="AI43" s="8">
        <f t="shared" si="6"/>
        <v>-0.0003243934101</v>
      </c>
      <c r="AJ43" s="8">
        <f t="shared" si="7"/>
        <v>-0.001693803798</v>
      </c>
      <c r="AK43" s="8">
        <f t="shared" si="8"/>
        <v>-0.002731266537</v>
      </c>
      <c r="AL43" s="1"/>
      <c r="AM43" s="8">
        <f>_c1*AM42+_c2*(AO43-AR43-$U43+$V43)+_c3*$W43+_c4*(AQ43-AQ42)</f>
        <v>0.0006583055835</v>
      </c>
      <c r="AN43" s="8">
        <f>_c5*AN42+(1-_c5)*AR43+_c6*(_c7*AM43+(1-_c7)*LN((AP43*$X43)/(AP42*$X42)-AR43/4))</f>
        <v>0.02979242683</v>
      </c>
      <c r="AO43" s="8">
        <f>_c8*AO42+(1-_c8)*($U43+_c9*(AR43-$V43)+_c10*AM42)</f>
        <v>0.0362786592</v>
      </c>
      <c r="AP43" s="22">
        <f>AP42*EXP(_c11*LN(AP42/AP41)+_c12*(AO43-AO42-$Y43+$Y42)+(1-_c11)*(AR43-$Z43)/4+BJ43)</f>
        <v>1.1067854</v>
      </c>
      <c r="AQ43" s="8">
        <f>_c13*AQ42+(1-_c13)*(_c14*AM42+_c15*(AV42-$AA42))</f>
        <v>-0.001283784973</v>
      </c>
      <c r="AR43" s="8">
        <f>_c16*AN42+(1-_c16)*$V43+_c17</f>
        <v>0.02983669307</v>
      </c>
      <c r="AS43" s="8">
        <f>_c18+_c19*AS42+(1-_c19)*(_c20*AO43+(1-_c20)*$U43)</f>
        <v>0.03947587821</v>
      </c>
      <c r="AT43" s="22">
        <f>AT42*EXP(_c21*LN(AT42/AT41)+(1-_c21)*_c22)</f>
        <v>1.170120563</v>
      </c>
      <c r="AU43" s="22">
        <f t="shared" si="35"/>
        <v>1.170891114</v>
      </c>
      <c r="AV43" s="8">
        <f>((_c23+(1-_c23)*(1+LN(AP43/AP42)))*(1+AS43/4))/((AU43/AU42)*(1+_c24*AN43))*AV42-AQ43/4</f>
        <v>0.37254025</v>
      </c>
      <c r="AW43" s="1"/>
      <c r="AX43" s="8">
        <f t="shared" ref="AX43:AZ43" si="132">J43-AM43</f>
        <v>0.0001348993805</v>
      </c>
      <c r="AY43" s="8">
        <f t="shared" si="132"/>
        <v>-0.0001168202437</v>
      </c>
      <c r="AZ43" s="8">
        <f t="shared" si="132"/>
        <v>-0.0004118958585</v>
      </c>
      <c r="BA43" s="8">
        <f t="shared" si="11"/>
        <v>0.007152889608</v>
      </c>
      <c r="BB43" s="8">
        <f t="shared" ref="BB43:BD43" si="133">N43-AQ43</f>
        <v>0.0002779140501</v>
      </c>
      <c r="BC43" s="8">
        <f t="shared" si="133"/>
        <v>-0.00007830986674</v>
      </c>
      <c r="BD43" s="8">
        <f t="shared" si="133"/>
        <v>-0.0001518884163</v>
      </c>
      <c r="BE43" s="8">
        <f t="shared" ref="BE43:BF43" si="134">LN(Q43/AT43)</f>
        <v>0</v>
      </c>
      <c r="BF43" s="8">
        <f t="shared" si="134"/>
        <v>0.0001348993805</v>
      </c>
      <c r="BG43" s="8">
        <f t="shared" si="14"/>
        <v>-0.0002715165317</v>
      </c>
      <c r="BH43" s="1"/>
      <c r="BI43" s="6">
        <v>0.0</v>
      </c>
      <c r="BJ43" s="1"/>
      <c r="BK43" s="1"/>
      <c r="BL43" s="1"/>
      <c r="BM43" s="1"/>
      <c r="BN43" s="1"/>
      <c r="BO43" s="1"/>
      <c r="BP43" s="1"/>
      <c r="BQ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6">
        <f t="shared" si="15"/>
        <v>35</v>
      </c>
      <c r="J44" s="8">
        <f>_c1*J43+_c2*(L44-O44-$U44+$V44)+_c3*$W44+_c4*(N44-N43)+AC44</f>
        <v>0.0009537993901</v>
      </c>
      <c r="K44" s="8">
        <f>_c5*K43+(1-_c5)*O44+_c6*(_c7*J44+(1-_c7)*LN((M44*$X44)/(M43*$X43)-O44/4))+AD44</f>
        <v>0.02985251018</v>
      </c>
      <c r="L44" s="8">
        <f>_c8*L43+(1-_c8)*($U44+_c9*(O44-$V44)+_c10*J43)+AE44</f>
        <v>0.03619406334</v>
      </c>
      <c r="M44" s="22">
        <f>M43*EXP(_c11*LN(M43/M42)+_c12*(L44-L43-$Y44+$Y43)+(1-_c11)*(O44-$Z44)/4+AF44)</f>
        <v>1.117356349</v>
      </c>
      <c r="N44" s="8">
        <f>_c13*N43+(1-_c13)*(_c14*J43+_c15*(S43-$AA43))+AG44</f>
        <v>-0.00127162955</v>
      </c>
      <c r="O44" s="8">
        <f>_c16*K43+(1-_c16)*$V44+_c17</f>
        <v>0.02985402297</v>
      </c>
      <c r="P44" s="8">
        <f>_c18+_c19*P43+(1-_c19)*(_c20*L44+(1-_c20)*$U44)</f>
        <v>0.03938827286</v>
      </c>
      <c r="Q44" s="22">
        <f>Q43*EXP(_c21*LN(Q43/Q42)+(1-_c21)*_c22)</f>
        <v>1.173182449</v>
      </c>
      <c r="R44" s="22">
        <f t="shared" si="5"/>
        <v>1.174301964</v>
      </c>
      <c r="S44" s="8">
        <f>((_c23+(1-_c23)*(1+LN(M44/M43)))*(1+P44/4))/((R44/R43)*(1+_c24*K44))*S43-N44/4</f>
        <v>0.372233078</v>
      </c>
      <c r="T44" s="1"/>
      <c r="U44" s="13">
        <f t="shared" si="32"/>
        <v>0.03755312302</v>
      </c>
      <c r="V44" s="13">
        <v>0.03</v>
      </c>
      <c r="W44" s="13">
        <f t="shared" si="33"/>
        <v>-0.0002997071498</v>
      </c>
      <c r="X44" s="14">
        <f t="shared" si="34"/>
        <v>1.075308722</v>
      </c>
      <c r="Y44" s="13">
        <v>0.020000499514072123</v>
      </c>
      <c r="Z44" s="13">
        <v>0.02</v>
      </c>
      <c r="AA44" s="13">
        <v>0.375</v>
      </c>
      <c r="AB44" s="1"/>
      <c r="AC44" s="13">
        <v>0.0</v>
      </c>
      <c r="AD44" s="13">
        <v>0.0</v>
      </c>
      <c r="AE44" s="13">
        <v>0.0</v>
      </c>
      <c r="AF44" s="15">
        <v>0.0</v>
      </c>
      <c r="AG44" s="13">
        <v>0.0</v>
      </c>
      <c r="AH44" s="1"/>
      <c r="AI44" s="8">
        <f t="shared" si="6"/>
        <v>-0.0001474898174</v>
      </c>
      <c r="AJ44" s="8">
        <f t="shared" si="7"/>
        <v>-0.00135905968</v>
      </c>
      <c r="AK44" s="8">
        <f t="shared" si="8"/>
        <v>-0.002766921957</v>
      </c>
      <c r="AL44" s="1"/>
      <c r="AM44" s="8">
        <f>_c1*AM43+_c2*(AO44-AR44-$U44+$V44)+_c3*$W44+_c4*(AQ44-AQ43)</f>
        <v>0.0007409804427</v>
      </c>
      <c r="AN44" s="8">
        <f>_c5*AN43+(1-_c5)*AR44+_c6*(_c7*AM44+(1-_c7)*LN((AP44*$X44)/(AP43*$X43)-AR44/4))</f>
        <v>0.02991844206</v>
      </c>
      <c r="AO44" s="8">
        <f>_c8*AO43+(1-_c8)*($U44+_c9*(AR44-$V44)+_c10*AM43)</f>
        <v>0.03653470855</v>
      </c>
      <c r="AP44" s="22">
        <f>AP43*EXP(_c11*LN(AP43/AP42)+_c12*(AO44-AO43-$Y44+$Y43)+(1-_c11)*(AR44-$Z44)/4+BJ44)</f>
        <v>1.109433659</v>
      </c>
      <c r="AQ44" s="8">
        <f>_c13*AQ43+(1-_c13)*(_c14*AM43+_c15*(AV43-$AA43))</f>
        <v>-0.001453147421</v>
      </c>
      <c r="AR44" s="8">
        <f>_c16*AN43+(1-_c16)*$V44+_c17</f>
        <v>0.02990659208</v>
      </c>
      <c r="AS44" s="8">
        <f>_c18+_c19*AS43+(1-_c19)*(_c20*AO44+(1-_c20)*$U44)</f>
        <v>0.0395302223</v>
      </c>
      <c r="AT44" s="22">
        <f>AT43*EXP(_c21*LN(AT43/AT42)+(1-_c21)*_c22)</f>
        <v>1.173182449</v>
      </c>
      <c r="AU44" s="22">
        <f t="shared" si="35"/>
        <v>1.174052077</v>
      </c>
      <c r="AV44" s="8">
        <f>((_c23+(1-_c23)*(1+LN(AP44/AP43)))*(1+AS44/4))/((AU44/AU43)*(1+_c24*AN44))*AV43-AQ44/4</f>
        <v>0.3725900143</v>
      </c>
      <c r="AW44" s="1"/>
      <c r="AX44" s="8">
        <f t="shared" ref="AX44:AZ44" si="135">J44-AM44</f>
        <v>0.0002128189474</v>
      </c>
      <c r="AY44" s="8">
        <f t="shared" si="135"/>
        <v>-0.00006593187496</v>
      </c>
      <c r="AZ44" s="8">
        <f t="shared" si="135"/>
        <v>-0.0003406452151</v>
      </c>
      <c r="BA44" s="8">
        <f t="shared" si="11"/>
        <v>0.007115825018</v>
      </c>
      <c r="BB44" s="8">
        <f t="shared" ref="BB44:BD44" si="136">N44-AQ44</f>
        <v>0.0001815178718</v>
      </c>
      <c r="BC44" s="8">
        <f t="shared" si="136"/>
        <v>-0.00005256910968</v>
      </c>
      <c r="BD44" s="8">
        <f t="shared" si="136"/>
        <v>-0.000141949446</v>
      </c>
      <c r="BE44" s="8">
        <f t="shared" ref="BE44:BF44" si="137">LN(Q44/AT44)</f>
        <v>0</v>
      </c>
      <c r="BF44" s="8">
        <f t="shared" si="137"/>
        <v>0.0002128189474</v>
      </c>
      <c r="BG44" s="8">
        <f t="shared" si="14"/>
        <v>-0.0003569362837</v>
      </c>
      <c r="BH44" s="1"/>
      <c r="BI44" s="6">
        <v>0.0</v>
      </c>
      <c r="BJ44" s="1"/>
      <c r="BK44" s="1"/>
      <c r="BL44" s="1"/>
      <c r="BM44" s="1"/>
      <c r="BN44" s="1"/>
      <c r="BO44" s="1"/>
      <c r="BP44" s="1"/>
      <c r="BQ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6">
        <f t="shared" si="15"/>
        <v>36</v>
      </c>
      <c r="J45" s="8">
        <f>_c1*J44+_c2*(L45-O45-$U45+$V45)+_c3*$W45+_c4*(N45-N44)+AC45</f>
        <v>0.001046796234</v>
      </c>
      <c r="K45" s="8">
        <f>_c5*K44+(1-_c5)*O45+_c6*(_c7*J45+(1-_c7)*LN((M45*$X45)/(M44*$X44)-O45/4))+AD45</f>
        <v>0.02999563316</v>
      </c>
      <c r="L45" s="8">
        <f>_c8*L44+(1-_c8)*($U45+_c9*(O45-$V45)+_c10*J44)+AE45</f>
        <v>0.03648969151</v>
      </c>
      <c r="M45" s="22">
        <f>M44*EXP(_c11*LN(M44/M43)+_c12*(L45-L44-$Y45+$Y44)+(1-_c11)*(O45-$Z45)/4+AF45)</f>
        <v>1.120022572</v>
      </c>
      <c r="N45" s="8">
        <f>_c13*N44+(1-_c13)*(_c14*J44+_c15*(S44-$AA44))+AG45</f>
        <v>-0.001475308092</v>
      </c>
      <c r="O45" s="8">
        <f>_c16*K44+(1-_c16)*$V45+_c17</f>
        <v>0.02993362958</v>
      </c>
      <c r="P45" s="8">
        <f>_c18+_c19*P44+(1-_c19)*(_c20*L45+(1-_c20)*$U45)</f>
        <v>0.03945652154</v>
      </c>
      <c r="Q45" s="22">
        <f>Q44*EXP(_c21*LN(Q44/Q43)+(1-_c21)*_c22)</f>
        <v>1.176237923</v>
      </c>
      <c r="R45" s="22">
        <f t="shared" si="5"/>
        <v>1.177469849</v>
      </c>
      <c r="S45" s="8">
        <f>((_c23+(1-_c23)*(1+LN(M45/M44)))*(1+P45/4))/((R45/R44)*(1+_c24*K45))*S44-N45/4</f>
        <v>0.3722730692</v>
      </c>
      <c r="T45" s="1"/>
      <c r="U45" s="13">
        <f t="shared" si="32"/>
        <v>0.03754658405</v>
      </c>
      <c r="V45" s="13">
        <v>0.03</v>
      </c>
      <c r="W45" s="13">
        <f t="shared" si="33"/>
        <v>-0.00024816323</v>
      </c>
      <c r="X45" s="14">
        <f t="shared" si="34"/>
        <v>1.080688443</v>
      </c>
      <c r="Y45" s="13">
        <v>0.02000034982615626</v>
      </c>
      <c r="Z45" s="13">
        <v>0.02</v>
      </c>
      <c r="AA45" s="13">
        <v>0.375</v>
      </c>
      <c r="AB45" s="1"/>
      <c r="AC45" s="13">
        <v>0.0</v>
      </c>
      <c r="AD45" s="13">
        <v>0.0</v>
      </c>
      <c r="AE45" s="13">
        <v>0.0</v>
      </c>
      <c r="AF45" s="15">
        <v>0.0</v>
      </c>
      <c r="AG45" s="13">
        <v>0.0</v>
      </c>
      <c r="AH45" s="1"/>
      <c r="AI45" s="8">
        <f t="shared" si="6"/>
        <v>-0.000004366844975</v>
      </c>
      <c r="AJ45" s="8">
        <f t="shared" si="7"/>
        <v>-0.001056892544</v>
      </c>
      <c r="AK45" s="8">
        <f t="shared" si="8"/>
        <v>-0.002726930832</v>
      </c>
      <c r="AL45" s="1"/>
      <c r="AM45" s="8">
        <f>_c1*AM44+_c2*(AO45-AR45-$U45+$V45)+_c3*$W45+_c4*(AQ45-AQ44)</f>
        <v>0.0007757106943</v>
      </c>
      <c r="AN45" s="8">
        <f>_c5*AN44+(1-_c5)*AR45+_c6*(_c7*AM45+(1-_c7)*LN((AP45*$X45)/(AP44*$X44)-AR45/4))</f>
        <v>0.03001743535</v>
      </c>
      <c r="AO45" s="8">
        <f>_c8*AO44+(1-_c8)*($U45+_c9*(AR45-$V45)+_c10*AM44)</f>
        <v>0.03676165431</v>
      </c>
      <c r="AP45" s="22">
        <f>AP44*EXP(_c11*LN(AP44/AP43)+_c12*(AO45-AO44-$Y45+$Y44)+(1-_c11)*(AR45-$Z45)/4+BJ45)</f>
        <v>1.112114915</v>
      </c>
      <c r="AQ45" s="8">
        <f>_c13*AQ44+(1-_c13)*(_c14*AM44+_c15*(AV44-$AA44))</f>
        <v>-0.001570417028</v>
      </c>
      <c r="AR45" s="8">
        <f>_c16*AN44+(1-_c16)*$V45+_c17</f>
        <v>0.02996329893</v>
      </c>
      <c r="AS45" s="8">
        <f>_c18+_c19*AS44+(1-_c19)*(_c20*AO45+(1-_c20)*$U45)</f>
        <v>0.03958639887</v>
      </c>
      <c r="AT45" s="22">
        <f>AT44*EXP(_c21*LN(AT44/AT43)+(1-_c21)*_c22)</f>
        <v>1.176237923</v>
      </c>
      <c r="AU45" s="22">
        <f t="shared" si="35"/>
        <v>1.177150698</v>
      </c>
      <c r="AV45" s="8">
        <f>((_c23+(1-_c23)*(1+LN(AP45/AP44)))*(1+AS45/4))/((AU45/AU44)*(1+_c24*AN45))*AV44-AQ45/4</f>
        <v>0.372689255</v>
      </c>
      <c r="AW45" s="1"/>
      <c r="AX45" s="8">
        <f t="shared" ref="AX45:AZ45" si="138">J45-AM45</f>
        <v>0.0002710855395</v>
      </c>
      <c r="AY45" s="8">
        <f t="shared" si="138"/>
        <v>-0.00002180219397</v>
      </c>
      <c r="AZ45" s="8">
        <f t="shared" si="138"/>
        <v>-0.0002719628016</v>
      </c>
      <c r="BA45" s="8">
        <f t="shared" si="11"/>
        <v>0.007085307627</v>
      </c>
      <c r="BB45" s="8">
        <f t="shared" ref="BB45:BD45" si="139">N45-AQ45</f>
        <v>0.00009510893541</v>
      </c>
      <c r="BC45" s="8">
        <f t="shared" si="139"/>
        <v>-0.00002966934373</v>
      </c>
      <c r="BD45" s="8">
        <f t="shared" si="139"/>
        <v>-0.0001298773249</v>
      </c>
      <c r="BE45" s="8">
        <f t="shared" ref="BE45:BF45" si="140">LN(Q45/AT45)</f>
        <v>0</v>
      </c>
      <c r="BF45" s="8">
        <f t="shared" si="140"/>
        <v>0.0002710855395</v>
      </c>
      <c r="BG45" s="8">
        <f t="shared" si="14"/>
        <v>-0.0004161858001</v>
      </c>
      <c r="BH45" s="1"/>
      <c r="BI45" s="6">
        <v>0.0</v>
      </c>
      <c r="BJ45" s="1"/>
      <c r="BK45" s="1"/>
      <c r="BL45" s="1"/>
      <c r="BM45" s="1"/>
      <c r="BN45" s="1"/>
      <c r="BO45" s="1"/>
      <c r="BP45" s="1"/>
      <c r="BQ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6">
        <f t="shared" si="15"/>
        <v>37</v>
      </c>
      <c r="J46" s="8">
        <f>_c1*J45+_c2*(L46-O46-$U46+$V46)+_c3*$W46+_c4*(N46-N45)+AC46</f>
        <v>0.001082540431</v>
      </c>
      <c r="K46" s="8">
        <f>_c5*K45+(1-_c5)*O46+_c6*(_c7*J46+(1-_c7)*LN((M46*$X46)/(M45*$X45)-O46/4))+AD46</f>
        <v>0.03010745237</v>
      </c>
      <c r="L46" s="8">
        <f>_c8*L45+(1-_c8)*($U46+_c9*(O46-$V46)+_c10*J45)+AE46</f>
        <v>0.03675159332</v>
      </c>
      <c r="M46" s="22">
        <f>M45*EXP(_c11*LN(M45/M44)+_c12*(L46-L45-$Y46+$Y45)+(1-_c11)*(O46-$Z46)/4+AF46)</f>
        <v>1.122725952</v>
      </c>
      <c r="N46" s="8">
        <f>_c13*N45+(1-_c13)*(_c14*J45+_c15*(S45-$AA45))+AG46</f>
        <v>-0.001620953017</v>
      </c>
      <c r="O46" s="8">
        <f>_c16*K45+(1-_c16)*$V46+_c17</f>
        <v>0.02999803492</v>
      </c>
      <c r="P46" s="8">
        <f>_c18+_c19*P45+(1-_c19)*(_c20*L46+(1-_c20)*$U46)</f>
        <v>0.03952603074</v>
      </c>
      <c r="Q46" s="22">
        <f>Q45*EXP(_c21*LN(Q45/Q44)+(1-_c21)*_c22)</f>
        <v>1.17928834</v>
      </c>
      <c r="R46" s="22">
        <f t="shared" si="5"/>
        <v>1.180565658</v>
      </c>
      <c r="S46" s="8">
        <f>((_c23+(1-_c23)*(1+LN(M46/M45)))*(1+P46/4))/((R46/R45)*(1+_c24*K46))*S45-N46/4</f>
        <v>0.3723729481</v>
      </c>
      <c r="T46" s="1"/>
      <c r="U46" s="13">
        <f t="shared" si="32"/>
        <v>0.03754084217</v>
      </c>
      <c r="V46" s="13">
        <v>0.03</v>
      </c>
      <c r="W46" s="13">
        <f t="shared" si="33"/>
        <v>-0.0002019648295</v>
      </c>
      <c r="X46" s="14">
        <f t="shared" si="34"/>
        <v>1.086097145</v>
      </c>
      <c r="Y46" s="13">
        <v>0.020000244978092843</v>
      </c>
      <c r="Z46" s="13">
        <v>0.02</v>
      </c>
      <c r="AA46" s="13">
        <v>0.375</v>
      </c>
      <c r="AB46" s="1"/>
      <c r="AC46" s="13">
        <v>0.0</v>
      </c>
      <c r="AD46" s="13">
        <v>0.0</v>
      </c>
      <c r="AE46" s="13">
        <v>0.0</v>
      </c>
      <c r="AF46" s="15">
        <v>0.0</v>
      </c>
      <c r="AG46" s="13">
        <v>0.0</v>
      </c>
      <c r="AH46" s="1"/>
      <c r="AI46" s="8">
        <f t="shared" si="6"/>
        <v>0.0001074523734</v>
      </c>
      <c r="AJ46" s="8">
        <f t="shared" si="7"/>
        <v>-0.0007892488497</v>
      </c>
      <c r="AK46" s="8">
        <f t="shared" si="8"/>
        <v>-0.002627051914</v>
      </c>
      <c r="AL46" s="1"/>
      <c r="AM46" s="8">
        <f>_c1*AM45+_c2*(AO46-AR46-$U46+$V46)+_c3*$W46+_c4*(AQ46-AQ45)</f>
        <v>0.0007713571418</v>
      </c>
      <c r="AN46" s="8">
        <f>_c5*AN45+(1-_c5)*AR46+_c6*(_c7*AM46+(1-_c7)*LN((AP46*$X46)/(AP45*$X45)-AR46/4))</f>
        <v>0.03009206219</v>
      </c>
      <c r="AO46" s="8">
        <f>_c8*AO45+(1-_c8)*($U46+_c9*(AR46-$V46)+_c10*AM45)</f>
        <v>0.03695894502</v>
      </c>
      <c r="AP46" s="22">
        <f>AP45*EXP(_c11*LN(AP45/AP44)+_c12*(AO46-AO45-$Y46+$Y45)+(1-_c11)*(AR46-$Z46)/4+BJ46)</f>
        <v>1.114826207</v>
      </c>
      <c r="AQ46" s="8">
        <f>_c13*AQ45+(1-_c13)*(_c14*AM45+_c15*(AV45-$AA45))</f>
        <v>-0.001640911559</v>
      </c>
      <c r="AR46" s="8">
        <f>_c16*AN45+(1-_c16)*$V46+_c17</f>
        <v>0.03000784591</v>
      </c>
      <c r="AS46" s="8">
        <f>_c18+_c19*AS45+(1-_c19)*(_c20*AO46+(1-_c20)*$U46)</f>
        <v>0.0396423737</v>
      </c>
      <c r="AT46" s="22">
        <f>AT45*EXP(_c21*LN(AT45/AT44)+(1-_c21)*_c22)</f>
        <v>1.17928834</v>
      </c>
      <c r="AU46" s="22">
        <f t="shared" si="35"/>
        <v>1.180198343</v>
      </c>
      <c r="AV46" s="8">
        <f>((_c23+(1-_c23)*(1+LN(AP46/AP45)))*(1+AS46/4))/((AU46/AU45)*(1+_c24*AN46))*AV45-AQ46/4</f>
        <v>0.3728247479</v>
      </c>
      <c r="AW46" s="1"/>
      <c r="AX46" s="8">
        <f t="shared" ref="AX46:AZ46" si="141">J46-AM46</f>
        <v>0.000311183289</v>
      </c>
      <c r="AY46" s="8">
        <f t="shared" si="141"/>
        <v>0.00001539018001</v>
      </c>
      <c r="AZ46" s="8">
        <f t="shared" si="141"/>
        <v>-0.0002073517</v>
      </c>
      <c r="BA46" s="8">
        <f t="shared" si="11"/>
        <v>0.007061089177</v>
      </c>
      <c r="BB46" s="8">
        <f t="shared" ref="BB46:BD46" si="142">N46-AQ46</f>
        <v>0.00001995854226</v>
      </c>
      <c r="BC46" s="8">
        <f t="shared" si="142"/>
        <v>-0.000009810987288</v>
      </c>
      <c r="BD46" s="8">
        <f t="shared" si="142"/>
        <v>-0.0001163429619</v>
      </c>
      <c r="BE46" s="8">
        <f t="shared" ref="BE46:BF46" si="143">LN(Q46/AT46)</f>
        <v>0</v>
      </c>
      <c r="BF46" s="8">
        <f t="shared" si="143"/>
        <v>0.000311183289</v>
      </c>
      <c r="BG46" s="8">
        <f t="shared" si="14"/>
        <v>-0.0004517998606</v>
      </c>
      <c r="BH46" s="1"/>
      <c r="BI46" s="6">
        <v>0.0</v>
      </c>
      <c r="BJ46" s="1"/>
      <c r="BK46" s="1"/>
      <c r="BL46" s="1"/>
      <c r="BM46" s="1"/>
      <c r="BN46" s="1"/>
      <c r="BO46" s="1"/>
      <c r="BP46" s="1"/>
      <c r="BQ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6">
        <f t="shared" si="15"/>
        <v>38</v>
      </c>
      <c r="J47" s="8">
        <f>_c1*J46+_c2*(L47-O47-$U47+$V47)+_c3*$W47+_c4*(N47-N46)+AC47</f>
        <v>0.001071300521</v>
      </c>
      <c r="K47" s="8">
        <f>_c5*K46+(1-_c5)*O47+_c6*(_c7*J47+(1-_c7)*LN((M47*$X47)/(M46*$X46)-O47/4))+AD47</f>
        <v>0.03019090098</v>
      </c>
      <c r="L47" s="8">
        <f>_c8*L46+(1-_c8)*($U47+_c9*(O47-$V47)+_c10*J46)+AE47</f>
        <v>0.03697900226</v>
      </c>
      <c r="M47" s="22">
        <f>M46*EXP(_c11*LN(M46/M45)+_c12*(L47-L46-$Y47+$Y46)+(1-_c11)*(O47-$Z47)/4+AF47)</f>
        <v>1.12546307</v>
      </c>
      <c r="N47" s="8">
        <f>_c13*N46+(1-_c13)*(_c14*J46+_c15*(S46-$AA46))+AG47</f>
        <v>-0.001713918753</v>
      </c>
      <c r="O47" s="8">
        <f>_c16*K46+(1-_c16)*$V47+_c17</f>
        <v>0.03004835357</v>
      </c>
      <c r="P47" s="8">
        <f>_c18+_c19*P46+(1-_c19)*(_c20*L47+(1-_c20)*$U47)</f>
        <v>0.03959457698</v>
      </c>
      <c r="Q47" s="22">
        <f>Q46*EXP(_c21*LN(Q46/Q45)+(1-_c21)*_c22)</f>
        <v>1.182334922</v>
      </c>
      <c r="R47" s="22">
        <f t="shared" si="5"/>
        <v>1.183602237</v>
      </c>
      <c r="S47" s="8">
        <f>((_c23+(1-_c23)*(1+LN(M47/M46)))*(1+P47/4))/((R47/R46)*(1+_c24*K47))*S46-N47/4</f>
        <v>0.3725178418</v>
      </c>
      <c r="T47" s="1"/>
      <c r="U47" s="13">
        <f t="shared" si="32"/>
        <v>0.03753580181</v>
      </c>
      <c r="V47" s="13">
        <v>0.03</v>
      </c>
      <c r="W47" s="13">
        <f t="shared" si="33"/>
        <v>-0.0001609668125</v>
      </c>
      <c r="X47" s="14">
        <f t="shared" si="34"/>
        <v>1.09153458</v>
      </c>
      <c r="Y47" s="13">
        <v>0.020000171544535067</v>
      </c>
      <c r="Z47" s="13">
        <v>0.02</v>
      </c>
      <c r="AA47" s="13">
        <v>0.375</v>
      </c>
      <c r="AB47" s="1"/>
      <c r="AC47" s="13">
        <v>0.0</v>
      </c>
      <c r="AD47" s="13">
        <v>0.0</v>
      </c>
      <c r="AE47" s="13">
        <v>0.0</v>
      </c>
      <c r="AF47" s="15">
        <v>0.0</v>
      </c>
      <c r="AG47" s="13">
        <v>0.0</v>
      </c>
      <c r="AH47" s="1"/>
      <c r="AI47" s="8">
        <f t="shared" si="6"/>
        <v>0.0001909009813</v>
      </c>
      <c r="AJ47" s="8">
        <f t="shared" si="7"/>
        <v>-0.0005567995506</v>
      </c>
      <c r="AK47" s="8">
        <f t="shared" si="8"/>
        <v>-0.002482158152</v>
      </c>
      <c r="AL47" s="1"/>
      <c r="AM47" s="8">
        <f>_c1*AM46+_c2*(AO47-AR47-$U47+$V47)+_c3*$W47+_c4*(AQ47-AQ46)</f>
        <v>0.0007363849227</v>
      </c>
      <c r="AN47" s="8">
        <f>_c5*AN46+(1-_c5)*AR47+_c6*(_c7*AM47+(1-_c7)*LN((AP47*$X47)/(AP46*$X46)-AR47/4))</f>
        <v>0.03014520184</v>
      </c>
      <c r="AO47" s="8">
        <f>_c8*AO46+(1-_c8)*($U47+_c9*(AR47-$V47)+_c10*AM46)</f>
        <v>0.03712696975</v>
      </c>
      <c r="AP47" s="22">
        <f>AP46*EXP(_c11*LN(AP46/AP45)+_c12*(AO47-AO46-$Y47+$Y46)+(1-_c11)*(AR47-$Z47)/4+BJ47)</f>
        <v>1.117564523</v>
      </c>
      <c r="AQ47" s="8">
        <f>_c13*AQ46+(1-_c13)*(_c14*AM46+_c15*(AV46-$AA46))</f>
        <v>-0.001670643944</v>
      </c>
      <c r="AR47" s="8">
        <f>_c16*AN46+(1-_c16)*$V47+_c17</f>
        <v>0.03004142799</v>
      </c>
      <c r="AS47" s="8">
        <f>_c18+_c19*AS46+(1-_c19)*(_c20*AO47+(1-_c20)*$U47)</f>
        <v>0.0396965294</v>
      </c>
      <c r="AT47" s="22">
        <f>AT46*EXP(_c21*LN(AT46/AT45)+(1-_c21)*_c22)</f>
        <v>1.182334922</v>
      </c>
      <c r="AU47" s="22">
        <f t="shared" si="35"/>
        <v>1.183205897</v>
      </c>
      <c r="AV47" s="8">
        <f>((_c23+(1-_c23)*(1+LN(AP47/AP46)))*(1+AS47/4))/((AU47/AU46)*(1+_c24*AN47))*AV46-AQ47/4</f>
        <v>0.3729845099</v>
      </c>
      <c r="AW47" s="1"/>
      <c r="AX47" s="8">
        <f t="shared" ref="AX47:AZ47" si="144">J47-AM47</f>
        <v>0.0003349155978</v>
      </c>
      <c r="AY47" s="8">
        <f t="shared" si="144"/>
        <v>0.00004569914569</v>
      </c>
      <c r="AZ47" s="8">
        <f t="shared" si="144"/>
        <v>-0.000147967498</v>
      </c>
      <c r="BA47" s="8">
        <f t="shared" si="11"/>
        <v>0.007042784552</v>
      </c>
      <c r="BB47" s="8">
        <f t="shared" ref="BB47:BD47" si="145">N47-AQ47</f>
        <v>-0.00004327480941</v>
      </c>
      <c r="BC47" s="8">
        <f t="shared" si="145"/>
        <v>0.000006925581003</v>
      </c>
      <c r="BD47" s="8">
        <f t="shared" si="145"/>
        <v>-0.0001019524194</v>
      </c>
      <c r="BE47" s="8">
        <f t="shared" ref="BE47:BF47" si="146">LN(Q47/AT47)</f>
        <v>0</v>
      </c>
      <c r="BF47" s="8">
        <f t="shared" si="146"/>
        <v>0.0003349155978</v>
      </c>
      <c r="BG47" s="8">
        <f t="shared" si="14"/>
        <v>-0.0004666680707</v>
      </c>
      <c r="BH47" s="1"/>
      <c r="BI47" s="6">
        <v>0.0</v>
      </c>
      <c r="BJ47" s="1"/>
      <c r="BK47" s="1"/>
      <c r="BL47" s="1"/>
      <c r="BM47" s="1"/>
      <c r="BN47" s="1"/>
      <c r="BO47" s="1"/>
      <c r="BP47" s="1"/>
      <c r="BQ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6">
        <f t="shared" si="15"/>
        <v>39</v>
      </c>
      <c r="J48" s="8">
        <f>_c1*J47+_c2*(L48-O48-$U48+$V48)+_c3*$W48+_c4*(N48-N47)+AC48</f>
        <v>0.001022947151</v>
      </c>
      <c r="K48" s="8">
        <f>_c5*K47+(1-_c5)*O48+_c6*(_c7*J48+(1-_c7)*LN((M48*$X48)/(M47*$X47)-O48/4))+AD48</f>
        <v>0.03024920756</v>
      </c>
      <c r="L48" s="8">
        <f>_c8*L47+(1-_c8)*($U48+_c9*(O48-$V48)+_c10*J47)+AE48</f>
        <v>0.03717225038</v>
      </c>
      <c r="M48" s="22">
        <f>M47*EXP(_c11*LN(M47/M46)+_c12*(L48-L47-$Y48+$Y47)+(1-_c11)*(O48-$Z48)/4+AF48)</f>
        <v>1.128230432</v>
      </c>
      <c r="N48" s="8">
        <f>_c13*N47+(1-_c13)*(_c14*J47+_c15*(S47-$AA47))+AG48</f>
        <v>-0.001760436581</v>
      </c>
      <c r="O48" s="8">
        <f>_c16*K47+(1-_c16)*$V48+_c17</f>
        <v>0.03008590544</v>
      </c>
      <c r="P48" s="8">
        <f>_c18+_c19*P47+(1-_c19)*(_c20*L48+(1-_c20)*$U48)</f>
        <v>0.0396603896</v>
      </c>
      <c r="Q48" s="22">
        <f>Q47*EXP(_c21*LN(Q47/Q46)+(1-_c21)*_c22)</f>
        <v>1.185378779</v>
      </c>
      <c r="R48" s="22">
        <f t="shared" si="5"/>
        <v>1.186591979</v>
      </c>
      <c r="S48" s="8">
        <f>((_c23+(1-_c23)*(1+LN(M48/M47)))*(1+P48/4))/((R48/R47)*(1+_c24*K48))*S47-N48/4</f>
        <v>0.3726941172</v>
      </c>
      <c r="T48" s="1"/>
      <c r="U48" s="13">
        <f t="shared" si="32"/>
        <v>0.0375313785</v>
      </c>
      <c r="V48" s="13">
        <v>0.03</v>
      </c>
      <c r="W48" s="13">
        <f t="shared" si="33"/>
        <v>-0.0001249490627</v>
      </c>
      <c r="X48" s="14">
        <f t="shared" si="34"/>
        <v>1.097000574</v>
      </c>
      <c r="Y48" s="13">
        <v>0.020000120117096593</v>
      </c>
      <c r="Z48" s="13">
        <v>0.02</v>
      </c>
      <c r="AA48" s="13">
        <v>0.375</v>
      </c>
      <c r="AB48" s="1"/>
      <c r="AC48" s="13">
        <v>0.0</v>
      </c>
      <c r="AD48" s="13">
        <v>0.0</v>
      </c>
      <c r="AE48" s="13">
        <v>0.0</v>
      </c>
      <c r="AF48" s="15">
        <v>0.0</v>
      </c>
      <c r="AG48" s="13">
        <v>0.0</v>
      </c>
      <c r="AH48" s="1"/>
      <c r="AI48" s="8">
        <f t="shared" si="6"/>
        <v>0.0002492075564</v>
      </c>
      <c r="AJ48" s="8">
        <f t="shared" si="7"/>
        <v>-0.0003591281221</v>
      </c>
      <c r="AK48" s="8">
        <f t="shared" si="8"/>
        <v>-0.00230588277</v>
      </c>
      <c r="AL48" s="1"/>
      <c r="AM48" s="8">
        <f>_c1*AM47+_c2*(AO48-AR48-$U48+$V48)+_c3*$W48+_c4*(AQ48-AQ47)</f>
        <v>0.0006786494373</v>
      </c>
      <c r="AN48" s="8">
        <f>_c5*AN47+(1-_c5)*AR48+_c6*(_c7*AM48+(1-_c7)*LN((AP48*$X48)/(AP47*$X47)-AR48/4))</f>
        <v>0.03017983327</v>
      </c>
      <c r="AO48" s="8">
        <f>_c8*AO47+(1-_c8)*($U48+_c9*(AR48-$V48)+_c10*AM47)</f>
        <v>0.03726688663</v>
      </c>
      <c r="AP48" s="22">
        <f>AP47*EXP(_c11*LN(AP47/AP46)+_c12*(AO48-AO47-$Y48+$Y47)+(1-_c11)*(AR48-$Z48)/4+BJ48)</f>
        <v>1.120326894</v>
      </c>
      <c r="AQ48" s="8">
        <f>_c13*AQ47+(1-_c13)*(_c14*AM47+_c15*(AV47-$AA47))</f>
        <v>-0.001665974679</v>
      </c>
      <c r="AR48" s="8">
        <f>_c16*AN47+(1-_c16)*$V48+_c17</f>
        <v>0.03006534083</v>
      </c>
      <c r="AS48" s="8">
        <f>_c18+_c19*AS47+(1-_c19)*(_c20*AO48+(1-_c20)*$U48)</f>
        <v>0.03974762971</v>
      </c>
      <c r="AT48" s="22">
        <f>AT47*EXP(_c21*LN(AT47/AT46)+(1-_c21)*_c22)</f>
        <v>1.185378779</v>
      </c>
      <c r="AU48" s="22">
        <f t="shared" si="35"/>
        <v>1.186183509</v>
      </c>
      <c r="AV48" s="8">
        <f>((_c23+(1-_c23)*(1+LN(AP48/AP47)))*(1+AS48/4))/((AU48/AU47)*(1+_c24*AN48))*AV47-AQ48/4</f>
        <v>0.3731579919</v>
      </c>
      <c r="AW48" s="1"/>
      <c r="AX48" s="8">
        <f t="shared" ref="AX48:AZ48" si="147">J48-AM48</f>
        <v>0.000344297714</v>
      </c>
      <c r="AY48" s="8">
        <f t="shared" si="147"/>
        <v>0.0000693742881</v>
      </c>
      <c r="AZ48" s="8">
        <f t="shared" si="147"/>
        <v>-0.0000946362492</v>
      </c>
      <c r="BA48" s="8">
        <f t="shared" si="11"/>
        <v>0.007029903738</v>
      </c>
      <c r="BB48" s="8">
        <f t="shared" ref="BB48:BD48" si="148">N48-AQ48</f>
        <v>-0.00009446190189</v>
      </c>
      <c r="BC48" s="8">
        <f t="shared" si="148"/>
        <v>0.00002056461556</v>
      </c>
      <c r="BD48" s="8">
        <f t="shared" si="148"/>
        <v>-0.00008724011046</v>
      </c>
      <c r="BE48" s="8">
        <f t="shared" ref="BE48:BF48" si="149">LN(Q48/AT48)</f>
        <v>0</v>
      </c>
      <c r="BF48" s="8">
        <f t="shared" si="149"/>
        <v>0.000344297714</v>
      </c>
      <c r="BG48" s="8">
        <f t="shared" si="14"/>
        <v>-0.0004638746986</v>
      </c>
      <c r="BH48" s="1"/>
      <c r="BI48" s="6">
        <v>0.0</v>
      </c>
      <c r="BJ48" s="1"/>
      <c r="BK48" s="1"/>
      <c r="BL48" s="1"/>
      <c r="BM48" s="1"/>
      <c r="BN48" s="1"/>
      <c r="BO48" s="1"/>
      <c r="BP48" s="1"/>
      <c r="BQ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6">
        <f t="shared" si="15"/>
        <v>40</v>
      </c>
      <c r="J49" s="8">
        <f>_c1*J48+_c2*(L49-O49-$U49+$V49)+_c3*$W49+_c4*(N49-N48)+AC49</f>
        <v>0.0009467005018</v>
      </c>
      <c r="K49" s="8">
        <f>_c5*K48+(1-_c5)*O49+_c6*(_c7*J49+(1-_c7)*LN((M49*$X49)/(M48*$X48)-O49/4))+AD49</f>
        <v>0.03028575063</v>
      </c>
      <c r="L49" s="8">
        <f>_c8*L48+(1-_c8)*($U49+_c9*(O49-$V49)+_c10*J48)+AE49</f>
        <v>0.03733257596</v>
      </c>
      <c r="M49" s="22">
        <f>M48*EXP(_c11*LN(M48/M47)+_c12*(L49-L48-$Y49+$Y48)+(1-_c11)*(O49-$Z49)/4+AF49)</f>
        <v>1.131024573</v>
      </c>
      <c r="N49" s="8">
        <f>_c13*N48+(1-_c13)*(_c14*J48+_c15*(S48-$AA48))+AG49</f>
        <v>-0.001767231103</v>
      </c>
      <c r="O49" s="8">
        <f>_c16*K48+(1-_c16)*$V49+_c17</f>
        <v>0.0301121434</v>
      </c>
      <c r="P49" s="8">
        <f>_c18+_c19*P48+(1-_c19)*(_c20*L49+(1-_c20)*$U49)</f>
        <v>0.03972211592</v>
      </c>
      <c r="Q49" s="22">
        <f>Q48*EXP(_c21*LN(Q48/Q47)+(1-_c21)*_c22)</f>
        <v>1.18842091</v>
      </c>
      <c r="R49" s="22">
        <f t="shared" si="5"/>
        <v>1.189546521</v>
      </c>
      <c r="S49" s="8">
        <f>((_c23+(1-_c23)*(1+LN(M49/M48)))*(1+P49/4))/((R49/R48)*(1+_c24*K49))*S48-N49/4</f>
        <v>0.3728896245</v>
      </c>
      <c r="T49" s="1"/>
      <c r="U49" s="13">
        <f t="shared" si="32"/>
        <v>0.03752749773</v>
      </c>
      <c r="V49" s="13">
        <v>0.03</v>
      </c>
      <c r="W49" s="13">
        <f t="shared" si="33"/>
        <v>-0.00009363588153</v>
      </c>
      <c r="X49" s="14">
        <f t="shared" si="34"/>
        <v>1.102495014</v>
      </c>
      <c r="Y49" s="13">
        <v>0.02000008410352084</v>
      </c>
      <c r="Z49" s="13">
        <v>0.02</v>
      </c>
      <c r="AA49" s="13">
        <v>0.375</v>
      </c>
      <c r="AB49" s="1"/>
      <c r="AC49" s="13">
        <v>0.0</v>
      </c>
      <c r="AD49" s="13">
        <v>0.0</v>
      </c>
      <c r="AE49" s="13">
        <v>0.0</v>
      </c>
      <c r="AF49" s="15">
        <v>0.0</v>
      </c>
      <c r="AG49" s="13">
        <v>0.0</v>
      </c>
      <c r="AH49" s="1"/>
      <c r="AI49" s="8">
        <f t="shared" si="6"/>
        <v>0.0002857506329</v>
      </c>
      <c r="AJ49" s="8">
        <f t="shared" si="7"/>
        <v>-0.0001949217643</v>
      </c>
      <c r="AK49" s="8">
        <f t="shared" si="8"/>
        <v>-0.002110375534</v>
      </c>
      <c r="AL49" s="1"/>
      <c r="AM49" s="8">
        <f>_c1*AM48+_c2*(AO49-AR49-$U49+$V49)+_c3*$W49+_c4*(AQ49-AQ48)</f>
        <v>0.0006052414236</v>
      </c>
      <c r="AN49" s="8">
        <f>_c5*AN48+(1-_c5)*AR49+_c6*(_c7*AM49+(1-_c7)*LN((AP49*$X49)/(AP48*$X48)-AR49/4))</f>
        <v>0.03019892747</v>
      </c>
      <c r="AO49" s="8">
        <f>_c8*AO48+(1-_c8)*($U49+_c9*(AR49-$V49)+_c10*AM48)</f>
        <v>0.03738045581</v>
      </c>
      <c r="AP49" s="22">
        <f>AP48*EXP(_c11*LN(AP48/AP47)+_c12*(AO49-AO48-$Y49+$Y48)+(1-_c11)*(AR49-$Z49)/4+BJ49)</f>
        <v>1.12311047</v>
      </c>
      <c r="AQ49" s="8">
        <f>_c13*AQ48+(1-_c13)*(_c14*AM48+_c15*(AV48-$AA48))</f>
        <v>-0.001633316414</v>
      </c>
      <c r="AR49" s="8">
        <f>_c16*AN48+(1-_c16)*$V49+_c17</f>
        <v>0.03008092497</v>
      </c>
      <c r="AS49" s="8">
        <f>_c18+_c19*AS48+(1-_c19)*(_c20*AO49+(1-_c20)*$U49)</f>
        <v>0.0397947808</v>
      </c>
      <c r="AT49" s="22">
        <f>AT48*EXP(_c21*LN(AT48/AT47)+(1-_c21)*_c22)</f>
        <v>1.18842091</v>
      </c>
      <c r="AU49" s="22">
        <f t="shared" si="35"/>
        <v>1.189140409</v>
      </c>
      <c r="AV49" s="8">
        <f>((_c23+(1-_c23)*(1+LN(AP49/AP48)))*(1+AS49/4))/((AU49/AU48)*(1+_c24*AN49))*AV48-AQ49/4</f>
        <v>0.3733361847</v>
      </c>
      <c r="AW49" s="1"/>
      <c r="AX49" s="8">
        <f t="shared" ref="AX49:AZ49" si="150">J49-AM49</f>
        <v>0.0003414590782</v>
      </c>
      <c r="AY49" s="8">
        <f t="shared" si="150"/>
        <v>0.00008682316744</v>
      </c>
      <c r="AZ49" s="8">
        <f t="shared" si="150"/>
        <v>-0.00004787984758</v>
      </c>
      <c r="BA49" s="8">
        <f t="shared" si="11"/>
        <v>0.007021882161</v>
      </c>
      <c r="BB49" s="8">
        <f t="shared" ref="BB49:BD49" si="151">N49-AQ49</f>
        <v>-0.0001339146898</v>
      </c>
      <c r="BC49" s="8">
        <f t="shared" si="151"/>
        <v>0.00003121842965</v>
      </c>
      <c r="BD49" s="8">
        <f t="shared" si="151"/>
        <v>-0.00007266487923</v>
      </c>
      <c r="BE49" s="8">
        <f t="shared" ref="BE49:BF49" si="152">LN(Q49/AT49)</f>
        <v>0</v>
      </c>
      <c r="BF49" s="8">
        <f t="shared" si="152"/>
        <v>0.0003414590782</v>
      </c>
      <c r="BG49" s="8">
        <f t="shared" si="14"/>
        <v>-0.0004465602118</v>
      </c>
      <c r="BH49" s="1"/>
      <c r="BI49" s="6">
        <v>0.0</v>
      </c>
      <c r="BJ49" s="1"/>
      <c r="BK49" s="1"/>
      <c r="BL49" s="1"/>
      <c r="BM49" s="1"/>
      <c r="BN49" s="1"/>
      <c r="BO49" s="1"/>
      <c r="BP49" s="1"/>
      <c r="BQ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0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0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0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0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0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0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0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0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0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0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0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0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0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0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0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0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16">
    <mergeCell ref="E2:F2"/>
    <mergeCell ref="J3:S3"/>
    <mergeCell ref="U3:AA3"/>
    <mergeCell ref="AC3:AG3"/>
    <mergeCell ref="AM3:AV3"/>
    <mergeCell ref="AX3:BG3"/>
    <mergeCell ref="B5:B8"/>
    <mergeCell ref="B27:B28"/>
    <mergeCell ref="B32:D33"/>
    <mergeCell ref="B9:B11"/>
    <mergeCell ref="B12:B14"/>
    <mergeCell ref="B15:B16"/>
    <mergeCell ref="B17:B19"/>
    <mergeCell ref="B20:B21"/>
    <mergeCell ref="B22:B24"/>
    <mergeCell ref="B25:B26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2023-01-29T02:21:43Z</dcterms:created>
  <dc:creator>Felipe Camargo</dc:creator>
</cp:coreProperties>
</file>