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rdrgz_/Documents/PACIFICO/financiera/static/insumos/"/>
    </mc:Choice>
  </mc:AlternateContent>
  <xr:revisionPtr revIDLastSave="0" documentId="13_ncr:1_{366FB994-F30D-F244-BF7E-510E297A7638}" xr6:coauthVersionLast="47" xr6:coauthVersionMax="47" xr10:uidLastSave="{00000000-0000-0000-0000-000000000000}"/>
  <bookViews>
    <workbookView xWindow="0" yWindow="880" windowWidth="36000" windowHeight="22500" xr2:uid="{4E283061-0F5E-5C4A-8D10-F79D9FA139F4}"/>
  </bookViews>
  <sheets>
    <sheet name="COTIZADOR LEASING" sheetId="1" r:id="rId1"/>
    <sheet name="N. DE END" sheetId="2" r:id="rId2"/>
  </sheets>
  <definedNames>
    <definedName name="ACURA" localSheetId="0">#REF!</definedName>
    <definedName name="ASIATICA" localSheetId="0">#REF!</definedName>
    <definedName name="AUDI" localSheetId="0">#REF!</definedName>
    <definedName name="auxAño">#REF!</definedName>
    <definedName name="auxConstante">#REF!</definedName>
    <definedName name="auxCoRREDOR">#REF!</definedName>
    <definedName name="auxITBMS">#REF!</definedName>
    <definedName name="auxLetraMens">#REF!</definedName>
    <definedName name="auxMarca">#REF!</definedName>
    <definedName name="auxModelo">#REF!</definedName>
    <definedName name="auxName">#REF!</definedName>
    <definedName name="auxNumDoc">#REF!</definedName>
    <definedName name="auxPorcAbono">#REF!</definedName>
    <definedName name="auxSegAnual">#REF!</definedName>
    <definedName name="auxTipoPago">'COTIZADOR LEASING'!$J$34</definedName>
    <definedName name="auxValor">#REF!</definedName>
    <definedName name="auxVenComision">'COTIZADOR LEASING'!$J$20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cot_Abono">'COTIZADOR LEASING'!$O$14</definedName>
    <definedName name="cot_cartera">'COTIZADOR LEASING'!$E$51</definedName>
    <definedName name="cot_Cashback">'COTIZADOR LEASING'!$H$14</definedName>
    <definedName name="cot_ComCierre">'COTIZADOR LEASING'!$E$29</definedName>
    <definedName name="cot_Desembolso">'COTIZADOR LEASING'!$E$21</definedName>
    <definedName name="cot_DesembolsoTotal">'COTIZADOR LEASING'!$E$31:$F$31</definedName>
    <definedName name="cot_periodo">'COTIZADOR LEASING'!$E$73</definedName>
    <definedName name="cot_Plazo">'COTIZADOR LEASING'!$F$14</definedName>
    <definedName name="cot_Rentabilidad">'COTIZADOR LEASING'!$G$14</definedName>
    <definedName name="cot_salarioBase">'COTIZADOR LEASING'!$E$77</definedName>
    <definedName name="cot_Timbres">'COTIZADOR LEASING'!$L$14</definedName>
    <definedName name="cot_TotalLetra">'COTIZADOR LEASING'!$E$44</definedName>
    <definedName name="cot_Valor">'COTIZADOR LEASING'!$C$14</definedName>
    <definedName name="cotCargosPago">'COTIZADOR LEASING'!$E$35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RCAS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centaje_Abono">'COTIZADOR LEASING'!$E$15</definedName>
    <definedName name="PORSCHE" localSheetId="0">#REF!</definedName>
    <definedName name="_xlnm.Print_Area" localSheetId="0">'COTIZADOR LEASING'!$A$1:$O$156</definedName>
    <definedName name="PTOAÑO" localSheetId="0">#REF!</definedName>
    <definedName name="PTOAÑO">#REF!</definedName>
    <definedName name="PTOVALOR" localSheetId="0">#REF!</definedName>
    <definedName name="PTOVALOR">#REF!</definedName>
    <definedName name="PUNTOS" localSheetId="0">#REF!</definedName>
    <definedName name="PUNTOS">#REF!</definedName>
    <definedName name="PUNTOS0" localSheetId="0">#REF!</definedName>
    <definedName name="PUNTOS0">#REF!</definedName>
    <definedName name="PUNTOS1" localSheetId="0">#REF!</definedName>
    <definedName name="PUNTOS1">#REF!</definedName>
    <definedName name="PUNTOS10" localSheetId="0">#REF!</definedName>
    <definedName name="PUNTOS10">#REF!</definedName>
    <definedName name="PUNTOS11" localSheetId="0">#REF!</definedName>
    <definedName name="PUNTOS11">#REF!</definedName>
    <definedName name="PUNTOS12" localSheetId="0">#REF!</definedName>
    <definedName name="PUNTOS12">#REF!</definedName>
    <definedName name="PUNTOS2" localSheetId="0">#REF!</definedName>
    <definedName name="PUNTOS2">#REF!</definedName>
    <definedName name="PUNTOS3" localSheetId="0">#REF!</definedName>
    <definedName name="PUNTOS3">#REF!</definedName>
    <definedName name="PUNTOS4" localSheetId="0">#REF!</definedName>
    <definedName name="PUNTOS4">#REF!</definedName>
    <definedName name="PUNTOS5" localSheetId="0">#REF!</definedName>
    <definedName name="PUNTOS5">#REF!</definedName>
    <definedName name="PUNTOS6" localSheetId="0">#REF!</definedName>
    <definedName name="PUNTOS6">#REF!</definedName>
    <definedName name="PUNTOS7" localSheetId="0">#REF!</definedName>
    <definedName name="PUNTOS7">#REF!</definedName>
    <definedName name="PUNTOS8" localSheetId="0">#REF!</definedName>
    <definedName name="PUNTOS8">#REF!</definedName>
    <definedName name="PUNTOS9" localSheetId="0">#REF!</definedName>
    <definedName name="PUNTOS9">#REF!</definedName>
    <definedName name="RAM" localSheetId="0">#REF!</definedName>
    <definedName name="RENAULT" localSheetId="0">#REF!</definedName>
    <definedName name="salarioBase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H59" i="2"/>
  <c r="F59" i="2"/>
  <c r="D59" i="2"/>
  <c r="H58" i="2"/>
  <c r="F58" i="2"/>
  <c r="D58" i="2"/>
  <c r="H57" i="2"/>
  <c r="F57" i="2"/>
  <c r="D57" i="2"/>
  <c r="H56" i="2"/>
  <c r="F56" i="2"/>
  <c r="D56" i="2"/>
  <c r="H55" i="2"/>
  <c r="F55" i="2"/>
  <c r="D55" i="2"/>
  <c r="H54" i="2"/>
  <c r="F54" i="2"/>
  <c r="D54" i="2"/>
  <c r="H53" i="2"/>
  <c r="F53" i="2"/>
  <c r="D53" i="2"/>
  <c r="H52" i="2"/>
  <c r="F52" i="2"/>
  <c r="D52" i="2"/>
  <c r="H51" i="2"/>
  <c r="F51" i="2"/>
  <c r="D51" i="2"/>
  <c r="H50" i="2"/>
  <c r="F50" i="2"/>
  <c r="D50" i="2"/>
  <c r="H48" i="2"/>
  <c r="F48" i="2"/>
  <c r="D48" i="2"/>
  <c r="H47" i="2"/>
  <c r="F47" i="2"/>
  <c r="D47" i="2"/>
  <c r="H46" i="2"/>
  <c r="F46" i="2"/>
  <c r="D46" i="2"/>
  <c r="H45" i="2"/>
  <c r="F45" i="2"/>
  <c r="D45" i="2"/>
  <c r="H44" i="2"/>
  <c r="F44" i="2"/>
  <c r="D44" i="2"/>
  <c r="H43" i="2"/>
  <c r="F43" i="2"/>
  <c r="D43" i="2"/>
  <c r="H42" i="2"/>
  <c r="F42" i="2"/>
  <c r="D42" i="2"/>
  <c r="H41" i="2"/>
  <c r="F41" i="2"/>
  <c r="D41" i="2"/>
  <c r="H40" i="2"/>
  <c r="F40" i="2"/>
  <c r="D40" i="2"/>
  <c r="H39" i="2"/>
  <c r="F39" i="2"/>
  <c r="D39" i="2"/>
  <c r="F34" i="2"/>
  <c r="H34" i="2" s="1"/>
  <c r="F33" i="2"/>
  <c r="H33" i="2" s="1"/>
  <c r="H22" i="2"/>
  <c r="D22" i="2"/>
  <c r="H21" i="2"/>
  <c r="D21" i="2"/>
  <c r="D20" i="2"/>
  <c r="D19" i="2"/>
  <c r="J18" i="2"/>
  <c r="H18" i="2"/>
  <c r="I11" i="2"/>
  <c r="C11" i="2"/>
  <c r="I9" i="2"/>
  <c r="J78" i="2" s="1"/>
  <c r="C9" i="2"/>
  <c r="J22" i="2" s="1"/>
  <c r="E146" i="1"/>
  <c r="J122" i="1"/>
  <c r="E122" i="1"/>
  <c r="J113" i="1"/>
  <c r="C113" i="1"/>
  <c r="J86" i="1"/>
  <c r="E86" i="1"/>
  <c r="K79" i="1"/>
  <c r="H19" i="2"/>
  <c r="J77" i="1"/>
  <c r="C77" i="1"/>
  <c r="H73" i="1"/>
  <c r="E38" i="1"/>
  <c r="E28" i="1"/>
  <c r="E25" i="1"/>
  <c r="E20" i="1"/>
  <c r="D15" i="1"/>
  <c r="O14" i="1" s="1"/>
  <c r="E18" i="1"/>
  <c r="C7" i="2"/>
  <c r="I7" i="2"/>
  <c r="K6" i="1"/>
  <c r="H49" i="2" l="1"/>
  <c r="F60" i="2"/>
  <c r="H20" i="2"/>
  <c r="H23" i="2" s="1"/>
  <c r="F49" i="2"/>
  <c r="H60" i="2"/>
  <c r="E144" i="1"/>
  <c r="F23" i="2"/>
  <c r="E145" i="1"/>
  <c r="E21" i="1"/>
  <c r="E19" i="1"/>
  <c r="K78" i="1"/>
  <c r="J19" i="2" s="1"/>
  <c r="E143" i="1"/>
  <c r="J20" i="2"/>
  <c r="J21" i="2"/>
  <c r="H35" i="2" l="1"/>
  <c r="H62" i="2" s="1"/>
  <c r="G69" i="2" s="1"/>
  <c r="F35" i="2"/>
  <c r="F62" i="2" s="1"/>
  <c r="D69" i="2" s="1"/>
  <c r="E34" i="1"/>
  <c r="I69" i="2" l="1"/>
  <c r="F69" i="2"/>
  <c r="N31" i="1" l="1"/>
  <c r="N39" i="1" s="1"/>
  <c r="N44" i="1" s="1"/>
  <c r="N46" i="1" s="1"/>
  <c r="L14" i="1" s="1"/>
  <c r="E22" i="1" s="1"/>
  <c r="E31" i="1" s="1"/>
  <c r="E39" i="1" l="1"/>
  <c r="E37" i="1"/>
  <c r="E44" i="1" l="1"/>
  <c r="E43" i="1"/>
  <c r="E147" i="1" l="1"/>
  <c r="E46" i="1"/>
  <c r="K73" i="1"/>
  <c r="D70" i="2" l="1"/>
  <c r="G70" i="2"/>
  <c r="I70" i="2" l="1"/>
  <c r="G71" i="2"/>
  <c r="I71" i="2" s="1"/>
  <c r="F70" i="2"/>
  <c r="D71" i="2"/>
  <c r="F71" i="2" s="1"/>
  <c r="J52" i="1" s="1"/>
</calcChain>
</file>

<file path=xl/sharedStrings.xml><?xml version="1.0" encoding="utf-8"?>
<sst xmlns="http://schemas.openxmlformats.org/spreadsheetml/2006/main" count="216" uniqueCount="163">
  <si>
    <t>CONSULTA DE PREST. AUTO</t>
  </si>
  <si>
    <t>Versión 2.0 -290424</t>
  </si>
  <si>
    <t>OFICIAL:</t>
  </si>
  <si>
    <t>FECHA:</t>
  </si>
  <si>
    <t>DATOS GENERALES DEL CLIENTE</t>
  </si>
  <si>
    <t>Nombre</t>
  </si>
  <si>
    <t>No. documento</t>
  </si>
  <si>
    <t>Tipo de documento</t>
  </si>
  <si>
    <t>Sexo</t>
  </si>
  <si>
    <t>Edad (Años)</t>
  </si>
  <si>
    <t>Score</t>
  </si>
  <si>
    <t>PI</t>
  </si>
  <si>
    <t>PARÁMETROS DE LA COTIZACIÓN</t>
  </si>
  <si>
    <t>Valor del equipo</t>
  </si>
  <si>
    <t>Abono</t>
  </si>
  <si>
    <t>Plazo</t>
  </si>
  <si>
    <t>Rentabilidad</t>
  </si>
  <si>
    <t>Cashback</t>
  </si>
  <si>
    <t>Seguro de vida</t>
  </si>
  <si>
    <t>¿Incluir seguro de vida?</t>
  </si>
  <si>
    <t>Timbres</t>
  </si>
  <si>
    <t>Porcentaje:</t>
  </si>
  <si>
    <t>P. Edad</t>
  </si>
  <si>
    <t>Tasa de vida</t>
  </si>
  <si>
    <t>cot_abono:</t>
  </si>
  <si>
    <t>-</t>
  </si>
  <si>
    <t>SI</t>
  </si>
  <si>
    <t>DETALLES DE LA COTIZACIÓN</t>
  </si>
  <si>
    <t>DATOS DEL VENDEDOR</t>
  </si>
  <si>
    <t>Vendedor</t>
  </si>
  <si>
    <t>Menos abono del cliente</t>
  </si>
  <si>
    <t>Menos cashback</t>
  </si>
  <si>
    <t>Comisión pactada</t>
  </si>
  <si>
    <t>Monto financiado</t>
  </si>
  <si>
    <t>DATOS DEL VEHÍCULO</t>
  </si>
  <si>
    <t>Notaria</t>
  </si>
  <si>
    <t>Marca</t>
  </si>
  <si>
    <t>Promoción y publicidad</t>
  </si>
  <si>
    <t>Modelo</t>
  </si>
  <si>
    <t>Comisión</t>
  </si>
  <si>
    <t>Año</t>
  </si>
  <si>
    <t>Tres letras de seguro auto por adelantado</t>
  </si>
  <si>
    <t>Transmisión</t>
  </si>
  <si>
    <t>Auto nuevo/usado</t>
  </si>
  <si>
    <t>Monto de Serv/Desc</t>
  </si>
  <si>
    <t>Kilometraje</t>
  </si>
  <si>
    <t>Comisión de Cierre:</t>
  </si>
  <si>
    <t>Corredor</t>
  </si>
  <si>
    <t>ITBMS Gasto de Manejo</t>
  </si>
  <si>
    <t>Letra mensual de seguro auto</t>
  </si>
  <si>
    <t>Desembolso total</t>
  </si>
  <si>
    <t>Seguro de auto Anual</t>
  </si>
  <si>
    <t>Seg/auto anual</t>
  </si>
  <si>
    <t>FORMA DE PAGO</t>
  </si>
  <si>
    <t>Seg/vida anual</t>
  </si>
  <si>
    <t>Forma de pago</t>
  </si>
  <si>
    <t>1 - PAGO VOLUNTARIO</t>
  </si>
  <si>
    <t>Cargos por forma de pago</t>
  </si>
  <si>
    <t>¿Con fiador?</t>
  </si>
  <si>
    <t>Monto</t>
  </si>
  <si>
    <t>SERV DESC. (SI APLICA)</t>
  </si>
  <si>
    <t>% Serv desc.</t>
  </si>
  <si>
    <t>Pagos</t>
  </si>
  <si>
    <t>Monto de serv/desc</t>
  </si>
  <si>
    <t>+ cargos/pago</t>
  </si>
  <si>
    <t>+ seg vida mensual</t>
  </si>
  <si>
    <t>MOTIVO DE LA CONSULTA</t>
  </si>
  <si>
    <t>+ seg auto mensual</t>
  </si>
  <si>
    <t>Total de la letra sin/seg</t>
  </si>
  <si>
    <t>Total de la letra c/seg</t>
  </si>
  <si>
    <t>Monto total a pagar</t>
  </si>
  <si>
    <t>DETALLES DEL DEUDOR</t>
  </si>
  <si>
    <t>Tiempo de servicio</t>
  </si>
  <si>
    <t>Ingresos</t>
  </si>
  <si>
    <t>Nombre de la empresa</t>
  </si>
  <si>
    <t>Referencias APC</t>
  </si>
  <si>
    <t>Cartera</t>
  </si>
  <si>
    <t>Licencia de conducir</t>
  </si>
  <si>
    <t>Posición</t>
  </si>
  <si>
    <t>Nivel de endeudamiento</t>
  </si>
  <si>
    <t>Perfil/Título universitario</t>
  </si>
  <si>
    <t>DATOS DEL FIADOR ( SI APLICA)</t>
  </si>
  <si>
    <t>Estabilidad laboral</t>
  </si>
  <si>
    <t>Empresa</t>
  </si>
  <si>
    <t>Ingresos /Capac embargo</t>
  </si>
  <si>
    <t>HISTORIAL LABORAL TRES ÚLTIMOS TRABAJOS</t>
  </si>
  <si>
    <t>1. Nombre de la empresa</t>
  </si>
  <si>
    <t>Periodo laborado</t>
  </si>
  <si>
    <t>Salario</t>
  </si>
  <si>
    <t>2. Nombre de la empresa</t>
  </si>
  <si>
    <t>3. Nombre de la empresa</t>
  </si>
  <si>
    <t>OBSERVACIÓN:  CONSULTA VALIDA POR 30 DÍAS Y SUJETA A CAMBIOS POR AJUSTES EN LA POLÍTICA.</t>
  </si>
  <si>
    <t>APROBADA (30 DÍAS CONTADOS A PARTIR DE LA FECHA DE LA RESPUESTA POR PARTE DEL COMITÉ).</t>
  </si>
  <si>
    <t>DATOS REQUERIDOS – NIVEL DE ENDEUDAMIENTO</t>
  </si>
  <si>
    <t>DEUDOR</t>
  </si>
  <si>
    <t>PERIODO DEL ANÁLISIS:</t>
  </si>
  <si>
    <t>MENSUAL</t>
  </si>
  <si>
    <t>INGRESOS DEUDOR</t>
  </si>
  <si>
    <t>INGRESOS ADICIONALES</t>
  </si>
  <si>
    <t>APLICA DCTO. LEGAL</t>
  </si>
  <si>
    <t>Horas extras</t>
  </si>
  <si>
    <t>Prima de producción</t>
  </si>
  <si>
    <t>Bonos</t>
  </si>
  <si>
    <t>Otros</t>
  </si>
  <si>
    <t>DESCUENTOS DEUDOR</t>
  </si>
  <si>
    <t>DESCUENTOS DIRECTOS</t>
  </si>
  <si>
    <t>PAGOS VOLUNTARIOS</t>
  </si>
  <si>
    <t>DESCRIPCIÓN</t>
  </si>
  <si>
    <t>¿ES PAGADO?</t>
  </si>
  <si>
    <t>SIACAP*</t>
  </si>
  <si>
    <t>PRAA*</t>
  </si>
  <si>
    <t>* Descuentos Legales</t>
  </si>
  <si>
    <t>FIADOR O INGRESO FAMILIAR</t>
  </si>
  <si>
    <t xml:space="preserve">NOMBRE DEL CODEUDOR: </t>
  </si>
  <si>
    <t xml:space="preserve">CARTERA CODEUDOR: </t>
  </si>
  <si>
    <t xml:space="preserve">CÉDULA DEL CODEUDOR: </t>
  </si>
  <si>
    <t xml:space="preserve">EMPRESA CODEUDOR: </t>
  </si>
  <si>
    <t xml:space="preserve">POSICIÓN CODEUDOR: </t>
  </si>
  <si>
    <t>INGRESOS FIADOR O INGRESO FAMILIAR</t>
  </si>
  <si>
    <t>Plan vehícular</t>
  </si>
  <si>
    <t>DESCUENTOS COMERCIALES DEUDOR</t>
  </si>
  <si>
    <t>Valor del Equipo</t>
  </si>
  <si>
    <t>Letra con Seguro</t>
  </si>
  <si>
    <r>
      <rPr>
        <b/>
        <sz val="18"/>
        <color rgb="FF000000"/>
        <rFont val="Century Gothic"/>
        <family val="1"/>
      </rPr>
      <t xml:space="preserve">ANÁLISIS DEL NIVEL DE ENDEUDAMIENTO DEL CLIENTE
</t>
    </r>
    <r>
      <rPr>
        <sz val="11"/>
        <color rgb="FF000000"/>
        <rFont val="Century Gothic"/>
        <family val="1"/>
      </rPr>
      <t>DOCUMENTO INTERNO</t>
    </r>
  </si>
  <si>
    <t>DATOS DEL CLIENTE</t>
  </si>
  <si>
    <t xml:space="preserve">CÉDULA DEL CLIENTE: </t>
  </si>
  <si>
    <t xml:space="preserve">NOMBRE DEL CLIENTE: </t>
  </si>
  <si>
    <t xml:space="preserve">CARTERA: </t>
  </si>
  <si>
    <t xml:space="preserve">OFICIAL RESPONSABLE: </t>
  </si>
  <si>
    <t xml:space="preserve">EMPRESA: </t>
  </si>
  <si>
    <t xml:space="preserve">POSICIÓN: </t>
  </si>
  <si>
    <t>INGRESOS MENSUALES</t>
  </si>
  <si>
    <t>En el nivel real sólo colocarán el salario base, si el cliente tiene otros ingresos comprobados se consideran en el nivel completo.</t>
  </si>
  <si>
    <t>Descripción</t>
  </si>
  <si>
    <t>Nivel Real</t>
  </si>
  <si>
    <t xml:space="preserve">Nivel Completo </t>
  </si>
  <si>
    <t>+</t>
  </si>
  <si>
    <t>Salario Mensual</t>
  </si>
  <si>
    <t>Total</t>
  </si>
  <si>
    <r>
      <rPr>
        <b/>
        <sz val="11"/>
        <color theme="1"/>
        <rFont val="Century Gothic"/>
        <family val="1"/>
      </rPr>
      <t>*</t>
    </r>
    <r>
      <rPr>
        <b/>
        <sz val="8"/>
        <color theme="1"/>
        <rFont val="Century Gothic"/>
        <family val="1"/>
      </rPr>
      <t xml:space="preserve"> Ingresos que están incluídos dentro de los impuestos</t>
    </r>
  </si>
  <si>
    <t>DESCUENTOS</t>
  </si>
  <si>
    <t>DESCUENTOS LEGALES</t>
  </si>
  <si>
    <t xml:space="preserve">Seguro social </t>
  </si>
  <si>
    <t xml:space="preserve">Seguro educativo </t>
  </si>
  <si>
    <t>Impuesto sobre la renta</t>
  </si>
  <si>
    <t>SIACAP</t>
  </si>
  <si>
    <t>PRAA</t>
  </si>
  <si>
    <t>DESCUENTOS COMERCIALES</t>
  </si>
  <si>
    <t>DESCUENTO DIRECTO</t>
  </si>
  <si>
    <t>PAGO VOLUNTARIO</t>
  </si>
  <si>
    <t>GRAN TOTAL DESCONTADO</t>
  </si>
  <si>
    <t>Los descuentos pago voluntario se consideran en el nivel real cuando su última fecha de pago es del 01 de enero de 2020 a la fecha. En el nivel completo considerarán todas las deudas que tenga el cliente.</t>
  </si>
  <si>
    <t>NIVEL DE ENDEUDAMIENTO</t>
  </si>
  <si>
    <t xml:space="preserve">SALARIO NETO ACTUAL: </t>
  </si>
  <si>
    <t xml:space="preserve"> </t>
  </si>
  <si>
    <t xml:space="preserve">NUEVA LETRA MENSUAL: </t>
  </si>
  <si>
    <t xml:space="preserve">SALARIO NETO: </t>
  </si>
  <si>
    <t>El nivel real es el que se considera para analizar el crédito; el nivel completo es sólo una de referencia.</t>
  </si>
  <si>
    <t>REVISADO POR:</t>
  </si>
  <si>
    <t>REALIZADO POR:</t>
  </si>
  <si>
    <t>DPTO. DE TRÁMITE</t>
  </si>
  <si>
    <t/>
  </si>
  <si>
    <t>ROLKAM Y ASOCIADOS,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</si>
</sst>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\$#,##0.00"/>
    <numFmt numFmtId="165" formatCode="d\-mmmm\-yyyy"/>
    <numFmt numFmtId="166" formatCode="0&quot; AÑOS&quot;"/>
    <numFmt numFmtId="167" formatCode="[$$-409]#,##0.00"/>
    <numFmt numFmtId="168" formatCode="0&quot; MESES&quot;"/>
    <numFmt numFmtId="169" formatCode="0.00\ %"/>
    <numFmt numFmtId="170" formatCode="_(\$* #,##0.00_);_(\$* \(#,##0.00\);_(\$* \-??_);_(@_)"/>
    <numFmt numFmtId="171" formatCode="0\ %"/>
    <numFmt numFmtId="172" formatCode="&quot;$&quot;#,##0.00"/>
    <numFmt numFmtId="173" formatCode="[$$-45C]* #,##0.00\ ;\-[$$-45C]* #,##0.00\ ;[$$-45C]* \-#\ ;@\ "/>
    <numFmt numFmtId="174" formatCode="#&quot; MESES&quot;"/>
    <numFmt numFmtId="175" formatCode="[$B/.-180A]#,##0.00;[Red]\([$B/.-180A]#,##0.00\)"/>
  </numFmts>
  <fonts count="47" x14ac:knownFonts="1">
    <font>
      <sz val="11"/>
      <color rgb="FF000000"/>
      <name val="Aptos Narrow"/>
      <scheme val="minor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22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FFFFFF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b/>
      <sz val="16"/>
      <color rgb="FF00206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Arial"/>
      <family val="2"/>
    </font>
    <font>
      <b/>
      <sz val="12"/>
      <color rgb="FFFFFFFF"/>
      <name val="Calibri"/>
      <family val="2"/>
    </font>
    <font>
      <b/>
      <sz val="12"/>
      <color rgb="FFFFFFFF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entury Gothic"/>
      <family val="1"/>
    </font>
    <font>
      <b/>
      <sz val="18"/>
      <color rgb="FF000000"/>
      <name val="Century Gothic"/>
      <family val="1"/>
    </font>
    <font>
      <b/>
      <sz val="16"/>
      <color theme="1"/>
      <name val="Century Gothic"/>
      <family val="1"/>
    </font>
    <font>
      <sz val="12"/>
      <color rgb="FF000000"/>
      <name val="Century Gothic"/>
      <family val="1"/>
    </font>
    <font>
      <b/>
      <sz val="12"/>
      <color rgb="FFFFFFFF"/>
      <name val="Century Gothic"/>
      <family val="1"/>
    </font>
    <font>
      <b/>
      <sz val="12"/>
      <color rgb="FF000000"/>
      <name val="Century Gothic"/>
      <family val="1"/>
    </font>
    <font>
      <b/>
      <sz val="16"/>
      <color rgb="FF000000"/>
      <name val="Century Gothic"/>
      <family val="1"/>
    </font>
    <font>
      <b/>
      <sz val="10"/>
      <color theme="1"/>
      <name val="Century Gothic"/>
      <family val="1"/>
    </font>
    <font>
      <b/>
      <sz val="13"/>
      <color theme="1"/>
      <name val="Century Gothic"/>
      <family val="1"/>
    </font>
    <font>
      <b/>
      <sz val="13"/>
      <color rgb="FF000000"/>
      <name val="Century Gothic"/>
      <family val="1"/>
    </font>
    <font>
      <sz val="10"/>
      <color theme="1"/>
      <name val="Century Gothic"/>
      <family val="1"/>
    </font>
    <font>
      <b/>
      <sz val="14"/>
      <color rgb="FF000000"/>
      <name val="Century Gothic"/>
      <family val="1"/>
    </font>
    <font>
      <sz val="13"/>
      <color rgb="FF000000"/>
      <name val="Century Gothic"/>
      <family val="1"/>
    </font>
    <font>
      <b/>
      <sz val="11"/>
      <color theme="1"/>
      <name val="Century Gothic"/>
      <family val="1"/>
    </font>
    <font>
      <b/>
      <sz val="8"/>
      <color theme="1"/>
      <name val="Century Gothic"/>
      <family val="1"/>
    </font>
    <font>
      <b/>
      <sz val="14"/>
      <color theme="1"/>
      <name val="Century Gothic"/>
      <family val="1"/>
    </font>
    <font>
      <sz val="14"/>
      <color theme="1"/>
      <name val="Century Gothic"/>
      <family val="1"/>
    </font>
    <font>
      <sz val="14"/>
      <color rgb="FF000000"/>
      <name val="Century Gothic"/>
      <family val="1"/>
    </font>
    <font>
      <b/>
      <sz val="16"/>
      <color rgb="FFFFFFFF"/>
      <name val="Century Gothic"/>
      <family val="1"/>
    </font>
    <font>
      <b/>
      <sz val="12"/>
      <color theme="1"/>
      <name val="Century Gothic"/>
      <family val="1"/>
    </font>
    <font>
      <b/>
      <i/>
      <sz val="13"/>
      <color rgb="FFC00000"/>
      <name val="Century Gothic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699"/>
        <bgColor rgb="FFFFE699"/>
      </patternFill>
    </fill>
    <fill>
      <patternFill patternType="solid">
        <fgColor rgb="FF22A650"/>
        <bgColor rgb="FF22A650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rgb="FFFF0000"/>
      </patternFill>
    </fill>
    <fill>
      <patternFill patternType="solid">
        <fgColor rgb="FFFFE699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2CC"/>
        <bgColor rgb="FFFFF2CC"/>
      </patternFill>
    </fill>
    <fill>
      <patternFill patternType="solid">
        <fgColor rgb="FF355269"/>
        <bgColor rgb="FF355269"/>
      </patternFill>
    </fill>
    <fill>
      <patternFill patternType="solid">
        <fgColor rgb="FFDDDDDD"/>
        <bgColor rgb="FFDDDDDD"/>
      </patternFill>
    </fill>
    <fill>
      <patternFill patternType="solid">
        <fgColor rgb="FF383D3C"/>
        <bgColor rgb="FF383D3C"/>
      </patternFill>
    </fill>
    <fill>
      <patternFill patternType="solid">
        <fgColor rgb="FFCCCCCC"/>
        <bgColor rgb="FFCCCCCC"/>
      </patternFill>
    </fill>
    <fill>
      <patternFill patternType="solid">
        <fgColor rgb="FFEEEEEE"/>
        <bgColor rgb="FFEEEEEE"/>
      </patternFill>
    </fill>
  </fills>
  <borders count="40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9" fillId="0" borderId="0"/>
  </cellStyleXfs>
  <cellXfs count="27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5" fillId="0" borderId="0" xfId="0" applyFont="1"/>
    <xf numFmtId="0" fontId="4" fillId="2" borderId="0" xfId="0" applyFont="1" applyFill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right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6" fontId="7" fillId="3" borderId="7" xfId="0" applyNumberFormat="1" applyFont="1" applyFill="1" applyBorder="1" applyAlignment="1" applyProtection="1">
      <alignment horizontal="center" vertical="center"/>
      <protection locked="0"/>
    </xf>
    <xf numFmtId="0" fontId="7" fillId="3" borderId="7" xfId="0" applyFont="1" applyFill="1" applyBorder="1" applyAlignment="1" applyProtection="1">
      <alignment horizontal="center" vertical="center"/>
      <protection locked="0"/>
    </xf>
    <xf numFmtId="10" fontId="7" fillId="3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7" fillId="3" borderId="7" xfId="0" applyFont="1" applyFill="1" applyBorder="1" applyAlignment="1" applyProtection="1">
      <alignment horizontal="center"/>
      <protection locked="0"/>
    </xf>
    <xf numFmtId="167" fontId="10" fillId="7" borderId="7" xfId="1" applyNumberFormat="1" applyFont="1" applyFill="1" applyBorder="1" applyAlignment="1" applyProtection="1">
      <alignment horizontal="center" vertical="center"/>
      <protection locked="0"/>
    </xf>
    <xf numFmtId="0" fontId="3" fillId="5" borderId="7" xfId="0" applyFont="1" applyFill="1" applyBorder="1" applyAlignment="1">
      <alignment horizontal="center"/>
    </xf>
    <xf numFmtId="169" fontId="3" fillId="0" borderId="0" xfId="0" applyNumberFormat="1" applyFont="1"/>
    <xf numFmtId="0" fontId="7" fillId="0" borderId="7" xfId="0" applyFont="1" applyBorder="1" applyAlignment="1">
      <alignment horizontal="center"/>
    </xf>
    <xf numFmtId="169" fontId="7" fillId="0" borderId="7" xfId="0" applyNumberFormat="1" applyFont="1" applyBorder="1" applyAlignment="1">
      <alignment horizontal="center"/>
    </xf>
    <xf numFmtId="2" fontId="7" fillId="9" borderId="7" xfId="0" applyNumberFormat="1" applyFont="1" applyFill="1" applyBorder="1" applyAlignment="1">
      <alignment horizontal="center" vertical="center"/>
    </xf>
    <xf numFmtId="10" fontId="7" fillId="9" borderId="7" xfId="0" applyNumberFormat="1" applyFont="1" applyFill="1" applyBorder="1" applyAlignment="1">
      <alignment horizontal="center" vertical="center"/>
    </xf>
    <xf numFmtId="167" fontId="7" fillId="3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170" fontId="3" fillId="0" borderId="0" xfId="0" applyNumberFormat="1" applyFont="1"/>
    <xf numFmtId="167" fontId="3" fillId="0" borderId="0" xfId="0" applyNumberFormat="1" applyFont="1"/>
    <xf numFmtId="0" fontId="3" fillId="5" borderId="7" xfId="0" applyFont="1" applyFill="1" applyBorder="1" applyAlignment="1">
      <alignment wrapText="1"/>
    </xf>
    <xf numFmtId="0" fontId="3" fillId="3" borderId="7" xfId="0" applyFont="1" applyFill="1" applyBorder="1" applyProtection="1">
      <protection locked="0"/>
    </xf>
    <xf numFmtId="0" fontId="14" fillId="0" borderId="0" xfId="0" applyFont="1"/>
    <xf numFmtId="0" fontId="16" fillId="2" borderId="0" xfId="0" applyFont="1" applyFill="1" applyAlignment="1">
      <alignment vertical="center"/>
    </xf>
    <xf numFmtId="164" fontId="17" fillId="0" borderId="19" xfId="0" applyNumberFormat="1" applyFont="1" applyBorder="1" applyAlignment="1">
      <alignment horizontal="center" vertical="center"/>
    </xf>
    <xf numFmtId="0" fontId="20" fillId="2" borderId="0" xfId="0" applyFont="1" applyFill="1"/>
    <xf numFmtId="0" fontId="19" fillId="13" borderId="21" xfId="0" applyFont="1" applyFill="1" applyBorder="1" applyAlignment="1">
      <alignment horizontal="center" vertical="center" wrapText="1"/>
    </xf>
    <xf numFmtId="0" fontId="18" fillId="2" borderId="0" xfId="0" applyFont="1" applyFill="1"/>
    <xf numFmtId="164" fontId="18" fillId="9" borderId="21" xfId="0" applyNumberFormat="1" applyFont="1" applyFill="1" applyBorder="1" applyAlignment="1">
      <alignment vertical="center"/>
    </xf>
    <xf numFmtId="164" fontId="18" fillId="9" borderId="21" xfId="0" applyNumberFormat="1" applyFont="1" applyFill="1" applyBorder="1" applyAlignment="1">
      <alignment horizontal="center" vertical="center"/>
    </xf>
    <xf numFmtId="164" fontId="18" fillId="3" borderId="21" xfId="0" applyNumberFormat="1" applyFont="1" applyFill="1" applyBorder="1" applyAlignment="1" applyProtection="1">
      <alignment vertical="center"/>
      <protection locked="0"/>
    </xf>
    <xf numFmtId="164" fontId="18" fillId="3" borderId="21" xfId="0" applyNumberFormat="1" applyFont="1" applyFill="1" applyBorder="1" applyAlignment="1" applyProtection="1">
      <alignment horizontal="center" vertical="center"/>
      <protection locked="0"/>
    </xf>
    <xf numFmtId="164" fontId="18" fillId="3" borderId="19" xfId="0" applyNumberFormat="1" applyFont="1" applyFill="1" applyBorder="1" applyAlignment="1" applyProtection="1">
      <alignment vertical="center"/>
      <protection locked="0"/>
    </xf>
    <xf numFmtId="0" fontId="18" fillId="3" borderId="19" xfId="0" applyFont="1" applyFill="1" applyBorder="1" applyAlignment="1" applyProtection="1">
      <alignment horizontal="center" vertical="center"/>
      <protection locked="0"/>
    </xf>
    <xf numFmtId="0" fontId="19" fillId="13" borderId="19" xfId="0" applyFont="1" applyFill="1" applyBorder="1" applyAlignment="1">
      <alignment horizontal="center" vertical="center" wrapText="1"/>
    </xf>
    <xf numFmtId="173" fontId="18" fillId="3" borderId="21" xfId="0" applyNumberFormat="1" applyFont="1" applyFill="1" applyBorder="1" applyAlignment="1" applyProtection="1">
      <alignment vertical="center"/>
      <protection locked="0"/>
    </xf>
    <xf numFmtId="0" fontId="18" fillId="3" borderId="27" xfId="0" applyFont="1" applyFill="1" applyBorder="1" applyAlignment="1" applyProtection="1">
      <alignment horizontal="center" vertical="center"/>
      <protection locked="0"/>
    </xf>
    <xf numFmtId="0" fontId="18" fillId="3" borderId="21" xfId="0" applyFont="1" applyFill="1" applyBorder="1" applyAlignment="1" applyProtection="1">
      <alignment horizontal="center" vertical="center"/>
      <protection locked="0"/>
    </xf>
    <xf numFmtId="173" fontId="18" fillId="3" borderId="19" xfId="0" applyNumberFormat="1" applyFont="1" applyFill="1" applyBorder="1" applyAlignment="1" applyProtection="1">
      <alignment vertical="center"/>
      <protection locked="0"/>
    </xf>
    <xf numFmtId="0" fontId="18" fillId="3" borderId="16" xfId="0" applyFont="1" applyFill="1" applyBorder="1" applyAlignment="1" applyProtection="1">
      <alignment horizontal="center" vertical="center"/>
      <protection locked="0"/>
    </xf>
    <xf numFmtId="0" fontId="18" fillId="3" borderId="25" xfId="0" applyFont="1" applyFill="1" applyBorder="1" applyAlignment="1" applyProtection="1">
      <alignment horizontal="center" vertical="center"/>
      <protection locked="0"/>
    </xf>
    <xf numFmtId="173" fontId="18" fillId="3" borderId="28" xfId="0" applyNumberFormat="1" applyFont="1" applyFill="1" applyBorder="1" applyAlignment="1" applyProtection="1">
      <alignment vertical="center"/>
      <protection locked="0"/>
    </xf>
    <xf numFmtId="0" fontId="18" fillId="3" borderId="28" xfId="0" applyFont="1" applyFill="1" applyBorder="1" applyAlignment="1" applyProtection="1">
      <alignment horizontal="center" vertical="center"/>
      <protection locked="0"/>
    </xf>
    <xf numFmtId="0" fontId="2" fillId="0" borderId="0" xfId="0" applyFont="1"/>
    <xf numFmtId="0" fontId="17" fillId="2" borderId="0" xfId="0" applyFont="1" applyFill="1" applyAlignment="1">
      <alignment horizontal="right" vertical="center"/>
    </xf>
    <xf numFmtId="0" fontId="20" fillId="2" borderId="0" xfId="0" applyFont="1" applyFill="1" applyAlignment="1">
      <alignment horizontal="right"/>
    </xf>
    <xf numFmtId="0" fontId="20" fillId="2" borderId="0" xfId="0" applyFont="1" applyFill="1" applyAlignment="1">
      <alignment horizontal="right" vertical="center"/>
    </xf>
    <xf numFmtId="0" fontId="20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right"/>
    </xf>
    <xf numFmtId="0" fontId="22" fillId="2" borderId="0" xfId="0" applyFont="1" applyFill="1" applyAlignment="1">
      <alignment horizontal="center" vertical="center"/>
    </xf>
    <xf numFmtId="164" fontId="18" fillId="3" borderId="21" xfId="0" applyNumberFormat="1" applyFont="1" applyFill="1" applyBorder="1" applyAlignment="1" applyProtection="1">
      <alignment horizontal="right" vertical="center"/>
      <protection locked="0"/>
    </xf>
    <xf numFmtId="164" fontId="18" fillId="3" borderId="19" xfId="0" applyNumberFormat="1" applyFont="1" applyFill="1" applyBorder="1" applyAlignment="1" applyProtection="1">
      <alignment horizontal="right" vertical="center"/>
      <protection locked="0"/>
    </xf>
    <xf numFmtId="15" fontId="25" fillId="0" borderId="0" xfId="0" applyNumberFormat="1" applyFont="1"/>
    <xf numFmtId="0" fontId="26" fillId="0" borderId="0" xfId="0" applyFont="1"/>
    <xf numFmtId="0" fontId="26" fillId="2" borderId="0" xfId="0" applyFont="1" applyFill="1"/>
    <xf numFmtId="0" fontId="29" fillId="2" borderId="26" xfId="0" applyFont="1" applyFill="1" applyBorder="1"/>
    <xf numFmtId="0" fontId="30" fillId="2" borderId="22" xfId="0" applyFont="1" applyFill="1" applyBorder="1" applyAlignment="1">
      <alignment horizontal="center"/>
    </xf>
    <xf numFmtId="0" fontId="30" fillId="2" borderId="27" xfId="0" applyFont="1" applyFill="1" applyBorder="1" applyAlignment="1">
      <alignment horizontal="center"/>
    </xf>
    <xf numFmtId="0" fontId="31" fillId="2" borderId="17" xfId="0" applyFont="1" applyFill="1" applyBorder="1" applyAlignment="1">
      <alignment horizontal="right" vertical="center" wrapText="1"/>
    </xf>
    <xf numFmtId="0" fontId="31" fillId="2" borderId="0" xfId="0" applyFont="1" applyFill="1" applyAlignment="1">
      <alignment horizontal="right" vertical="center" wrapText="1"/>
    </xf>
    <xf numFmtId="0" fontId="30" fillId="2" borderId="18" xfId="0" applyFont="1" applyFill="1" applyBorder="1" applyAlignment="1">
      <alignment horizontal="center"/>
    </xf>
    <xf numFmtId="0" fontId="29" fillId="2" borderId="17" xfId="0" applyFont="1" applyFill="1" applyBorder="1"/>
    <xf numFmtId="0" fontId="31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horizontal="right"/>
    </xf>
    <xf numFmtId="0" fontId="29" fillId="2" borderId="0" xfId="0" applyFont="1" applyFill="1" applyAlignment="1">
      <alignment horizontal="center" vertical="center"/>
    </xf>
    <xf numFmtId="0" fontId="29" fillId="2" borderId="23" xfId="0" applyFont="1" applyFill="1" applyBorder="1"/>
    <xf numFmtId="0" fontId="30" fillId="2" borderId="24" xfId="0" applyFont="1" applyFill="1" applyBorder="1" applyAlignment="1">
      <alignment horizontal="center"/>
    </xf>
    <xf numFmtId="0" fontId="30" fillId="2" borderId="25" xfId="0" applyFont="1" applyFill="1" applyBorder="1" applyAlignment="1">
      <alignment horizontal="center"/>
    </xf>
    <xf numFmtId="0" fontId="33" fillId="2" borderId="0" xfId="0" applyFont="1" applyFill="1" applyAlignment="1">
      <alignment horizontal="center" vertical="center"/>
    </xf>
    <xf numFmtId="0" fontId="35" fillId="13" borderId="31" xfId="0" applyFont="1" applyFill="1" applyBorder="1" applyAlignment="1">
      <alignment horizontal="center"/>
    </xf>
    <xf numFmtId="0" fontId="29" fillId="0" borderId="32" xfId="0" applyFont="1" applyBorder="1" applyAlignment="1">
      <alignment horizontal="center"/>
    </xf>
    <xf numFmtId="0" fontId="34" fillId="2" borderId="0" xfId="0" applyFont="1" applyFill="1" applyAlignment="1">
      <alignment horizontal="center" vertical="center"/>
    </xf>
    <xf numFmtId="0" fontId="38" fillId="2" borderId="0" xfId="0" applyFont="1" applyFill="1"/>
    <xf numFmtId="0" fontId="40" fillId="2" borderId="0" xfId="0" applyFont="1" applyFill="1" applyAlignment="1">
      <alignment horizontal="center"/>
    </xf>
    <xf numFmtId="0" fontId="40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36" fillId="2" borderId="0" xfId="0" applyFont="1" applyFill="1"/>
    <xf numFmtId="0" fontId="33" fillId="2" borderId="0" xfId="0" applyFont="1" applyFill="1" applyAlignment="1">
      <alignment horizontal="center"/>
    </xf>
    <xf numFmtId="0" fontId="26" fillId="2" borderId="0" xfId="0" applyFont="1" applyFill="1" applyAlignment="1">
      <alignment wrapText="1"/>
    </xf>
    <xf numFmtId="0" fontId="26" fillId="0" borderId="0" xfId="0" applyFont="1" applyAlignment="1">
      <alignment wrapText="1"/>
    </xf>
    <xf numFmtId="0" fontId="36" fillId="2" borderId="0" xfId="0" applyFont="1" applyFill="1" applyAlignment="1">
      <alignment wrapText="1"/>
    </xf>
    <xf numFmtId="0" fontId="33" fillId="2" borderId="0" xfId="0" applyFont="1" applyFill="1" applyAlignment="1">
      <alignment horizontal="left" wrapText="1"/>
    </xf>
    <xf numFmtId="0" fontId="42" fillId="2" borderId="0" xfId="0" applyFont="1" applyFill="1" applyAlignment="1">
      <alignment horizontal="center" vertical="center"/>
    </xf>
    <xf numFmtId="0" fontId="43" fillId="2" borderId="0" xfId="0" applyFont="1" applyFill="1"/>
    <xf numFmtId="173" fontId="43" fillId="2" borderId="0" xfId="0" applyNumberFormat="1" applyFont="1" applyFill="1" applyAlignment="1">
      <alignment horizontal="center" vertical="center"/>
    </xf>
    <xf numFmtId="0" fontId="40" fillId="2" borderId="0" xfId="0" applyFont="1" applyFill="1" applyAlignment="1">
      <alignment horizontal="center" vertical="center" wrapText="1"/>
    </xf>
    <xf numFmtId="0" fontId="44" fillId="2" borderId="0" xfId="0" applyFont="1" applyFill="1" applyAlignment="1">
      <alignment horizontal="left" vertical="center"/>
    </xf>
    <xf numFmtId="0" fontId="31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/>
    </xf>
    <xf numFmtId="171" fontId="41" fillId="2" borderId="33" xfId="0" applyNumberFormat="1" applyFont="1" applyFill="1" applyBorder="1" applyAlignment="1">
      <alignment horizontal="center" vertical="center"/>
    </xf>
    <xf numFmtId="171" fontId="41" fillId="2" borderId="34" xfId="0" applyNumberFormat="1" applyFont="1" applyFill="1" applyBorder="1" applyAlignment="1">
      <alignment horizontal="center" vertical="center"/>
    </xf>
    <xf numFmtId="171" fontId="37" fillId="13" borderId="31" xfId="0" applyNumberFormat="1" applyFont="1" applyFill="1" applyBorder="1" applyAlignment="1">
      <alignment horizontal="center" vertical="center"/>
    </xf>
    <xf numFmtId="0" fontId="33" fillId="2" borderId="0" xfId="0" applyFont="1" applyFill="1"/>
    <xf numFmtId="0" fontId="46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/>
    <xf numFmtId="0" fontId="7" fillId="3" borderId="0" xfId="0" applyFont="1" applyFill="1" applyAlignment="1" applyProtection="1">
      <alignment horizontal="center" vertical="center"/>
      <protection locked="0"/>
    </xf>
    <xf numFmtId="0" fontId="5" fillId="0" borderId="0" xfId="0" applyFont="1" applyProtection="1">
      <protection locked="0"/>
    </xf>
    <xf numFmtId="165" fontId="7" fillId="0" borderId="0" xfId="0" applyNumberFormat="1" applyFont="1" applyAlignment="1">
      <alignment horizontal="right" vertical="center"/>
    </xf>
    <xf numFmtId="0" fontId="8" fillId="4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167" fontId="7" fillId="0" borderId="10" xfId="0" applyNumberFormat="1" applyFont="1" applyBorder="1" applyAlignment="1">
      <alignment horizontal="center" vertical="center"/>
    </xf>
    <xf numFmtId="0" fontId="5" fillId="0" borderId="11" xfId="0" applyFont="1" applyBorder="1"/>
    <xf numFmtId="168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1" xfId="0" applyFont="1" applyBorder="1" applyProtection="1">
      <protection locked="0"/>
    </xf>
    <xf numFmtId="10" fontId="8" fillId="8" borderId="10" xfId="0" applyNumberFormat="1" applyFont="1" applyFill="1" applyBorder="1" applyAlignment="1" applyProtection="1">
      <alignment horizontal="center" vertical="center"/>
      <protection locked="0"/>
    </xf>
    <xf numFmtId="167" fontId="7" fillId="3" borderId="10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>
      <alignment horizontal="center" vertical="center"/>
    </xf>
    <xf numFmtId="2" fontId="5" fillId="0" borderId="11" xfId="0" applyNumberFormat="1" applyFont="1" applyBorder="1"/>
    <xf numFmtId="0" fontId="3" fillId="5" borderId="1" xfId="0" applyFont="1" applyFill="1" applyBorder="1" applyAlignment="1">
      <alignment horizontal="left" wrapText="1"/>
    </xf>
    <xf numFmtId="167" fontId="3" fillId="0" borderId="1" xfId="0" applyNumberFormat="1" applyFont="1" applyBorder="1" applyAlignment="1">
      <alignment horizontal="right" vertical="center"/>
    </xf>
    <xf numFmtId="0" fontId="3" fillId="5" borderId="7" xfId="0" applyFont="1" applyFill="1" applyBorder="1" applyAlignment="1">
      <alignment horizontal="left"/>
    </xf>
    <xf numFmtId="167" fontId="7" fillId="3" borderId="7" xfId="0" applyNumberFormat="1" applyFont="1" applyFill="1" applyBorder="1" applyAlignment="1" applyProtection="1">
      <alignment horizontal="center" vertical="center"/>
      <protection locked="0"/>
    </xf>
    <xf numFmtId="0" fontId="12" fillId="10" borderId="1" xfId="0" applyFont="1" applyFill="1" applyBorder="1" applyAlignment="1">
      <alignment horizontal="left" wrapText="1"/>
    </xf>
    <xf numFmtId="167" fontId="12" fillId="10" borderId="1" xfId="0" applyNumberFormat="1" applyFont="1" applyFill="1" applyBorder="1" applyAlignment="1">
      <alignment horizontal="right" vertical="center"/>
    </xf>
    <xf numFmtId="0" fontId="8" fillId="8" borderId="1" xfId="0" applyFont="1" applyFill="1" applyBorder="1" applyAlignment="1">
      <alignment horizontal="left" wrapText="1"/>
    </xf>
    <xf numFmtId="167" fontId="8" fillId="8" borderId="1" xfId="0" applyNumberFormat="1" applyFont="1" applyFill="1" applyBorder="1" applyAlignment="1">
      <alignment horizontal="right" vertical="center"/>
    </xf>
    <xf numFmtId="0" fontId="3" fillId="5" borderId="7" xfId="0" applyFont="1" applyFill="1" applyBorder="1" applyAlignment="1">
      <alignment horizontal="left" vertical="center" wrapText="1"/>
    </xf>
    <xf numFmtId="0" fontId="8" fillId="8" borderId="7" xfId="0" applyFont="1" applyFill="1" applyBorder="1" applyAlignment="1" applyProtection="1">
      <alignment horizontal="center" vertical="center" wrapText="1"/>
      <protection locked="0"/>
    </xf>
    <xf numFmtId="167" fontId="7" fillId="3" borderId="1" xfId="0" applyNumberFormat="1" applyFont="1" applyFill="1" applyBorder="1" applyAlignment="1" applyProtection="1">
      <alignment horizontal="right" vertical="center"/>
      <protection locked="0"/>
    </xf>
    <xf numFmtId="0" fontId="5" fillId="0" borderId="3" xfId="0" applyFont="1" applyBorder="1" applyProtection="1">
      <protection locked="0"/>
    </xf>
    <xf numFmtId="0" fontId="3" fillId="5" borderId="1" xfId="0" applyFont="1" applyFill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3" fontId="7" fillId="11" borderId="1" xfId="0" applyNumberFormat="1" applyFont="1" applyFill="1" applyBorder="1" applyAlignment="1" applyProtection="1">
      <alignment horizontal="center" vertical="center"/>
      <protection locked="0"/>
    </xf>
    <xf numFmtId="3" fontId="7" fillId="11" borderId="2" xfId="0" applyNumberFormat="1" applyFont="1" applyFill="1" applyBorder="1" applyAlignment="1" applyProtection="1">
      <alignment horizontal="center" vertical="center"/>
      <protection locked="0"/>
    </xf>
    <xf numFmtId="169" fontId="3" fillId="0" borderId="1" xfId="0" applyNumberFormat="1" applyFont="1" applyBorder="1"/>
    <xf numFmtId="169" fontId="5" fillId="0" borderId="3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5" borderId="4" xfId="0" applyFont="1" applyFill="1" applyBorder="1" applyAlignment="1">
      <alignment horizontal="left" wrapText="1"/>
    </xf>
    <xf numFmtId="0" fontId="5" fillId="0" borderId="6" xfId="0" applyFont="1" applyBorder="1"/>
    <xf numFmtId="0" fontId="5" fillId="0" borderId="12" xfId="0" applyFont="1" applyBorder="1"/>
    <xf numFmtId="0" fontId="5" fillId="0" borderId="13" xfId="0" applyFont="1" applyBorder="1"/>
    <xf numFmtId="167" fontId="3" fillId="0" borderId="4" xfId="0" applyNumberFormat="1" applyFont="1" applyBorder="1" applyAlignment="1">
      <alignment horizontal="right"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2" xfId="0" applyFont="1" applyFill="1" applyBorder="1" applyAlignment="1" applyProtection="1">
      <alignment horizontal="center" vertical="center"/>
      <protection locked="0"/>
    </xf>
    <xf numFmtId="167" fontId="8" fillId="8" borderId="1" xfId="0" applyNumberFormat="1" applyFont="1" applyFill="1" applyBorder="1" applyAlignment="1">
      <alignment horizontal="right"/>
    </xf>
    <xf numFmtId="167" fontId="3" fillId="0" borderId="1" xfId="0" applyNumberFormat="1" applyFont="1" applyBorder="1" applyAlignment="1">
      <alignment horizontal="right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 wrapText="1"/>
      <protection locked="0"/>
    </xf>
    <xf numFmtId="167" fontId="7" fillId="0" borderId="1" xfId="0" applyNumberFormat="1" applyFont="1" applyBorder="1" applyAlignment="1">
      <alignment horizontal="center" vertical="center"/>
    </xf>
    <xf numFmtId="167" fontId="7" fillId="0" borderId="2" xfId="0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right" vertical="center"/>
    </xf>
    <xf numFmtId="168" fontId="3" fillId="0" borderId="1" xfId="0" applyNumberFormat="1" applyFont="1" applyBorder="1" applyAlignment="1">
      <alignment horizontal="right"/>
    </xf>
    <xf numFmtId="10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7" fillId="3" borderId="2" xfId="0" applyNumberFormat="1" applyFont="1" applyFill="1" applyBorder="1" applyAlignment="1" applyProtection="1">
      <alignment horizontal="center" vertical="center" wrapText="1"/>
      <protection locked="0"/>
    </xf>
    <xf numFmtId="167" fontId="7" fillId="0" borderId="1" xfId="0" applyNumberFormat="1" applyFont="1" applyBorder="1" applyAlignment="1">
      <alignment horizontal="right"/>
    </xf>
    <xf numFmtId="167" fontId="7" fillId="3" borderId="1" xfId="0" applyNumberFormat="1" applyFont="1" applyFill="1" applyBorder="1" applyAlignment="1" applyProtection="1">
      <alignment horizontal="center" vertical="center"/>
      <protection locked="0"/>
    </xf>
    <xf numFmtId="167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5" borderId="1" xfId="0" quotePrefix="1" applyFont="1" applyFill="1" applyBorder="1" applyAlignment="1">
      <alignment horizontal="left" wrapText="1"/>
    </xf>
    <xf numFmtId="0" fontId="7" fillId="3" borderId="4" xfId="0" applyFont="1" applyFill="1" applyBorder="1" applyAlignment="1" applyProtection="1">
      <alignment horizontal="left" vertical="top" wrapText="1"/>
      <protection locked="0"/>
    </xf>
    <xf numFmtId="0" fontId="5" fillId="0" borderId="5" xfId="0" applyFont="1" applyBorder="1" applyProtection="1">
      <protection locked="0"/>
    </xf>
    <xf numFmtId="0" fontId="5" fillId="0" borderId="6" xfId="0" applyFont="1" applyBorder="1" applyProtection="1">
      <protection locked="0"/>
    </xf>
    <xf numFmtId="0" fontId="5" fillId="0" borderId="8" xfId="0" applyFont="1" applyBorder="1" applyProtection="1">
      <protection locked="0"/>
    </xf>
    <xf numFmtId="0" fontId="0" fillId="0" borderId="0" xfId="0" applyProtection="1">
      <protection locked="0"/>
    </xf>
    <xf numFmtId="0" fontId="5" fillId="0" borderId="9" xfId="0" applyFont="1" applyBorder="1" applyProtection="1">
      <protection locked="0"/>
    </xf>
    <xf numFmtId="0" fontId="5" fillId="0" borderId="12" xfId="0" applyFont="1" applyBorder="1" applyProtection="1">
      <protection locked="0"/>
    </xf>
    <xf numFmtId="0" fontId="5" fillId="0" borderId="14" xfId="0" applyFont="1" applyBorder="1" applyProtection="1">
      <protection locked="0"/>
    </xf>
    <xf numFmtId="0" fontId="5" fillId="0" borderId="13" xfId="0" applyFont="1" applyBorder="1" applyProtection="1">
      <protection locked="0"/>
    </xf>
    <xf numFmtId="167" fontId="13" fillId="5" borderId="1" xfId="0" applyNumberFormat="1" applyFont="1" applyFill="1" applyBorder="1" applyAlignment="1">
      <alignment horizontal="right"/>
    </xf>
    <xf numFmtId="0" fontId="7" fillId="3" borderId="1" xfId="0" applyFont="1" applyFill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167" fontId="7" fillId="3" borderId="1" xfId="0" applyNumberFormat="1" applyFont="1" applyFill="1" applyBorder="1" applyAlignment="1" applyProtection="1">
      <alignment horizontal="center"/>
      <protection locked="0"/>
    </xf>
    <xf numFmtId="167" fontId="7" fillId="3" borderId="2" xfId="0" applyNumberFormat="1" applyFont="1" applyFill="1" applyBorder="1" applyAlignment="1" applyProtection="1">
      <alignment horizontal="center"/>
      <protection locked="0"/>
    </xf>
    <xf numFmtId="171" fontId="7" fillId="0" borderId="1" xfId="0" applyNumberFormat="1" applyFont="1" applyBorder="1" applyAlignment="1">
      <alignment horizontal="center"/>
    </xf>
    <xf numFmtId="171" fontId="7" fillId="0" borderId="2" xfId="0" applyNumberFormat="1" applyFont="1" applyBorder="1" applyAlignment="1">
      <alignment horizontal="center"/>
    </xf>
    <xf numFmtId="0" fontId="7" fillId="3" borderId="2" xfId="0" applyFont="1" applyFill="1" applyBorder="1" applyAlignment="1" applyProtection="1">
      <alignment horizontal="center"/>
      <protection locked="0"/>
    </xf>
    <xf numFmtId="0" fontId="7" fillId="5" borderId="1" xfId="0" applyFont="1" applyFill="1" applyBorder="1" applyAlignment="1">
      <alignment horizontal="left" wrapText="1"/>
    </xf>
    <xf numFmtId="172" fontId="3" fillId="3" borderId="1" xfId="0" applyNumberFormat="1" applyFont="1" applyFill="1" applyBorder="1" applyAlignment="1" applyProtection="1">
      <alignment horizontal="center"/>
      <protection locked="0"/>
    </xf>
    <xf numFmtId="172" fontId="3" fillId="3" borderId="3" xfId="0" applyNumberFormat="1" applyFont="1" applyFill="1" applyBorder="1" applyAlignment="1" applyProtection="1">
      <alignment horizontal="center"/>
      <protection locked="0"/>
    </xf>
    <xf numFmtId="4" fontId="7" fillId="3" borderId="1" xfId="0" applyNumberFormat="1" applyFont="1" applyFill="1" applyBorder="1" applyAlignment="1" applyProtection="1">
      <alignment horizontal="center"/>
      <protection locked="0"/>
    </xf>
    <xf numFmtId="0" fontId="14" fillId="0" borderId="4" xfId="0" applyFont="1" applyBorder="1" applyAlignment="1">
      <alignment horizontal="left" vertical="center"/>
    </xf>
    <xf numFmtId="0" fontId="5" fillId="0" borderId="5" xfId="0" applyFont="1" applyBorder="1"/>
    <xf numFmtId="0" fontId="5" fillId="0" borderId="14" xfId="0" applyFont="1" applyBorder="1"/>
    <xf numFmtId="0" fontId="19" fillId="13" borderId="15" xfId="0" applyFont="1" applyFill="1" applyBorder="1" applyAlignment="1">
      <alignment horizontal="center" vertical="center" wrapText="1"/>
    </xf>
    <xf numFmtId="0" fontId="5" fillId="0" borderId="16" xfId="0" applyFont="1" applyBorder="1"/>
    <xf numFmtId="164" fontId="18" fillId="3" borderId="15" xfId="0" applyNumberFormat="1" applyFont="1" applyFill="1" applyBorder="1" applyAlignment="1" applyProtection="1">
      <alignment horizontal="center" vertical="center"/>
      <protection locked="0"/>
    </xf>
    <xf numFmtId="0" fontId="5" fillId="0" borderId="16" xfId="0" applyFont="1" applyBorder="1" applyProtection="1">
      <protection locked="0"/>
    </xf>
    <xf numFmtId="0" fontId="19" fillId="13" borderId="22" xfId="0" applyFont="1" applyFill="1" applyBorder="1" applyAlignment="1">
      <alignment horizontal="center" vertical="center" wrapText="1"/>
    </xf>
    <xf numFmtId="0" fontId="5" fillId="0" borderId="22" xfId="0" applyFont="1" applyBorder="1"/>
    <xf numFmtId="172" fontId="19" fillId="5" borderId="22" xfId="0" applyNumberFormat="1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9" fillId="13" borderId="17" xfId="0" applyFont="1" applyFill="1" applyBorder="1" applyAlignment="1">
      <alignment horizontal="center" vertical="center" wrapText="1"/>
    </xf>
    <xf numFmtId="0" fontId="5" fillId="0" borderId="18" xfId="0" applyFont="1" applyBorder="1"/>
    <xf numFmtId="0" fontId="19" fillId="13" borderId="20" xfId="0" applyFont="1" applyFill="1" applyBorder="1" applyAlignment="1">
      <alignment horizontal="center" vertical="center" wrapText="1"/>
    </xf>
    <xf numFmtId="0" fontId="19" fillId="13" borderId="16" xfId="0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3" borderId="15" xfId="0" applyFont="1" applyFill="1" applyBorder="1" applyAlignment="1" applyProtection="1">
      <alignment horizontal="center" vertical="center" wrapText="1"/>
      <protection locked="0"/>
    </xf>
    <xf numFmtId="0" fontId="21" fillId="14" borderId="23" xfId="0" applyFont="1" applyFill="1" applyBorder="1" applyAlignment="1">
      <alignment horizontal="center" vertical="center"/>
    </xf>
    <xf numFmtId="0" fontId="5" fillId="0" borderId="24" xfId="0" applyFont="1" applyBorder="1"/>
    <xf numFmtId="0" fontId="5" fillId="0" borderId="25" xfId="0" applyFont="1" applyBorder="1"/>
    <xf numFmtId="0" fontId="21" fillId="14" borderId="24" xfId="0" applyFont="1" applyFill="1" applyBorder="1" applyAlignment="1">
      <alignment horizontal="center" vertical="center"/>
    </xf>
    <xf numFmtId="0" fontId="19" fillId="13" borderId="26" xfId="0" applyFont="1" applyFill="1" applyBorder="1" applyAlignment="1">
      <alignment horizontal="center" vertical="center"/>
    </xf>
    <xf numFmtId="0" fontId="5" fillId="0" borderId="27" xfId="0" applyFont="1" applyBorder="1"/>
    <xf numFmtId="0" fontId="19" fillId="13" borderId="15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right" vertical="center"/>
    </xf>
    <xf numFmtId="0" fontId="20" fillId="3" borderId="15" xfId="0" applyFont="1" applyFill="1" applyBorder="1" applyAlignment="1" applyProtection="1">
      <alignment horizontal="center" vertical="center"/>
      <protection locked="0"/>
    </xf>
    <xf numFmtId="0" fontId="5" fillId="0" borderId="20" xfId="0" applyFont="1" applyBorder="1" applyProtection="1"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16" xfId="0" applyFont="1" applyFill="1" applyBorder="1" applyAlignment="1" applyProtection="1">
      <alignment horizontal="center"/>
      <protection locked="0"/>
    </xf>
    <xf numFmtId="0" fontId="20" fillId="0" borderId="15" xfId="0" applyFont="1" applyBorder="1" applyAlignment="1">
      <alignment horizontal="center" vertical="center"/>
    </xf>
    <xf numFmtId="0" fontId="23" fillId="5" borderId="15" xfId="0" applyFont="1" applyFill="1" applyBorder="1" applyAlignment="1">
      <alignment horizontal="left"/>
    </xf>
    <xf numFmtId="164" fontId="24" fillId="0" borderId="15" xfId="0" applyNumberFormat="1" applyFont="1" applyBorder="1" applyAlignment="1">
      <alignment horizontal="right"/>
    </xf>
    <xf numFmtId="174" fontId="24" fillId="0" borderId="15" xfId="0" applyNumberFormat="1" applyFont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0" fillId="0" borderId="0" xfId="0"/>
    <xf numFmtId="0" fontId="28" fillId="13" borderId="15" xfId="0" applyFont="1" applyFill="1" applyBorder="1" applyAlignment="1">
      <alignment horizontal="center" vertical="center"/>
    </xf>
    <xf numFmtId="0" fontId="5" fillId="0" borderId="20" xfId="0" applyFont="1" applyBorder="1"/>
    <xf numFmtId="0" fontId="29" fillId="2" borderId="24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right" vertical="center" wrapText="1"/>
    </xf>
    <xf numFmtId="0" fontId="36" fillId="2" borderId="29" xfId="0" applyFont="1" applyFill="1" applyBorder="1" applyAlignment="1">
      <alignment horizontal="center" vertical="center"/>
    </xf>
    <xf numFmtId="0" fontId="5" fillId="0" borderId="30" xfId="0" applyFont="1" applyBorder="1"/>
    <xf numFmtId="175" fontId="29" fillId="2" borderId="29" xfId="0" applyNumberFormat="1" applyFont="1" applyFill="1" applyBorder="1" applyAlignment="1">
      <alignment horizontal="center" vertical="center"/>
    </xf>
    <xf numFmtId="0" fontId="32" fillId="15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4" fillId="13" borderId="29" xfId="0" applyFont="1" applyFill="1" applyBorder="1" applyAlignment="1">
      <alignment horizontal="center" vertical="center"/>
    </xf>
    <xf numFmtId="0" fontId="34" fillId="16" borderId="29" xfId="0" applyFont="1" applyFill="1" applyBorder="1" applyAlignment="1">
      <alignment horizontal="center" vertical="center"/>
    </xf>
    <xf numFmtId="175" fontId="37" fillId="16" borderId="29" xfId="0" applyNumberFormat="1" applyFont="1" applyFill="1" applyBorder="1" applyAlignment="1">
      <alignment horizontal="center" vertical="center"/>
    </xf>
    <xf numFmtId="0" fontId="39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34" fillId="13" borderId="29" xfId="0" applyFont="1" applyFill="1" applyBorder="1" applyAlignment="1">
      <alignment horizontal="center" vertical="center" wrapText="1"/>
    </xf>
    <xf numFmtId="0" fontId="35" fillId="2" borderId="33" xfId="0" applyFont="1" applyFill="1" applyBorder="1" applyAlignment="1">
      <alignment horizontal="center" vertical="center" wrapText="1"/>
    </xf>
    <xf numFmtId="0" fontId="5" fillId="0" borderId="34" xfId="0" applyFont="1" applyBorder="1"/>
    <xf numFmtId="0" fontId="5" fillId="0" borderId="35" xfId="0" applyFont="1" applyBorder="1"/>
    <xf numFmtId="0" fontId="36" fillId="2" borderId="29" xfId="0" applyFont="1" applyFill="1" applyBorder="1" applyAlignment="1">
      <alignment horizontal="center" vertical="center" wrapText="1"/>
    </xf>
    <xf numFmtId="175" fontId="29" fillId="2" borderId="29" xfId="0" applyNumberFormat="1" applyFont="1" applyFill="1" applyBorder="1" applyAlignment="1">
      <alignment horizontal="center" vertical="center" wrapText="1"/>
    </xf>
    <xf numFmtId="0" fontId="41" fillId="16" borderId="29" xfId="0" applyFont="1" applyFill="1" applyBorder="1" applyAlignment="1">
      <alignment horizontal="center" vertical="center" wrapText="1"/>
    </xf>
    <xf numFmtId="175" fontId="37" fillId="16" borderId="29" xfId="0" applyNumberFormat="1" applyFont="1" applyFill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 wrapText="1"/>
    </xf>
    <xf numFmtId="0" fontId="44" fillId="12" borderId="0" xfId="0" applyFont="1" applyFill="1" applyAlignment="1">
      <alignment horizontal="center" vertical="center"/>
    </xf>
    <xf numFmtId="0" fontId="41" fillId="2" borderId="29" xfId="0" applyFont="1" applyFill="1" applyBorder="1" applyAlignment="1">
      <alignment horizontal="center" vertical="center"/>
    </xf>
    <xf numFmtId="0" fontId="5" fillId="0" borderId="36" xfId="0" applyFont="1" applyBorder="1"/>
    <xf numFmtId="0" fontId="45" fillId="2" borderId="0" xfId="0" applyFont="1" applyFill="1" applyAlignment="1">
      <alignment horizontal="right" vertical="center"/>
    </xf>
    <xf numFmtId="175" fontId="37" fillId="2" borderId="37" xfId="0" applyNumberFormat="1" applyFont="1" applyFill="1" applyBorder="1" applyAlignment="1">
      <alignment horizontal="center" vertical="center"/>
    </xf>
    <xf numFmtId="0" fontId="5" fillId="0" borderId="38" xfId="0" applyFont="1" applyBorder="1"/>
    <xf numFmtId="0" fontId="37" fillId="13" borderId="29" xfId="0" applyFont="1" applyFill="1" applyBorder="1" applyAlignment="1">
      <alignment horizontal="center" vertical="center"/>
    </xf>
    <xf numFmtId="175" fontId="37" fillId="13" borderId="29" xfId="0" applyNumberFormat="1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46" fillId="2" borderId="39" xfId="0" applyFont="1" applyFill="1" applyBorder="1" applyAlignment="1">
      <alignment horizontal="center" vertical="top" wrapText="1"/>
    </xf>
    <xf numFmtId="0" fontId="5" fillId="0" borderId="39" xfId="0" applyFont="1" applyBorder="1"/>
    <xf numFmtId="0" fontId="26" fillId="2" borderId="3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 4" xfId="1" xr:uid="{B6AE77E0-0F5D-7E42-96D2-CE117E247BEA}"/>
  </cellStyles>
  <dxfs count="10">
    <dxf>
      <fill>
        <patternFill patternType="solid">
          <fgColor rgb="FFFFE699"/>
          <bgColor rgb="FFFFE699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FFE699"/>
          <bgColor rgb="FFFFE699"/>
        </patternFill>
      </fill>
    </dxf>
    <dxf>
      <numFmt numFmtId="164" formatCode="\$#,##0.00"/>
      <fill>
        <patternFill patternType="none"/>
      </fill>
    </dxf>
    <dxf>
      <numFmt numFmtId="14" formatCode="0.00%"/>
      <fill>
        <patternFill patternType="none"/>
      </fill>
    </dxf>
    <dxf>
      <numFmt numFmtId="14" formatCode="0.00%"/>
    </dxf>
    <dxf>
      <numFmt numFmtId="176" formatCode="\$#,##0.00_);&quot;($&quot;#,##0.00\)"/>
    </dxf>
    <dxf>
      <fill>
        <patternFill patternType="none"/>
      </fill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  <dxf>
      <font>
        <color theme="0"/>
      </font>
      <fill>
        <patternFill patternType="solid">
          <fgColor theme="0"/>
          <bgColor theme="0"/>
        </patternFill>
      </fill>
      <border>
        <bottom style="hair">
          <color rgb="FF000000"/>
        </bottom>
      </border>
    </dxf>
    <dxf>
      <fill>
        <patternFill patternType="solid">
          <fgColor theme="0"/>
          <bgColor theme="0"/>
        </patternFill>
      </fill>
      <border>
        <top style="hair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161925</xdr:colOff>
      <xdr:row>2</xdr:row>
      <xdr:rowOff>19050</xdr:rowOff>
    </xdr:from>
    <xdr:ext cx="1981200" cy="438150"/>
    <xdr:pic>
      <xdr:nvPicPr>
        <xdr:cNvPr id="2" name="image3.png">
          <a:extLst>
            <a:ext uri="{FF2B5EF4-FFF2-40B4-BE49-F238E27FC236}">
              <a16:creationId xmlns:a16="http://schemas.microsoft.com/office/drawing/2014/main" id="{7CDB8FF0-C55E-D342-BCE4-72EE5574807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6425" y="311150"/>
          <a:ext cx="1981200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914400</xdr:colOff>
      <xdr:row>138</xdr:row>
      <xdr:rowOff>161925</xdr:rowOff>
    </xdr:from>
    <xdr:ext cx="1943100" cy="447675"/>
    <xdr:pic>
      <xdr:nvPicPr>
        <xdr:cNvPr id="3" name="image3.png">
          <a:extLst>
            <a:ext uri="{FF2B5EF4-FFF2-40B4-BE49-F238E27FC236}">
              <a16:creationId xmlns:a16="http://schemas.microsoft.com/office/drawing/2014/main" id="{F1DD9AF7-5E7C-D14C-9FEF-102FD116D75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8900" y="28622625"/>
          <a:ext cx="1943100" cy="4476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990725" cy="447675"/>
    <xdr:pic>
      <xdr:nvPicPr>
        <xdr:cNvPr id="2" name="image3.png">
          <a:extLst>
            <a:ext uri="{FF2B5EF4-FFF2-40B4-BE49-F238E27FC236}">
              <a16:creationId xmlns:a16="http://schemas.microsoft.com/office/drawing/2014/main" id="{0C9FC261-ABD2-7F41-B150-4510346AC32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7000" y="177800"/>
          <a:ext cx="1990725" cy="4476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7F01-8CEF-5A40-8B65-63616230DFC1}">
  <sheetPr>
    <tabColor rgb="FFFFFF00"/>
    <pageSetUpPr fitToPage="1"/>
  </sheetPr>
  <dimension ref="A1:AA1000"/>
  <sheetViews>
    <sheetView showGridLines="0" tabSelected="1" topLeftCell="A33" zoomScale="150" zoomScaleNormal="310" workbookViewId="0">
      <selection activeCell="E49" sqref="E49:G49"/>
    </sheetView>
  </sheetViews>
  <sheetFormatPr baseColWidth="10" defaultColWidth="14.5" defaultRowHeight="15" customHeight="1" x14ac:dyDescent="0.2"/>
  <cols>
    <col min="1" max="1" width="2.5" customWidth="1"/>
    <col min="2" max="2" width="3.33203125" customWidth="1"/>
    <col min="3" max="3" width="15.6640625" customWidth="1"/>
    <col min="4" max="4" width="12.83203125" customWidth="1"/>
    <col min="5" max="5" width="13.5" customWidth="1"/>
    <col min="6" max="6" width="11.33203125" customWidth="1"/>
    <col min="7" max="7" width="11.5" customWidth="1"/>
    <col min="8" max="8" width="15.33203125" customWidth="1"/>
    <col min="9" max="9" width="12.33203125" customWidth="1"/>
    <col min="10" max="10" width="11.83203125" customWidth="1"/>
    <col min="11" max="11" width="13.6640625" customWidth="1"/>
    <col min="12" max="12" width="9.5" customWidth="1"/>
    <col min="13" max="13" width="3.33203125" customWidth="1"/>
    <col min="14" max="14" width="11.6640625" hidden="1" customWidth="1"/>
    <col min="15" max="15" width="12.5" hidden="1" customWidth="1"/>
    <col min="16" max="27" width="10.83203125" customWidth="1"/>
  </cols>
  <sheetData>
    <row r="1" spans="1:27" ht="14.2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9" customHeight="1" x14ac:dyDescent="0.2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4.25" customHeight="1" x14ac:dyDescent="0.2">
      <c r="A3" s="1"/>
      <c r="B3" s="2"/>
      <c r="C3" s="3"/>
      <c r="D3" s="3"/>
      <c r="E3" s="3"/>
      <c r="F3" s="112" t="s">
        <v>0</v>
      </c>
      <c r="G3" s="113"/>
      <c r="H3" s="113"/>
      <c r="I3" s="113"/>
      <c r="J3" s="6"/>
      <c r="K3" s="6"/>
      <c r="L3" s="4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3"/>
      <c r="Z3" s="3"/>
      <c r="AA3" s="3"/>
    </row>
    <row r="4" spans="1:27" ht="14.25" customHeight="1" x14ac:dyDescent="0.2">
      <c r="A4" s="1"/>
      <c r="B4" s="2"/>
      <c r="C4" s="3"/>
      <c r="D4" s="3"/>
      <c r="E4" s="6"/>
      <c r="F4" s="113"/>
      <c r="G4" s="113"/>
      <c r="H4" s="113"/>
      <c r="I4" s="113"/>
      <c r="J4" s="6"/>
      <c r="K4" s="6"/>
      <c r="L4" s="8" t="s">
        <v>1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3"/>
      <c r="Z4" s="3"/>
      <c r="AA4" s="3"/>
    </row>
    <row r="5" spans="1:27" ht="14.25" customHeight="1" x14ac:dyDescent="0.2">
      <c r="A5" s="1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4.25" customHeight="1" x14ac:dyDescent="0.2">
      <c r="A6" s="1"/>
      <c r="B6" s="2"/>
      <c r="C6" s="9" t="s">
        <v>2</v>
      </c>
      <c r="D6" s="114"/>
      <c r="E6" s="115"/>
      <c r="F6" s="115"/>
      <c r="G6" s="2"/>
      <c r="H6" s="3"/>
      <c r="J6" s="10" t="s">
        <v>3</v>
      </c>
      <c r="K6" s="116">
        <f ca="1">TODAY()</f>
        <v>45630</v>
      </c>
      <c r="L6" s="116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6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4.25" customHeight="1" x14ac:dyDescent="0.2">
      <c r="A8" s="1"/>
      <c r="B8" s="2"/>
      <c r="C8" s="117" t="s">
        <v>4</v>
      </c>
      <c r="D8" s="118"/>
      <c r="E8" s="118"/>
      <c r="F8" s="118"/>
      <c r="G8" s="118"/>
      <c r="H8" s="118"/>
      <c r="I8" s="118"/>
      <c r="J8" s="118"/>
      <c r="K8" s="118"/>
      <c r="L8" s="119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30" customHeight="1" x14ac:dyDescent="0.2">
      <c r="A9" s="11"/>
      <c r="B9" s="12"/>
      <c r="C9" s="120" t="s">
        <v>5</v>
      </c>
      <c r="D9" s="121"/>
      <c r="E9" s="121"/>
      <c r="F9" s="122"/>
      <c r="G9" s="13" t="s">
        <v>6</v>
      </c>
      <c r="H9" s="14" t="s">
        <v>7</v>
      </c>
      <c r="I9" s="15" t="s">
        <v>8</v>
      </c>
      <c r="J9" s="15" t="s">
        <v>9</v>
      </c>
      <c r="K9" s="15" t="s">
        <v>10</v>
      </c>
      <c r="L9" s="15" t="s">
        <v>11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22.5" customHeight="1" x14ac:dyDescent="0.2">
      <c r="A10" s="1"/>
      <c r="B10" s="2"/>
      <c r="C10" s="123" t="s">
        <v>161</v>
      </c>
      <c r="D10" s="124"/>
      <c r="E10" s="124"/>
      <c r="F10" s="125"/>
      <c r="G10" s="17" t="s">
        <v>161</v>
      </c>
      <c r="H10" s="18"/>
      <c r="I10" s="19"/>
      <c r="J10" s="19">
        <v>40</v>
      </c>
      <c r="K10" s="20"/>
      <c r="L10" s="2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2" customHeight="1" x14ac:dyDescent="0.2">
      <c r="A11" s="1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4.25" customHeight="1" x14ac:dyDescent="0.2">
      <c r="A12" s="1"/>
      <c r="B12" s="2"/>
      <c r="C12" s="117" t="s">
        <v>12</v>
      </c>
      <c r="D12" s="118"/>
      <c r="E12" s="118"/>
      <c r="F12" s="118"/>
      <c r="G12" s="118"/>
      <c r="H12" s="118"/>
      <c r="I12" s="118"/>
      <c r="J12" s="118"/>
      <c r="K12" s="118"/>
      <c r="L12" s="119"/>
      <c r="M12" s="3"/>
      <c r="N12" s="2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9.5" customHeight="1" x14ac:dyDescent="0.2">
      <c r="A13" s="11"/>
      <c r="B13" s="12"/>
      <c r="C13" s="15" t="s">
        <v>13</v>
      </c>
      <c r="D13" s="126" t="s">
        <v>14</v>
      </c>
      <c r="E13" s="119"/>
      <c r="F13" s="23" t="s">
        <v>15</v>
      </c>
      <c r="G13" s="23" t="s">
        <v>16</v>
      </c>
      <c r="H13" s="15" t="s">
        <v>17</v>
      </c>
      <c r="I13" s="126" t="s">
        <v>18</v>
      </c>
      <c r="J13" s="118"/>
      <c r="K13" s="127" t="s">
        <v>19</v>
      </c>
      <c r="L13" s="15" t="s">
        <v>20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14.25" customHeight="1" x14ac:dyDescent="0.2">
      <c r="A14" s="1"/>
      <c r="B14" s="2"/>
      <c r="C14" s="129">
        <v>0</v>
      </c>
      <c r="D14" s="24" t="s">
        <v>21</v>
      </c>
      <c r="E14" s="25">
        <v>0</v>
      </c>
      <c r="F14" s="131"/>
      <c r="G14" s="133"/>
      <c r="H14" s="134"/>
      <c r="I14" s="26" t="s">
        <v>22</v>
      </c>
      <c r="J14" s="26" t="s">
        <v>23</v>
      </c>
      <c r="K14" s="128"/>
      <c r="L14" s="135">
        <f>IFERROR(ROUND(N46/1000,0),0)</f>
        <v>0</v>
      </c>
      <c r="M14" s="3"/>
      <c r="N14" s="3" t="s">
        <v>24</v>
      </c>
      <c r="O14" s="27">
        <f>VLOOKUP("Monto:",D14:E15,2,FALSE())</f>
        <v>0</v>
      </c>
      <c r="P14" s="16"/>
      <c r="Q14" s="16"/>
      <c r="R14" s="16"/>
      <c r="S14" s="3"/>
      <c r="T14" s="3"/>
      <c r="U14" s="3"/>
      <c r="V14" s="3"/>
      <c r="W14" s="3"/>
      <c r="X14" s="3"/>
      <c r="Y14" s="3"/>
      <c r="Z14" s="3"/>
      <c r="AA14" s="3"/>
    </row>
    <row r="15" spans="1:27" ht="14.25" customHeight="1" x14ac:dyDescent="0.2">
      <c r="A15" s="1"/>
      <c r="B15" s="2"/>
      <c r="C15" s="130"/>
      <c r="D15" s="28" t="str">
        <f>IF(D14="Porcentaje:","Monto:",IF(D14="Monto:","Porcentaje:",""))</f>
        <v>Monto:</v>
      </c>
      <c r="E15" s="29">
        <v>0</v>
      </c>
      <c r="F15" s="132"/>
      <c r="G15" s="132"/>
      <c r="H15" s="132"/>
      <c r="I15" s="30" t="s">
        <v>25</v>
      </c>
      <c r="J15" s="31">
        <v>7.4999999999999997E-3</v>
      </c>
      <c r="K15" s="32" t="s">
        <v>26</v>
      </c>
      <c r="L15" s="136"/>
      <c r="M15" s="3"/>
      <c r="N15" s="3"/>
      <c r="O15" s="3"/>
      <c r="P15" s="16"/>
      <c r="Q15" s="16"/>
      <c r="R15" s="16"/>
      <c r="S15" s="3"/>
      <c r="T15" s="3"/>
      <c r="U15" s="3"/>
      <c r="V15" s="3"/>
      <c r="W15" s="3"/>
      <c r="X15" s="3"/>
      <c r="Y15" s="3"/>
      <c r="Z15" s="3"/>
      <c r="AA15" s="3"/>
    </row>
    <row r="16" spans="1:27" ht="12" customHeight="1" x14ac:dyDescent="0.2">
      <c r="A16" s="1"/>
      <c r="B16" s="2"/>
      <c r="C16" s="3"/>
      <c r="D16" s="3"/>
      <c r="E16" s="3"/>
      <c r="F16" s="3"/>
      <c r="G16" s="3"/>
      <c r="H16" s="3"/>
      <c r="I16" s="22"/>
      <c r="J16" s="22"/>
      <c r="K16" s="22"/>
      <c r="L16" s="22"/>
      <c r="M16" s="3"/>
      <c r="N16" s="3"/>
      <c r="O16" s="3"/>
      <c r="P16" s="16"/>
      <c r="Q16" s="16"/>
      <c r="R16" s="16"/>
      <c r="S16" s="3"/>
      <c r="T16" s="3"/>
      <c r="U16" s="3"/>
      <c r="V16" s="3"/>
      <c r="W16" s="3"/>
      <c r="X16" s="3"/>
      <c r="Y16" s="3"/>
      <c r="Z16" s="3"/>
      <c r="AA16" s="3"/>
    </row>
    <row r="17" spans="1:27" ht="14.25" customHeight="1" x14ac:dyDescent="0.2">
      <c r="A17" s="1"/>
      <c r="B17" s="2"/>
      <c r="C17" s="117" t="s">
        <v>27</v>
      </c>
      <c r="D17" s="118"/>
      <c r="E17" s="118"/>
      <c r="F17" s="119"/>
      <c r="G17" s="3"/>
      <c r="H17" s="117" t="s">
        <v>28</v>
      </c>
      <c r="I17" s="118"/>
      <c r="J17" s="118"/>
      <c r="K17" s="118"/>
      <c r="L17" s="119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" customHeight="1" x14ac:dyDescent="0.2">
      <c r="A18" s="1"/>
      <c r="B18" s="2"/>
      <c r="C18" s="143" t="s">
        <v>13</v>
      </c>
      <c r="D18" s="119"/>
      <c r="E18" s="144">
        <f>cot_Valor</f>
        <v>0</v>
      </c>
      <c r="F18" s="119"/>
      <c r="G18" s="3"/>
      <c r="H18" s="145" t="s">
        <v>29</v>
      </c>
      <c r="I18" s="145"/>
      <c r="J18" s="146"/>
      <c r="K18" s="146"/>
      <c r="L18" s="146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4.25" customHeight="1" x14ac:dyDescent="0.2">
      <c r="A19" s="1"/>
      <c r="B19" s="2"/>
      <c r="C19" s="143" t="s">
        <v>30</v>
      </c>
      <c r="D19" s="119"/>
      <c r="E19" s="144">
        <f>cot_Abono</f>
        <v>0</v>
      </c>
      <c r="F19" s="119"/>
      <c r="G19" s="3"/>
      <c r="H19" s="145"/>
      <c r="I19" s="145"/>
      <c r="J19" s="146"/>
      <c r="K19" s="146"/>
      <c r="L19" s="146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4.25" customHeight="1" x14ac:dyDescent="0.2">
      <c r="A20" s="1"/>
      <c r="B20" s="2"/>
      <c r="C20" s="137" t="s">
        <v>31</v>
      </c>
      <c r="D20" s="119"/>
      <c r="E20" s="138">
        <f>cot_Cashback</f>
        <v>0</v>
      </c>
      <c r="F20" s="119"/>
      <c r="G20" s="3"/>
      <c r="H20" s="139" t="s">
        <v>32</v>
      </c>
      <c r="I20" s="139"/>
      <c r="J20" s="140"/>
      <c r="K20" s="140"/>
      <c r="L20" s="140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4.25" customHeight="1" x14ac:dyDescent="0.2">
      <c r="A21" s="33"/>
      <c r="B21" s="2"/>
      <c r="C21" s="141" t="s">
        <v>33</v>
      </c>
      <c r="D21" s="119"/>
      <c r="E21" s="142">
        <f>cot_Valor-cot_Abono-cot_Cashback</f>
        <v>0</v>
      </c>
      <c r="F21" s="119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4.25" customHeight="1" x14ac:dyDescent="0.2">
      <c r="A22" s="33"/>
      <c r="B22" s="2"/>
      <c r="C22" s="137" t="s">
        <v>20</v>
      </c>
      <c r="D22" s="119"/>
      <c r="E22" s="138">
        <f>cot_Timbres</f>
        <v>0</v>
      </c>
      <c r="F22" s="119"/>
      <c r="G22" s="3"/>
      <c r="H22" s="117" t="s">
        <v>34</v>
      </c>
      <c r="I22" s="118"/>
      <c r="J22" s="118"/>
      <c r="K22" s="118"/>
      <c r="L22" s="119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" customHeight="1" x14ac:dyDescent="0.2">
      <c r="A23" s="33"/>
      <c r="B23" s="2"/>
      <c r="C23" s="137" t="s">
        <v>35</v>
      </c>
      <c r="D23" s="119"/>
      <c r="E23" s="138">
        <v>0</v>
      </c>
      <c r="F23" s="119"/>
      <c r="G23" s="3"/>
      <c r="H23" s="149" t="s">
        <v>36</v>
      </c>
      <c r="I23" s="119"/>
      <c r="J23" s="150">
        <v>0</v>
      </c>
      <c r="K23" s="151"/>
      <c r="L23" s="119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" customHeight="1" x14ac:dyDescent="0.2">
      <c r="A24" s="33"/>
      <c r="B24" s="2"/>
      <c r="C24" s="137" t="s">
        <v>37</v>
      </c>
      <c r="D24" s="119"/>
      <c r="E24" s="147"/>
      <c r="F24" s="148"/>
      <c r="G24" s="3"/>
      <c r="H24" s="149" t="s">
        <v>38</v>
      </c>
      <c r="I24" s="119"/>
      <c r="J24" s="150">
        <v>0</v>
      </c>
      <c r="K24" s="151"/>
      <c r="L24" s="119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" customHeight="1" x14ac:dyDescent="0.2">
      <c r="A25" s="33"/>
      <c r="B25" s="2"/>
      <c r="C25" s="137" t="s">
        <v>39</v>
      </c>
      <c r="D25" s="119"/>
      <c r="E25" s="138">
        <f>auxVenComision</f>
        <v>0</v>
      </c>
      <c r="F25" s="119"/>
      <c r="G25" s="3"/>
      <c r="H25" s="149" t="s">
        <v>40</v>
      </c>
      <c r="I25" s="119"/>
      <c r="J25" s="152">
        <v>0</v>
      </c>
      <c r="K25" s="153"/>
      <c r="L25" s="119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4.25" customHeight="1" x14ac:dyDescent="0.2">
      <c r="A26" s="33"/>
      <c r="B26" s="2"/>
      <c r="C26" s="160" t="s">
        <v>41</v>
      </c>
      <c r="D26" s="161"/>
      <c r="E26" s="164">
        <v>0</v>
      </c>
      <c r="F26" s="161"/>
      <c r="G26" s="3"/>
      <c r="H26" s="149" t="s">
        <v>42</v>
      </c>
      <c r="I26" s="119"/>
      <c r="J26" s="165"/>
      <c r="K26" s="166"/>
      <c r="L26" s="14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4.25" customHeight="1" x14ac:dyDescent="0.2">
      <c r="A27" s="33"/>
      <c r="B27" s="2"/>
      <c r="C27" s="162"/>
      <c r="D27" s="163"/>
      <c r="E27" s="162"/>
      <c r="F27" s="163"/>
      <c r="G27" s="3"/>
      <c r="H27" s="149" t="s">
        <v>43</v>
      </c>
      <c r="I27" s="119"/>
      <c r="J27" s="165"/>
      <c r="K27" s="166"/>
      <c r="L27" s="14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" customHeight="1" x14ac:dyDescent="0.2">
      <c r="A28" s="33"/>
      <c r="B28" s="2"/>
      <c r="C28" s="137" t="s">
        <v>44</v>
      </c>
      <c r="D28" s="119"/>
      <c r="E28" s="138">
        <f>J39</f>
        <v>0</v>
      </c>
      <c r="F28" s="119"/>
      <c r="G28" s="3"/>
      <c r="H28" s="149" t="s">
        <v>45</v>
      </c>
      <c r="I28" s="119"/>
      <c r="J28" s="154"/>
      <c r="K28" s="155"/>
      <c r="L28" s="14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4.25" customHeight="1" x14ac:dyDescent="0.2">
      <c r="A29" s="33"/>
      <c r="B29" s="2"/>
      <c r="C29" s="137" t="s">
        <v>46</v>
      </c>
      <c r="D29" s="119"/>
      <c r="E29" s="156">
        <v>0</v>
      </c>
      <c r="F29" s="157"/>
      <c r="G29" s="3"/>
      <c r="H29" s="137" t="s">
        <v>47</v>
      </c>
      <c r="I29" s="119"/>
      <c r="J29" s="158" t="s">
        <v>162</v>
      </c>
      <c r="K29" s="159"/>
      <c r="L29" s="119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33"/>
      <c r="B30" s="2"/>
      <c r="C30" s="137" t="s">
        <v>48</v>
      </c>
      <c r="D30" s="119"/>
      <c r="E30" s="138">
        <v>0</v>
      </c>
      <c r="F30" s="119"/>
      <c r="G30" s="3"/>
      <c r="H30" s="149" t="s">
        <v>49</v>
      </c>
      <c r="I30" s="119"/>
      <c r="J30" s="171">
        <v>0</v>
      </c>
      <c r="K30" s="172"/>
      <c r="L30" s="119"/>
      <c r="M30" s="3"/>
      <c r="N30" s="34">
        <v>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" customHeight="1" x14ac:dyDescent="0.2">
      <c r="A31" s="33"/>
      <c r="B31" s="2"/>
      <c r="C31" s="137" t="s">
        <v>50</v>
      </c>
      <c r="D31" s="119"/>
      <c r="E31" s="173">
        <f>SUM(E21:F28)+E30</f>
        <v>0</v>
      </c>
      <c r="F31" s="119"/>
      <c r="G31" s="3"/>
      <c r="H31" s="149" t="s">
        <v>51</v>
      </c>
      <c r="I31" s="119"/>
      <c r="J31" s="171">
        <v>0</v>
      </c>
      <c r="K31" s="172"/>
      <c r="L31" s="119"/>
      <c r="M31" s="3"/>
      <c r="N31" s="35">
        <f>cot_Desembolso+SUM(E23:F28)+N30</f>
        <v>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" customHeight="1" x14ac:dyDescent="0.2">
      <c r="A32" s="33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4.25" customHeight="1" x14ac:dyDescent="0.2">
      <c r="A33" s="33"/>
      <c r="B33" s="2"/>
      <c r="C33" s="143" t="s">
        <v>52</v>
      </c>
      <c r="D33" s="119"/>
      <c r="E33" s="167">
        <f>J31</f>
        <v>0</v>
      </c>
      <c r="F33" s="119"/>
      <c r="G33" s="3"/>
      <c r="H33" s="117" t="s">
        <v>53</v>
      </c>
      <c r="I33" s="118"/>
      <c r="J33" s="118"/>
      <c r="K33" s="118"/>
      <c r="L33" s="119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 x14ac:dyDescent="0.2">
      <c r="A34" s="33"/>
      <c r="B34" s="2"/>
      <c r="C34" s="137" t="s">
        <v>54</v>
      </c>
      <c r="D34" s="119"/>
      <c r="E34" s="168">
        <f>E41*12</f>
        <v>0</v>
      </c>
      <c r="F34" s="119"/>
      <c r="G34" s="3"/>
      <c r="H34" s="137" t="s">
        <v>55</v>
      </c>
      <c r="I34" s="119"/>
      <c r="J34" s="169" t="s">
        <v>56</v>
      </c>
      <c r="K34" s="170"/>
      <c r="L34" s="14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 x14ac:dyDescent="0.2">
      <c r="A35" s="33"/>
      <c r="B35" s="2"/>
      <c r="C35" s="137" t="s">
        <v>57</v>
      </c>
      <c r="D35" s="119"/>
      <c r="E35" s="168">
        <v>0</v>
      </c>
      <c r="F35" s="119"/>
      <c r="G35" s="3"/>
      <c r="H35" s="137" t="s">
        <v>58</v>
      </c>
      <c r="I35" s="119"/>
      <c r="J35" s="178" t="s">
        <v>26</v>
      </c>
      <c r="K35" s="179"/>
      <c r="L35" s="14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4.25" customHeight="1" x14ac:dyDescent="0.2">
      <c r="A36" s="33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33"/>
      <c r="B37" s="2"/>
      <c r="C37" s="137" t="s">
        <v>59</v>
      </c>
      <c r="D37" s="119"/>
      <c r="E37" s="168">
        <f>cot_DesembolsoTotal</f>
        <v>0</v>
      </c>
      <c r="F37" s="119"/>
      <c r="G37" s="3"/>
      <c r="H37" s="117" t="s">
        <v>60</v>
      </c>
      <c r="I37" s="118"/>
      <c r="J37" s="118"/>
      <c r="K37" s="118"/>
      <c r="L37" s="119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4.25" customHeight="1" x14ac:dyDescent="0.2">
      <c r="A38" s="33"/>
      <c r="B38" s="2"/>
      <c r="C38" s="137" t="s">
        <v>15</v>
      </c>
      <c r="D38" s="119"/>
      <c r="E38" s="174">
        <f>cot_Plazo</f>
        <v>0</v>
      </c>
      <c r="F38" s="119"/>
      <c r="G38" s="3"/>
      <c r="H38" s="137" t="s">
        <v>61</v>
      </c>
      <c r="I38" s="119"/>
      <c r="J38" s="175">
        <v>0</v>
      </c>
      <c r="K38" s="176"/>
      <c r="L38" s="14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4.25" customHeight="1" x14ac:dyDescent="0.2">
      <c r="A39" s="33"/>
      <c r="B39" s="2"/>
      <c r="C39" s="137" t="s">
        <v>62</v>
      </c>
      <c r="D39" s="119"/>
      <c r="E39" s="177">
        <f>IFERROR(PMT(cot_Rentabilidad/12,cot_Plazo,-cot_DesembolsoTotal,0,0),0)</f>
        <v>0</v>
      </c>
      <c r="F39" s="119"/>
      <c r="G39" s="3"/>
      <c r="H39" s="137" t="s">
        <v>63</v>
      </c>
      <c r="I39" s="119"/>
      <c r="J39" s="178">
        <v>0</v>
      </c>
      <c r="K39" s="179"/>
      <c r="L39" s="148"/>
      <c r="M39" s="3"/>
      <c r="N39" s="34">
        <f>IFERROR(PMT(cot_Rentabilidad/12,cot_Plazo,-N31,0,0),0)</f>
        <v>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4.25" customHeight="1" x14ac:dyDescent="0.2">
      <c r="A40" s="33"/>
      <c r="B40" s="2"/>
      <c r="C40" s="137" t="s">
        <v>64</v>
      </c>
      <c r="D40" s="119"/>
      <c r="E40" s="168">
        <v>0</v>
      </c>
      <c r="F40" s="11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4.25" customHeight="1" x14ac:dyDescent="0.2">
      <c r="A41" s="33"/>
      <c r="B41" s="2"/>
      <c r="C41" s="137" t="s">
        <v>65</v>
      </c>
      <c r="D41" s="119"/>
      <c r="E41" s="168">
        <v>0</v>
      </c>
      <c r="F41" s="119"/>
      <c r="G41" s="35"/>
      <c r="H41" s="117" t="s">
        <v>66</v>
      </c>
      <c r="I41" s="118"/>
      <c r="J41" s="118"/>
      <c r="K41" s="118"/>
      <c r="L41" s="119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" customHeight="1" x14ac:dyDescent="0.2">
      <c r="A42" s="33"/>
      <c r="B42" s="2"/>
      <c r="C42" s="180" t="s">
        <v>67</v>
      </c>
      <c r="D42" s="119"/>
      <c r="E42" s="168">
        <v>0</v>
      </c>
      <c r="F42" s="119"/>
      <c r="G42" s="3"/>
      <c r="H42" s="181"/>
      <c r="I42" s="182"/>
      <c r="J42" s="182"/>
      <c r="K42" s="182"/>
      <c r="L42" s="18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" customHeight="1" x14ac:dyDescent="0.2">
      <c r="A43" s="33"/>
      <c r="B43" s="2"/>
      <c r="C43" s="137" t="s">
        <v>68</v>
      </c>
      <c r="D43" s="119"/>
      <c r="E43" s="173">
        <f>SUM(E39:E40)</f>
        <v>0</v>
      </c>
      <c r="F43" s="119"/>
      <c r="G43" s="3"/>
      <c r="H43" s="184"/>
      <c r="I43" s="185"/>
      <c r="J43" s="185"/>
      <c r="K43" s="185"/>
      <c r="L43" s="186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4.25" customHeight="1" x14ac:dyDescent="0.2">
      <c r="A44" s="33"/>
      <c r="B44" s="2"/>
      <c r="C44" s="143" t="s">
        <v>69</v>
      </c>
      <c r="D44" s="119"/>
      <c r="E44" s="167">
        <f>SUM(E39:E42)</f>
        <v>0</v>
      </c>
      <c r="F44" s="119"/>
      <c r="G44" s="3"/>
      <c r="H44" s="184"/>
      <c r="I44" s="185"/>
      <c r="J44" s="185"/>
      <c r="K44" s="185"/>
      <c r="L44" s="186"/>
      <c r="M44" s="3"/>
      <c r="N44" s="34">
        <f>N39+SUM(E40:E42)</f>
        <v>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4.25" customHeight="1" x14ac:dyDescent="0.2">
      <c r="A45" s="33"/>
      <c r="B45" s="2"/>
      <c r="C45" s="3"/>
      <c r="D45" s="3"/>
      <c r="E45" s="3"/>
      <c r="F45" s="3"/>
      <c r="G45" s="3"/>
      <c r="H45" s="184"/>
      <c r="I45" s="185"/>
      <c r="J45" s="185"/>
      <c r="K45" s="185"/>
      <c r="L45" s="186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4.25" customHeight="1" x14ac:dyDescent="0.2">
      <c r="A46" s="33"/>
      <c r="B46" s="2"/>
      <c r="C46" s="143" t="s">
        <v>70</v>
      </c>
      <c r="D46" s="119"/>
      <c r="E46" s="190">
        <f>cot_Plazo*cot_TotalLetra</f>
        <v>0</v>
      </c>
      <c r="F46" s="119"/>
      <c r="G46" s="3"/>
      <c r="H46" s="187"/>
      <c r="I46" s="188"/>
      <c r="J46" s="188"/>
      <c r="K46" s="188"/>
      <c r="L46" s="189"/>
      <c r="M46" s="3"/>
      <c r="N46" s="34">
        <f>N44*cot_Plazo</f>
        <v>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4.25" customHeight="1" x14ac:dyDescent="0.2">
      <c r="A47" s="33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4.25" customHeight="1" x14ac:dyDescent="0.2">
      <c r="A48" s="1"/>
      <c r="B48" s="1"/>
      <c r="C48" s="117" t="s">
        <v>71</v>
      </c>
      <c r="D48" s="118"/>
      <c r="E48" s="118"/>
      <c r="F48" s="118"/>
      <c r="G48" s="118"/>
      <c r="H48" s="118"/>
      <c r="I48" s="118"/>
      <c r="J48" s="118"/>
      <c r="K48" s="118"/>
      <c r="L48" s="119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4.25" customHeight="1" x14ac:dyDescent="0.2">
      <c r="A49" s="1"/>
      <c r="B49" s="1"/>
      <c r="C49" s="137" t="s">
        <v>72</v>
      </c>
      <c r="D49" s="119"/>
      <c r="E49" s="191"/>
      <c r="F49" s="192"/>
      <c r="G49" s="148"/>
      <c r="H49" s="137" t="s">
        <v>73</v>
      </c>
      <c r="I49" s="119"/>
      <c r="J49" s="193"/>
      <c r="K49" s="194"/>
      <c r="L49" s="14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4.25" customHeight="1" x14ac:dyDescent="0.2">
      <c r="A50" s="1"/>
      <c r="B50" s="1"/>
      <c r="C50" s="137" t="s">
        <v>74</v>
      </c>
      <c r="D50" s="119"/>
      <c r="E50" s="191"/>
      <c r="F50" s="192"/>
      <c r="G50" s="148"/>
      <c r="H50" s="137" t="s">
        <v>75</v>
      </c>
      <c r="I50" s="119"/>
      <c r="J50" s="191"/>
      <c r="K50" s="197"/>
      <c r="L50" s="14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4.25" customHeight="1" x14ac:dyDescent="0.2">
      <c r="A51" s="1"/>
      <c r="B51" s="1"/>
      <c r="C51" s="198" t="s">
        <v>76</v>
      </c>
      <c r="D51" s="119"/>
      <c r="E51" s="191"/>
      <c r="F51" s="192"/>
      <c r="G51" s="148"/>
      <c r="H51" s="137" t="s">
        <v>77</v>
      </c>
      <c r="I51" s="119"/>
      <c r="J51" s="191"/>
      <c r="K51" s="197"/>
      <c r="L51" s="277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4.25" customHeight="1" x14ac:dyDescent="0.2">
      <c r="A52" s="1"/>
      <c r="B52" s="1"/>
      <c r="C52" s="137" t="s">
        <v>78</v>
      </c>
      <c r="D52" s="119"/>
      <c r="E52" s="191"/>
      <c r="F52" s="197"/>
      <c r="G52" s="277"/>
      <c r="H52" s="137" t="s">
        <v>79</v>
      </c>
      <c r="I52" s="119"/>
      <c r="J52" s="195" t="str">
        <f>IF('N. DE END'!F71=0,"",'N. DE END'!F71)</f>
        <v/>
      </c>
      <c r="K52" s="196"/>
      <c r="L52" s="119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4.25" customHeight="1" x14ac:dyDescent="0.2">
      <c r="A53" s="1"/>
      <c r="B53" s="1"/>
      <c r="C53" s="137" t="s">
        <v>80</v>
      </c>
      <c r="D53" s="119"/>
      <c r="E53" s="191"/>
      <c r="F53" s="192"/>
      <c r="G53" s="148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4.25" customHeight="1" x14ac:dyDescent="0.2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4.25" customHeight="1" x14ac:dyDescent="0.2">
      <c r="A55" s="1"/>
      <c r="B55" s="1"/>
      <c r="C55" s="117" t="s">
        <v>81</v>
      </c>
      <c r="D55" s="118"/>
      <c r="E55" s="118"/>
      <c r="F55" s="118"/>
      <c r="G55" s="118"/>
      <c r="H55" s="118"/>
      <c r="I55" s="118"/>
      <c r="J55" s="118"/>
      <c r="K55" s="118"/>
      <c r="L55" s="119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" customHeight="1" x14ac:dyDescent="0.2">
      <c r="A56" s="1"/>
      <c r="B56" s="1"/>
      <c r="C56" s="137" t="s">
        <v>82</v>
      </c>
      <c r="D56" s="119"/>
      <c r="E56" s="191"/>
      <c r="F56" s="192"/>
      <c r="G56" s="148"/>
      <c r="H56" s="137" t="s">
        <v>75</v>
      </c>
      <c r="I56" s="119"/>
      <c r="J56" s="191"/>
      <c r="K56" s="197"/>
      <c r="L56" s="14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4.25" customHeight="1" x14ac:dyDescent="0.2">
      <c r="A57" s="1"/>
      <c r="B57" s="1"/>
      <c r="C57" s="137" t="s">
        <v>83</v>
      </c>
      <c r="D57" s="119"/>
      <c r="E57" s="191"/>
      <c r="F57" s="192"/>
      <c r="G57" s="148"/>
      <c r="H57" s="137" t="s">
        <v>77</v>
      </c>
      <c r="I57" s="119"/>
      <c r="J57" s="191"/>
      <c r="K57" s="197"/>
      <c r="L57" s="14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4.25" customHeight="1" x14ac:dyDescent="0.2">
      <c r="A58" s="1"/>
      <c r="B58" s="1"/>
      <c r="C58" s="137" t="s">
        <v>84</v>
      </c>
      <c r="D58" s="119"/>
      <c r="E58" s="201"/>
      <c r="F58" s="192"/>
      <c r="G58" s="148"/>
      <c r="H58" s="137" t="s">
        <v>79</v>
      </c>
      <c r="I58" s="119"/>
      <c r="J58" s="195" t="s">
        <v>161</v>
      </c>
      <c r="K58" s="196"/>
      <c r="L58" s="119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4.25" customHeight="1" x14ac:dyDescent="0.2">
      <c r="A59" s="1"/>
      <c r="B59" s="1"/>
      <c r="C59" s="202" t="s">
        <v>85</v>
      </c>
      <c r="D59" s="203"/>
      <c r="E59" s="203"/>
      <c r="F59" s="203"/>
      <c r="G59" s="203"/>
      <c r="H59" s="203"/>
      <c r="I59" s="203"/>
      <c r="J59" s="203"/>
      <c r="K59" s="203"/>
      <c r="L59" s="161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" customHeight="1" x14ac:dyDescent="0.2">
      <c r="A60" s="1"/>
      <c r="B60" s="1"/>
      <c r="C60" s="162"/>
      <c r="D60" s="204"/>
      <c r="E60" s="204"/>
      <c r="F60" s="204"/>
      <c r="G60" s="204"/>
      <c r="H60" s="204"/>
      <c r="I60" s="204"/>
      <c r="J60" s="204"/>
      <c r="K60" s="204"/>
      <c r="L60" s="16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customHeight="1" x14ac:dyDescent="0.2">
      <c r="A61" s="1"/>
      <c r="B61" s="1"/>
      <c r="C61" s="137" t="s">
        <v>86</v>
      </c>
      <c r="D61" s="119"/>
      <c r="E61" s="191"/>
      <c r="F61" s="192"/>
      <c r="G61" s="148"/>
      <c r="H61" s="36" t="s">
        <v>87</v>
      </c>
      <c r="I61" s="37"/>
      <c r="J61" s="36" t="s">
        <v>88</v>
      </c>
      <c r="K61" s="199"/>
      <c r="L61" s="200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customHeight="1" x14ac:dyDescent="0.2">
      <c r="A62" s="1"/>
      <c r="B62" s="1"/>
      <c r="C62" s="137" t="s">
        <v>89</v>
      </c>
      <c r="D62" s="119"/>
      <c r="E62" s="191"/>
      <c r="F62" s="192"/>
      <c r="G62" s="148"/>
      <c r="H62" s="36" t="s">
        <v>87</v>
      </c>
      <c r="I62" s="37"/>
      <c r="J62" s="36" t="s">
        <v>88</v>
      </c>
      <c r="K62" s="199"/>
      <c r="L62" s="200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4.25" customHeight="1" x14ac:dyDescent="0.2">
      <c r="A63" s="1"/>
      <c r="B63" s="1"/>
      <c r="C63" s="137" t="s">
        <v>90</v>
      </c>
      <c r="D63" s="119"/>
      <c r="E63" s="191"/>
      <c r="F63" s="192"/>
      <c r="G63" s="148"/>
      <c r="H63" s="36" t="s">
        <v>87</v>
      </c>
      <c r="I63" s="37"/>
      <c r="J63" s="36" t="s">
        <v>88</v>
      </c>
      <c r="K63" s="199"/>
      <c r="L63" s="200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8" customHeight="1" x14ac:dyDescent="0.2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4.25" customHeight="1" x14ac:dyDescent="0.2">
      <c r="A65" s="1"/>
      <c r="B65" s="1"/>
      <c r="C65" s="38" t="s">
        <v>91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4.25" customHeight="1" x14ac:dyDescent="0.2">
      <c r="A66" s="1"/>
      <c r="B66" s="1"/>
      <c r="C66" s="3" t="s">
        <v>92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4.25" customHeight="1" x14ac:dyDescent="0.2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4.25" customHeight="1" x14ac:dyDescent="0.2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4.25" customHeight="1" x14ac:dyDescent="0.2">
      <c r="A69" s="1"/>
      <c r="B69" s="1"/>
      <c r="C69" s="213" t="s">
        <v>93</v>
      </c>
      <c r="D69" s="213"/>
      <c r="E69" s="213"/>
      <c r="F69" s="213"/>
      <c r="G69" s="213"/>
      <c r="H69" s="213"/>
      <c r="I69" s="213"/>
      <c r="J69" s="213"/>
      <c r="K69" s="213"/>
      <c r="L69" s="5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4.25" customHeight="1" x14ac:dyDescent="0.2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4.25" customHeight="1" x14ac:dyDescent="0.2">
      <c r="A71" s="1"/>
      <c r="B71" s="1"/>
      <c r="C71" s="214" t="s">
        <v>94</v>
      </c>
      <c r="D71" s="113"/>
      <c r="E71" s="113"/>
      <c r="F71" s="113"/>
      <c r="G71" s="113"/>
      <c r="H71" s="113"/>
      <c r="I71" s="113"/>
      <c r="J71" s="113"/>
      <c r="K71" s="113"/>
      <c r="L71" s="113"/>
      <c r="M71" s="39"/>
      <c r="N71" s="39"/>
      <c r="O71" s="39"/>
      <c r="P71" s="39"/>
      <c r="Q71" s="39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4.25" customHeight="1" x14ac:dyDescent="0.2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4.25" customHeight="1" x14ac:dyDescent="0.2">
      <c r="A73" s="1"/>
      <c r="B73" s="1"/>
      <c r="C73" s="215" t="s">
        <v>95</v>
      </c>
      <c r="D73" s="113"/>
      <c r="E73" s="216" t="s">
        <v>96</v>
      </c>
      <c r="F73" s="206"/>
      <c r="G73" s="3"/>
      <c r="H73" s="217" t="str">
        <f>"LETRA "&amp;$E$73&amp;" DEL PRÉSTAMO:"</f>
        <v>LETRA MENSUAL DEL PRÉSTAMO:</v>
      </c>
      <c r="I73" s="113"/>
      <c r="J73" s="218"/>
      <c r="K73" s="40">
        <f>cot_TotalLetra</f>
        <v>0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4.25" customHeight="1" x14ac:dyDescent="0.2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8" customHeight="1" x14ac:dyDescent="0.2">
      <c r="A75" s="1"/>
      <c r="B75" s="1"/>
      <c r="C75" s="205" t="s">
        <v>97</v>
      </c>
      <c r="D75" s="219"/>
      <c r="E75" s="219"/>
      <c r="F75" s="219"/>
      <c r="G75" s="219"/>
      <c r="H75" s="219"/>
      <c r="I75" s="219"/>
      <c r="J75" s="219"/>
      <c r="K75" s="220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8" customHeight="1" x14ac:dyDescent="0.2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30.75" customHeight="1" x14ac:dyDescent="0.2">
      <c r="A77" s="1"/>
      <c r="B77" s="1"/>
      <c r="C77" s="205" t="str">
        <f>"SALARIO BASE "&amp;E73&amp;":"</f>
        <v>SALARIO BASE MENSUAL:</v>
      </c>
      <c r="D77" s="206"/>
      <c r="E77" s="207"/>
      <c r="F77" s="208"/>
      <c r="G77" s="41"/>
      <c r="H77" s="205" t="s">
        <v>98</v>
      </c>
      <c r="I77" s="206"/>
      <c r="J77" s="42" t="str">
        <f>"MONTO "&amp;$E$73</f>
        <v>MONTO MENSUAL</v>
      </c>
      <c r="K77" s="42" t="s">
        <v>99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8" customHeight="1" x14ac:dyDescent="0.2">
      <c r="A78" s="1"/>
      <c r="B78" s="1"/>
      <c r="C78" s="209" t="s">
        <v>161</v>
      </c>
      <c r="D78" s="210"/>
      <c r="E78" s="211" t="s">
        <v>161</v>
      </c>
      <c r="F78" s="210"/>
      <c r="G78" s="43"/>
      <c r="H78" s="212" t="s">
        <v>100</v>
      </c>
      <c r="I78" s="206"/>
      <c r="J78" s="44" t="s">
        <v>161</v>
      </c>
      <c r="K78" s="45" t="str">
        <f>IF(J78="","","SÍ")</f>
        <v/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8" customHeight="1" x14ac:dyDescent="0.2">
      <c r="A79" s="1"/>
      <c r="B79" s="1"/>
      <c r="C79" s="113"/>
      <c r="D79" s="113"/>
      <c r="E79" s="113"/>
      <c r="F79" s="113"/>
      <c r="G79" s="3"/>
      <c r="H79" s="212" t="s">
        <v>101</v>
      </c>
      <c r="I79" s="206"/>
      <c r="J79" s="44" t="s">
        <v>161</v>
      </c>
      <c r="K79" s="45" t="str">
        <f>IF(J79="","","SÍ")</f>
        <v/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8" customHeight="1" x14ac:dyDescent="0.2">
      <c r="A80" s="1"/>
      <c r="B80" s="1"/>
      <c r="C80" s="43"/>
      <c r="D80" s="43"/>
      <c r="E80" s="43"/>
      <c r="F80" s="43"/>
      <c r="G80" s="3"/>
      <c r="H80" s="212" t="s">
        <v>102</v>
      </c>
      <c r="I80" s="206"/>
      <c r="J80" s="46"/>
      <c r="K80" s="47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8" customHeight="1" x14ac:dyDescent="0.2">
      <c r="A81" s="1"/>
      <c r="B81" s="1"/>
      <c r="C81" s="43"/>
      <c r="D81" s="43"/>
      <c r="E81" s="43"/>
      <c r="F81" s="43"/>
      <c r="G81" s="3"/>
      <c r="H81" s="212" t="s">
        <v>103</v>
      </c>
      <c r="I81" s="206"/>
      <c r="J81" s="48"/>
      <c r="K81" s="49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8" customHeight="1" x14ac:dyDescent="0.2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8" customHeight="1" x14ac:dyDescent="0.2">
      <c r="A83" s="1"/>
      <c r="B83" s="1"/>
      <c r="C83" s="205" t="s">
        <v>104</v>
      </c>
      <c r="D83" s="219"/>
      <c r="E83" s="219"/>
      <c r="F83" s="219"/>
      <c r="G83" s="219"/>
      <c r="H83" s="219"/>
      <c r="I83" s="219"/>
      <c r="J83" s="219"/>
      <c r="K83" s="220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8" customHeight="1" x14ac:dyDescent="0.2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8" customHeight="1" x14ac:dyDescent="0.2">
      <c r="A85" s="1"/>
      <c r="B85" s="1"/>
      <c r="C85" s="223" t="s">
        <v>105</v>
      </c>
      <c r="D85" s="224"/>
      <c r="E85" s="224"/>
      <c r="F85" s="225"/>
      <c r="G85" s="3"/>
      <c r="H85" s="223" t="s">
        <v>106</v>
      </c>
      <c r="I85" s="226"/>
      <c r="J85" s="226"/>
      <c r="K85" s="226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33.75" customHeight="1" x14ac:dyDescent="0.2">
      <c r="A86" s="1"/>
      <c r="B86" s="1"/>
      <c r="C86" s="227" t="s">
        <v>107</v>
      </c>
      <c r="D86" s="228"/>
      <c r="E86" s="42" t="str">
        <f>"MONTO "&amp;$E73</f>
        <v>MONTO MENSUAL</v>
      </c>
      <c r="F86" s="50" t="s">
        <v>108</v>
      </c>
      <c r="G86" s="3"/>
      <c r="H86" s="229" t="s">
        <v>107</v>
      </c>
      <c r="I86" s="206"/>
      <c r="J86" s="42" t="str">
        <f>"MONTO "&amp;$E$73</f>
        <v>MONTO MENSUAL</v>
      </c>
      <c r="K86" s="50" t="s">
        <v>108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8" customHeight="1" x14ac:dyDescent="0.2">
      <c r="A87" s="1"/>
      <c r="B87" s="1"/>
      <c r="C87" s="221" t="s">
        <v>109</v>
      </c>
      <c r="D87" s="206"/>
      <c r="E87" s="51"/>
      <c r="F87" s="52"/>
      <c r="G87" s="3"/>
      <c r="H87" s="222"/>
      <c r="I87" s="208"/>
      <c r="J87" s="51"/>
      <c r="K87" s="5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8" customHeight="1" x14ac:dyDescent="0.2">
      <c r="A88" s="1"/>
      <c r="B88" s="1"/>
      <c r="C88" s="221" t="s">
        <v>110</v>
      </c>
      <c r="D88" s="206"/>
      <c r="E88" s="54"/>
      <c r="F88" s="52"/>
      <c r="G88" s="3"/>
      <c r="H88" s="222"/>
      <c r="I88" s="208"/>
      <c r="J88" s="51"/>
      <c r="K88" s="5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8" customHeight="1" x14ac:dyDescent="0.2">
      <c r="A89" s="1"/>
      <c r="B89" s="1"/>
      <c r="C89" s="222"/>
      <c r="D89" s="208"/>
      <c r="E89" s="51"/>
      <c r="F89" s="52"/>
      <c r="G89" s="3"/>
      <c r="H89" s="222"/>
      <c r="I89" s="208"/>
      <c r="J89" s="51"/>
      <c r="K89" s="5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8" customHeight="1" x14ac:dyDescent="0.2">
      <c r="A90" s="1"/>
      <c r="B90" s="1"/>
      <c r="C90" s="222"/>
      <c r="D90" s="208"/>
      <c r="E90" s="51"/>
      <c r="F90" s="52"/>
      <c r="G90" s="3"/>
      <c r="H90" s="222"/>
      <c r="I90" s="208"/>
      <c r="J90" s="51"/>
      <c r="K90" s="5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8" customHeight="1" x14ac:dyDescent="0.2">
      <c r="A91" s="1"/>
      <c r="B91" s="1"/>
      <c r="C91" s="222"/>
      <c r="D91" s="208"/>
      <c r="E91" s="51"/>
      <c r="F91" s="55"/>
      <c r="G91" s="3"/>
      <c r="H91" s="222"/>
      <c r="I91" s="208"/>
      <c r="J91" s="54"/>
      <c r="K91" s="5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8" customHeight="1" x14ac:dyDescent="0.2">
      <c r="A92" s="1"/>
      <c r="B92" s="1"/>
      <c r="C92" s="222"/>
      <c r="D92" s="208"/>
      <c r="E92" s="51"/>
      <c r="F92" s="56"/>
      <c r="G92" s="3"/>
      <c r="H92" s="222"/>
      <c r="I92" s="208"/>
      <c r="J92" s="57"/>
      <c r="K92" s="49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8" customHeight="1" x14ac:dyDescent="0.2">
      <c r="A93" s="1"/>
      <c r="B93" s="1"/>
      <c r="C93" s="222"/>
      <c r="D93" s="208"/>
      <c r="E93" s="51"/>
      <c r="F93" s="56"/>
      <c r="G93" s="3"/>
      <c r="H93" s="222"/>
      <c r="I93" s="208"/>
      <c r="J93" s="57"/>
      <c r="K93" s="5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8" customHeight="1" x14ac:dyDescent="0.2">
      <c r="A94" s="1"/>
      <c r="B94" s="1"/>
      <c r="C94" s="222"/>
      <c r="D94" s="208"/>
      <c r="E94" s="51"/>
      <c r="F94" s="56"/>
      <c r="G94" s="3"/>
      <c r="H94" s="222"/>
      <c r="I94" s="208"/>
      <c r="J94" s="57"/>
      <c r="K94" s="5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8" customHeight="1" x14ac:dyDescent="0.2">
      <c r="A95" s="1"/>
      <c r="B95" s="1"/>
      <c r="C95" s="222"/>
      <c r="D95" s="208"/>
      <c r="E95" s="54"/>
      <c r="F95" s="56"/>
      <c r="G95" s="3"/>
      <c r="H95" s="222"/>
      <c r="I95" s="208"/>
      <c r="J95" s="57"/>
      <c r="K95" s="5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8" customHeight="1" x14ac:dyDescent="0.2">
      <c r="A96" s="1"/>
      <c r="B96" s="1"/>
      <c r="C96" s="222"/>
      <c r="D96" s="208"/>
      <c r="E96" s="57"/>
      <c r="F96" s="56"/>
      <c r="G96" s="3"/>
      <c r="H96" s="222"/>
      <c r="I96" s="208"/>
      <c r="J96" s="57"/>
      <c r="K96" s="5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8" customHeight="1" x14ac:dyDescent="0.2">
      <c r="A97" s="1"/>
      <c r="B97" s="1"/>
      <c r="C97" s="222"/>
      <c r="D97" s="208"/>
      <c r="E97" s="57"/>
      <c r="F97" s="56"/>
      <c r="G97" s="3"/>
      <c r="H97" s="222"/>
      <c r="I97" s="208"/>
      <c r="J97" s="57"/>
      <c r="K97" s="5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8" customHeight="1" x14ac:dyDescent="0.2">
      <c r="A98" s="1"/>
      <c r="B98" s="1"/>
      <c r="C98" s="222"/>
      <c r="D98" s="208"/>
      <c r="E98" s="57"/>
      <c r="F98" s="56"/>
      <c r="G98" s="3"/>
      <c r="H98" s="222"/>
      <c r="I98" s="208"/>
      <c r="J98" s="57"/>
      <c r="K98" s="58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4.25" customHeight="1" x14ac:dyDescent="0.2">
      <c r="A99" s="1"/>
      <c r="B99" s="1"/>
      <c r="C99" s="59" t="s">
        <v>111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4.25" customHeight="1" x14ac:dyDescent="0.2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4.25" customHeight="1" x14ac:dyDescent="0.2">
      <c r="A101" s="1"/>
      <c r="B101" s="1"/>
      <c r="C101" s="214" t="s">
        <v>112</v>
      </c>
      <c r="D101" s="113"/>
      <c r="E101" s="113"/>
      <c r="F101" s="113"/>
      <c r="G101" s="113"/>
      <c r="H101" s="113"/>
      <c r="I101" s="113"/>
      <c r="J101" s="113"/>
      <c r="K101" s="113"/>
      <c r="L101" s="11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4.25" customHeight="1" x14ac:dyDescent="0.2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8" customHeight="1" x14ac:dyDescent="0.2">
      <c r="A103" s="1"/>
      <c r="B103" s="1"/>
      <c r="C103" s="230" t="s">
        <v>113</v>
      </c>
      <c r="D103" s="218"/>
      <c r="E103" s="231"/>
      <c r="F103" s="232"/>
      <c r="G103" s="208"/>
      <c r="H103" s="43"/>
      <c r="I103" s="60" t="s">
        <v>114</v>
      </c>
      <c r="J103" s="233"/>
      <c r="K103" s="234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8" customHeight="1" x14ac:dyDescent="0.2">
      <c r="A104" s="1"/>
      <c r="B104" s="1"/>
      <c r="C104" s="60"/>
      <c r="D104" s="61"/>
      <c r="E104" s="41"/>
      <c r="F104" s="43"/>
      <c r="G104" s="3"/>
      <c r="H104" s="43"/>
      <c r="I104" s="60"/>
      <c r="J104" s="43"/>
      <c r="K104" s="4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8" customHeight="1" x14ac:dyDescent="0.2">
      <c r="A105" s="1"/>
      <c r="B105" s="1"/>
      <c r="C105" s="230" t="s">
        <v>115</v>
      </c>
      <c r="D105" s="218"/>
      <c r="E105" s="231"/>
      <c r="F105" s="232"/>
      <c r="G105" s="208"/>
      <c r="H105" s="43"/>
      <c r="I105" s="60" t="s">
        <v>116</v>
      </c>
      <c r="J105" s="233"/>
      <c r="K105" s="234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8" customHeight="1" x14ac:dyDescent="0.2">
      <c r="A106" s="1"/>
      <c r="B106" s="1"/>
      <c r="C106" s="60"/>
      <c r="D106" s="62"/>
      <c r="E106" s="63"/>
      <c r="F106" s="43"/>
      <c r="G106" s="43"/>
      <c r="H106" s="43"/>
      <c r="I106" s="60"/>
      <c r="J106" s="43"/>
      <c r="K106" s="4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8" customHeight="1" x14ac:dyDescent="0.2">
      <c r="A107" s="1"/>
      <c r="B107" s="1"/>
      <c r="C107" s="60"/>
      <c r="D107" s="64"/>
      <c r="E107" s="43"/>
      <c r="F107" s="43"/>
      <c r="G107" s="43"/>
      <c r="H107" s="43"/>
      <c r="I107" s="60" t="s">
        <v>117</v>
      </c>
      <c r="J107" s="233"/>
      <c r="K107" s="234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8" customHeight="1" x14ac:dyDescent="0.2">
      <c r="A108" s="1"/>
      <c r="B108" s="1"/>
      <c r="C108" s="60"/>
      <c r="D108" s="64"/>
      <c r="E108" s="43"/>
      <c r="F108" s="43"/>
      <c r="G108" s="43"/>
      <c r="H108" s="43"/>
      <c r="I108" s="43"/>
      <c r="J108" s="43"/>
      <c r="K108" s="4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8" customHeight="1" x14ac:dyDescent="0.2">
      <c r="A109" s="1"/>
      <c r="B109" s="1"/>
      <c r="C109" s="230" t="s">
        <v>95</v>
      </c>
      <c r="D109" s="218"/>
      <c r="E109" s="235" t="s">
        <v>96</v>
      </c>
      <c r="F109" s="206"/>
      <c r="G109" s="65"/>
      <c r="H109" s="65"/>
      <c r="I109" s="65"/>
      <c r="J109" s="65"/>
      <c r="K109" s="65"/>
      <c r="L109" s="3"/>
      <c r="M109" s="65"/>
      <c r="N109" s="65"/>
      <c r="O109" s="65"/>
      <c r="P109" s="65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8" customHeight="1" x14ac:dyDescent="0.2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8" customHeight="1" x14ac:dyDescent="0.2">
      <c r="A111" s="1"/>
      <c r="B111" s="1"/>
      <c r="C111" s="205" t="s">
        <v>118</v>
      </c>
      <c r="D111" s="219"/>
      <c r="E111" s="219"/>
      <c r="F111" s="219"/>
      <c r="G111" s="219"/>
      <c r="H111" s="219"/>
      <c r="I111" s="219"/>
      <c r="J111" s="219"/>
      <c r="K111" s="220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8" customHeight="1" x14ac:dyDescent="0.2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30.75" customHeight="1" x14ac:dyDescent="0.2">
      <c r="A113" s="1"/>
      <c r="B113" s="1"/>
      <c r="C113" s="205" t="str">
        <f>"SALARIO BASE "&amp;E109&amp;":"</f>
        <v>SALARIO BASE MENSUAL:</v>
      </c>
      <c r="D113" s="206"/>
      <c r="E113" s="207"/>
      <c r="F113" s="208"/>
      <c r="G113" s="41"/>
      <c r="H113" s="205" t="s">
        <v>98</v>
      </c>
      <c r="I113" s="206"/>
      <c r="J113" s="42" t="str">
        <f>"MONTO "&amp;E109</f>
        <v>MONTO MENSUAL</v>
      </c>
      <c r="K113" s="42" t="s">
        <v>99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8" customHeight="1" x14ac:dyDescent="0.2">
      <c r="A114" s="1"/>
      <c r="B114" s="1"/>
      <c r="C114" s="43"/>
      <c r="D114" s="43"/>
      <c r="E114" s="43"/>
      <c r="F114" s="43"/>
      <c r="G114" s="43"/>
      <c r="H114" s="212" t="s">
        <v>119</v>
      </c>
      <c r="I114" s="206"/>
      <c r="J114" s="66"/>
      <c r="K114" s="5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8" customHeight="1" x14ac:dyDescent="0.2">
      <c r="A115" s="1"/>
      <c r="B115" s="1"/>
      <c r="C115" s="43"/>
      <c r="D115" s="43"/>
      <c r="E115" s="43"/>
      <c r="F115" s="43"/>
      <c r="G115" s="3"/>
      <c r="H115" s="212" t="s">
        <v>101</v>
      </c>
      <c r="I115" s="206"/>
      <c r="J115" s="66"/>
      <c r="K115" s="66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8" customHeight="1" x14ac:dyDescent="0.2">
      <c r="A116" s="1"/>
      <c r="B116" s="1"/>
      <c r="C116" s="43"/>
      <c r="D116" s="43"/>
      <c r="E116" s="43"/>
      <c r="F116" s="43"/>
      <c r="G116" s="3"/>
      <c r="H116" s="212" t="s">
        <v>102</v>
      </c>
      <c r="I116" s="206"/>
      <c r="J116" s="66"/>
      <c r="K116" s="66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8" customHeight="1" x14ac:dyDescent="0.2">
      <c r="A117" s="1"/>
      <c r="B117" s="1"/>
      <c r="C117" s="43"/>
      <c r="D117" s="43"/>
      <c r="E117" s="43"/>
      <c r="F117" s="43"/>
      <c r="G117" s="3"/>
      <c r="H117" s="212" t="s">
        <v>103</v>
      </c>
      <c r="I117" s="206"/>
      <c r="J117" s="67"/>
      <c r="K117" s="49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8" customHeight="1" x14ac:dyDescent="0.2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8" customHeight="1" x14ac:dyDescent="0.2">
      <c r="A119" s="1"/>
      <c r="B119" s="1"/>
      <c r="C119" s="205" t="s">
        <v>120</v>
      </c>
      <c r="D119" s="219"/>
      <c r="E119" s="219"/>
      <c r="F119" s="219"/>
      <c r="G119" s="219"/>
      <c r="H119" s="219"/>
      <c r="I119" s="219"/>
      <c r="J119" s="219"/>
      <c r="K119" s="220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8" customHeight="1" x14ac:dyDescent="0.2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8" customHeight="1" x14ac:dyDescent="0.2">
      <c r="A121" s="1"/>
      <c r="B121" s="1"/>
      <c r="C121" s="223" t="s">
        <v>105</v>
      </c>
      <c r="D121" s="224"/>
      <c r="E121" s="224"/>
      <c r="F121" s="225"/>
      <c r="G121" s="3"/>
      <c r="H121" s="223" t="s">
        <v>106</v>
      </c>
      <c r="I121" s="226"/>
      <c r="J121" s="226"/>
      <c r="K121" s="226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33.75" customHeight="1" x14ac:dyDescent="0.2">
      <c r="A122" s="1"/>
      <c r="B122" s="1"/>
      <c r="C122" s="227" t="s">
        <v>107</v>
      </c>
      <c r="D122" s="228"/>
      <c r="E122" s="42" t="str">
        <f>"MONTO "&amp;$E109</f>
        <v>MONTO MENSUAL</v>
      </c>
      <c r="F122" s="50" t="s">
        <v>108</v>
      </c>
      <c r="G122" s="3"/>
      <c r="H122" s="229" t="s">
        <v>107</v>
      </c>
      <c r="I122" s="206"/>
      <c r="J122" s="42" t="str">
        <f>"MONTO "&amp;$E$73</f>
        <v>MONTO MENSUAL</v>
      </c>
      <c r="K122" s="50" t="s">
        <v>108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8" customHeight="1" x14ac:dyDescent="0.2">
      <c r="A123" s="1"/>
      <c r="B123" s="1"/>
      <c r="C123" s="221" t="s">
        <v>109</v>
      </c>
      <c r="D123" s="206"/>
      <c r="E123" s="51"/>
      <c r="F123" s="52"/>
      <c r="G123" s="3"/>
      <c r="H123" s="222"/>
      <c r="I123" s="208"/>
      <c r="J123" s="51"/>
      <c r="K123" s="5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8" customHeight="1" x14ac:dyDescent="0.2">
      <c r="A124" s="1"/>
      <c r="B124" s="1"/>
      <c r="C124" s="221" t="s">
        <v>110</v>
      </c>
      <c r="D124" s="206"/>
      <c r="E124" s="54"/>
      <c r="F124" s="52"/>
      <c r="G124" s="3"/>
      <c r="H124" s="222"/>
      <c r="I124" s="208"/>
      <c r="J124" s="51"/>
      <c r="K124" s="5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8" customHeight="1" x14ac:dyDescent="0.2">
      <c r="A125" s="1"/>
      <c r="B125" s="1"/>
      <c r="C125" s="222"/>
      <c r="D125" s="208"/>
      <c r="E125" s="51"/>
      <c r="F125" s="52"/>
      <c r="G125" s="3"/>
      <c r="H125" s="222"/>
      <c r="I125" s="208"/>
      <c r="J125" s="51"/>
      <c r="K125" s="5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8" customHeight="1" x14ac:dyDescent="0.2">
      <c r="A126" s="1"/>
      <c r="B126" s="1"/>
      <c r="C126" s="222"/>
      <c r="D126" s="208"/>
      <c r="E126" s="51"/>
      <c r="F126" s="52"/>
      <c r="G126" s="3"/>
      <c r="H126" s="222"/>
      <c r="I126" s="208"/>
      <c r="J126" s="51"/>
      <c r="K126" s="5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8" customHeight="1" x14ac:dyDescent="0.2">
      <c r="A127" s="1"/>
      <c r="B127" s="1"/>
      <c r="C127" s="222"/>
      <c r="D127" s="208"/>
      <c r="E127" s="51"/>
      <c r="F127" s="55"/>
      <c r="G127" s="3"/>
      <c r="H127" s="222"/>
      <c r="I127" s="208"/>
      <c r="J127" s="54"/>
      <c r="K127" s="5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8" customHeight="1" x14ac:dyDescent="0.2">
      <c r="A128" s="1"/>
      <c r="B128" s="1"/>
      <c r="C128" s="222"/>
      <c r="D128" s="208"/>
      <c r="E128" s="51"/>
      <c r="F128" s="56"/>
      <c r="G128" s="3"/>
      <c r="H128" s="222"/>
      <c r="I128" s="208"/>
      <c r="J128" s="57"/>
      <c r="K128" s="49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8" customHeight="1" x14ac:dyDescent="0.2">
      <c r="A129" s="1"/>
      <c r="B129" s="1"/>
      <c r="C129" s="222"/>
      <c r="D129" s="208"/>
      <c r="E129" s="51"/>
      <c r="F129" s="56"/>
      <c r="G129" s="3"/>
      <c r="H129" s="222"/>
      <c r="I129" s="208"/>
      <c r="J129" s="57"/>
      <c r="K129" s="58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8" customHeight="1" x14ac:dyDescent="0.2">
      <c r="A130" s="1"/>
      <c r="B130" s="1"/>
      <c r="C130" s="222"/>
      <c r="D130" s="208"/>
      <c r="E130" s="51"/>
      <c r="F130" s="56"/>
      <c r="G130" s="3"/>
      <c r="H130" s="222"/>
      <c r="I130" s="208"/>
      <c r="J130" s="57"/>
      <c r="K130" s="58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8" customHeight="1" x14ac:dyDescent="0.2">
      <c r="A131" s="1"/>
      <c r="B131" s="1"/>
      <c r="C131" s="222"/>
      <c r="D131" s="208"/>
      <c r="E131" s="54"/>
      <c r="F131" s="56"/>
      <c r="G131" s="3"/>
      <c r="H131" s="222"/>
      <c r="I131" s="208"/>
      <c r="J131" s="57"/>
      <c r="K131" s="58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8" customHeight="1" x14ac:dyDescent="0.2">
      <c r="A132" s="1"/>
      <c r="B132" s="1"/>
      <c r="C132" s="222"/>
      <c r="D132" s="208"/>
      <c r="E132" s="57"/>
      <c r="F132" s="56"/>
      <c r="G132" s="3"/>
      <c r="H132" s="222"/>
      <c r="I132" s="208"/>
      <c r="J132" s="57"/>
      <c r="K132" s="58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8" customHeight="1" x14ac:dyDescent="0.2">
      <c r="A133" s="1"/>
      <c r="B133" s="1"/>
      <c r="C133" s="222"/>
      <c r="D133" s="208"/>
      <c r="E133" s="57"/>
      <c r="F133" s="56"/>
      <c r="G133" s="3"/>
      <c r="H133" s="222"/>
      <c r="I133" s="208"/>
      <c r="J133" s="57"/>
      <c r="K133" s="58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8" customHeight="1" x14ac:dyDescent="0.2">
      <c r="A134" s="1"/>
      <c r="B134" s="1"/>
      <c r="C134" s="222"/>
      <c r="D134" s="208"/>
      <c r="E134" s="57"/>
      <c r="F134" s="56"/>
      <c r="G134" s="3"/>
      <c r="H134" s="222"/>
      <c r="I134" s="208"/>
      <c r="J134" s="57"/>
      <c r="K134" s="58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4.25" customHeight="1" x14ac:dyDescent="0.2">
      <c r="A135" s="1"/>
      <c r="B135" s="1"/>
      <c r="C135" s="59" t="s">
        <v>111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4.25" customHeight="1" x14ac:dyDescent="0.2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4.25" customHeight="1" x14ac:dyDescent="0.2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4.25" customHeight="1" x14ac:dyDescent="0.2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4.25" customHeight="1" x14ac:dyDescent="0.2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4.25" customHeight="1" x14ac:dyDescent="0.2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4.25" customHeight="1" x14ac:dyDescent="0.2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4.25" customHeight="1" x14ac:dyDescent="0.2">
      <c r="A142" s="1"/>
      <c r="B142" s="1"/>
      <c r="C142" s="3"/>
      <c r="D142" s="3"/>
      <c r="E142" s="22"/>
      <c r="F142" s="2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9" x14ac:dyDescent="0.25">
      <c r="A143" s="1"/>
      <c r="B143" s="1"/>
      <c r="C143" s="236" t="s">
        <v>5</v>
      </c>
      <c r="D143" s="206"/>
      <c r="E143" s="237" t="str">
        <f>C10</f>
        <v/>
      </c>
      <c r="F143" s="20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9" x14ac:dyDescent="0.25">
      <c r="A144" s="1"/>
      <c r="B144" s="1"/>
      <c r="C144" s="236" t="s">
        <v>121</v>
      </c>
      <c r="D144" s="206"/>
      <c r="E144" s="237">
        <f>cot_Valor</f>
        <v>0</v>
      </c>
      <c r="F144" s="20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9" x14ac:dyDescent="0.25">
      <c r="A145" s="1"/>
      <c r="B145" s="1"/>
      <c r="C145" s="236" t="s">
        <v>14</v>
      </c>
      <c r="D145" s="206"/>
      <c r="E145" s="237">
        <f>cot_Abono</f>
        <v>0</v>
      </c>
      <c r="F145" s="20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9" x14ac:dyDescent="0.25">
      <c r="A146" s="1"/>
      <c r="B146" s="1"/>
      <c r="C146" s="236" t="s">
        <v>15</v>
      </c>
      <c r="D146" s="206"/>
      <c r="E146" s="238">
        <f>cot_Plazo</f>
        <v>0</v>
      </c>
      <c r="F146" s="20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9" x14ac:dyDescent="0.25">
      <c r="A147" s="1"/>
      <c r="B147" s="1"/>
      <c r="C147" s="236" t="s">
        <v>122</v>
      </c>
      <c r="D147" s="206"/>
      <c r="E147" s="237">
        <f>cot_TotalLetra</f>
        <v>0</v>
      </c>
      <c r="F147" s="20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4.25" customHeight="1" x14ac:dyDescent="0.2">
      <c r="A149" s="1"/>
      <c r="B149" s="1"/>
      <c r="C149" s="3"/>
      <c r="D149" s="68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4.25" customHeight="1" x14ac:dyDescent="0.2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4.25" customHeight="1" x14ac:dyDescent="0.2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4.25" customHeight="1" x14ac:dyDescent="0.2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4.25" customHeight="1" x14ac:dyDescent="0.2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4.25" customHeight="1" x14ac:dyDescent="0.2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4.25" customHeight="1" x14ac:dyDescent="0.2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4.25" customHeight="1" x14ac:dyDescent="0.2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4.25" customHeight="1" x14ac:dyDescent="0.2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4.25" customHeight="1" x14ac:dyDescent="0.2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4.25" customHeight="1" x14ac:dyDescent="0.2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4.25" customHeight="1" x14ac:dyDescent="0.2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4.25" customHeight="1" x14ac:dyDescent="0.2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4.25" customHeight="1" x14ac:dyDescent="0.2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4.25" customHeight="1" x14ac:dyDescent="0.2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4.25" customHeight="1" x14ac:dyDescent="0.2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4.25" customHeight="1" x14ac:dyDescent="0.2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4.25" customHeight="1" x14ac:dyDescent="0.2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4.25" customHeight="1" x14ac:dyDescent="0.2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4.25" customHeight="1" x14ac:dyDescent="0.2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4.25" customHeight="1" x14ac:dyDescent="0.2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4.25" customHeight="1" x14ac:dyDescent="0.2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4.25" customHeight="1" x14ac:dyDescent="0.2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4.25" customHeight="1" x14ac:dyDescent="0.2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4.25" customHeight="1" x14ac:dyDescent="0.2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4.25" customHeight="1" x14ac:dyDescent="0.2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4.25" customHeight="1" x14ac:dyDescent="0.2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4.25" customHeight="1" x14ac:dyDescent="0.2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4.25" customHeight="1" x14ac:dyDescent="0.2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4.25" customHeight="1" x14ac:dyDescent="0.2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4.25" customHeight="1" x14ac:dyDescent="0.2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4.25" customHeight="1" x14ac:dyDescent="0.2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4.25" customHeight="1" x14ac:dyDescent="0.2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4.25" customHeight="1" x14ac:dyDescent="0.2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4.25" customHeight="1" x14ac:dyDescent="0.2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4.25" customHeight="1" x14ac:dyDescent="0.2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4.25" customHeight="1" x14ac:dyDescent="0.2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4.25" customHeight="1" x14ac:dyDescent="0.2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4.25" customHeight="1" x14ac:dyDescent="0.2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4.25" customHeight="1" x14ac:dyDescent="0.2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4.25" customHeight="1" x14ac:dyDescent="0.2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4.25" customHeight="1" x14ac:dyDescent="0.2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4.25" customHeight="1" x14ac:dyDescent="0.2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4.25" customHeight="1" x14ac:dyDescent="0.2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4.25" customHeight="1" x14ac:dyDescent="0.2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4.25" customHeight="1" x14ac:dyDescent="0.2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4.25" customHeight="1" x14ac:dyDescent="0.2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4.25" customHeight="1" x14ac:dyDescent="0.2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4.25" customHeight="1" x14ac:dyDescent="0.2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4.25" customHeight="1" x14ac:dyDescent="0.2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4.25" customHeight="1" x14ac:dyDescent="0.2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4.25" customHeight="1" x14ac:dyDescent="0.2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4.25" customHeight="1" x14ac:dyDescent="0.2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4.25" customHeight="1" x14ac:dyDescent="0.2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4.25" customHeight="1" x14ac:dyDescent="0.2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4.25" customHeight="1" x14ac:dyDescent="0.2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4.25" customHeight="1" x14ac:dyDescent="0.2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4.25" customHeight="1" x14ac:dyDescent="0.2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4.25" customHeight="1" x14ac:dyDescent="0.2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4.25" customHeight="1" x14ac:dyDescent="0.2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4.25" customHeight="1" x14ac:dyDescent="0.2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4.25" customHeight="1" x14ac:dyDescent="0.2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4.25" customHeight="1" x14ac:dyDescent="0.2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4.25" customHeight="1" x14ac:dyDescent="0.2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4.25" customHeight="1" x14ac:dyDescent="0.2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4.25" customHeight="1" x14ac:dyDescent="0.2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4.25" customHeight="1" x14ac:dyDescent="0.2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4.25" customHeight="1" x14ac:dyDescent="0.2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4.25" customHeight="1" x14ac:dyDescent="0.2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4.25" customHeight="1" x14ac:dyDescent="0.2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4.25" customHeight="1" x14ac:dyDescent="0.2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4.25" customHeight="1" x14ac:dyDescent="0.2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4.25" customHeight="1" x14ac:dyDescent="0.2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4.25" customHeight="1" x14ac:dyDescent="0.2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4.25" customHeight="1" x14ac:dyDescent="0.2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4.25" customHeight="1" x14ac:dyDescent="0.2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4.25" customHeight="1" x14ac:dyDescent="0.2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4.25" customHeight="1" x14ac:dyDescent="0.2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4.25" customHeight="1" x14ac:dyDescent="0.2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4.25" customHeight="1" x14ac:dyDescent="0.2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4.25" customHeight="1" x14ac:dyDescent="0.2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4.25" customHeight="1" x14ac:dyDescent="0.2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4.25" customHeight="1" x14ac:dyDescent="0.2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4.25" customHeight="1" x14ac:dyDescent="0.2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4.25" customHeight="1" x14ac:dyDescent="0.2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4.25" customHeight="1" x14ac:dyDescent="0.2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4.25" customHeight="1" x14ac:dyDescent="0.2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4.25" customHeight="1" x14ac:dyDescent="0.2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4.25" customHeight="1" x14ac:dyDescent="0.2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4.25" customHeight="1" x14ac:dyDescent="0.2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4.25" customHeight="1" x14ac:dyDescent="0.2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4.25" customHeight="1" x14ac:dyDescent="0.2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4.25" customHeight="1" x14ac:dyDescent="0.2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4.25" customHeight="1" x14ac:dyDescent="0.2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4.25" customHeight="1" x14ac:dyDescent="0.2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4.25" customHeight="1" x14ac:dyDescent="0.2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4.25" customHeight="1" x14ac:dyDescent="0.2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4.25" customHeight="1" x14ac:dyDescent="0.2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4.25" customHeight="1" x14ac:dyDescent="0.2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4.25" customHeight="1" x14ac:dyDescent="0.2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4.25" customHeight="1" x14ac:dyDescent="0.2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4.25" customHeight="1" x14ac:dyDescent="0.2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4.25" customHeight="1" x14ac:dyDescent="0.2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4.25" customHeight="1" x14ac:dyDescent="0.2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4.25" customHeight="1" x14ac:dyDescent="0.2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4.25" customHeight="1" x14ac:dyDescent="0.2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4.25" customHeight="1" x14ac:dyDescent="0.2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4.25" customHeight="1" x14ac:dyDescent="0.2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4.25" customHeight="1" x14ac:dyDescent="0.2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4.25" customHeight="1" x14ac:dyDescent="0.2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4.25" customHeight="1" x14ac:dyDescent="0.2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4.25" customHeight="1" x14ac:dyDescent="0.2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4.25" customHeight="1" x14ac:dyDescent="0.2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4.25" customHeight="1" x14ac:dyDescent="0.2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4.25" customHeight="1" x14ac:dyDescent="0.2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4.25" customHeight="1" x14ac:dyDescent="0.2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4.25" customHeight="1" x14ac:dyDescent="0.2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4.25" customHeight="1" x14ac:dyDescent="0.2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4.25" customHeight="1" x14ac:dyDescent="0.2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4.25" customHeight="1" x14ac:dyDescent="0.2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4.25" customHeight="1" x14ac:dyDescent="0.2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4.25" customHeight="1" x14ac:dyDescent="0.2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4.25" customHeight="1" x14ac:dyDescent="0.2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4.25" customHeight="1" x14ac:dyDescent="0.2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4.25" customHeight="1" x14ac:dyDescent="0.2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4.25" customHeight="1" x14ac:dyDescent="0.2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4.25" customHeight="1" x14ac:dyDescent="0.2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4.25" customHeight="1" x14ac:dyDescent="0.2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4.25" customHeight="1" x14ac:dyDescent="0.2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4.25" customHeight="1" x14ac:dyDescent="0.2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4.25" customHeight="1" x14ac:dyDescent="0.2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4.25" customHeight="1" x14ac:dyDescent="0.2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4.25" customHeight="1" x14ac:dyDescent="0.2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4.25" customHeight="1" x14ac:dyDescent="0.2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4.25" customHeight="1" x14ac:dyDescent="0.2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4.25" customHeight="1" x14ac:dyDescent="0.2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4.25" customHeight="1" x14ac:dyDescent="0.2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4.25" customHeight="1" x14ac:dyDescent="0.2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4.25" customHeight="1" x14ac:dyDescent="0.2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4.25" customHeight="1" x14ac:dyDescent="0.2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4.25" customHeight="1" x14ac:dyDescent="0.2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4.25" customHeight="1" x14ac:dyDescent="0.2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4.25" customHeight="1" x14ac:dyDescent="0.2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4.25" customHeight="1" x14ac:dyDescent="0.2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4.25" customHeight="1" x14ac:dyDescent="0.2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4.25" customHeight="1" x14ac:dyDescent="0.2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4.25" customHeight="1" x14ac:dyDescent="0.2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4.25" customHeight="1" x14ac:dyDescent="0.2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4.25" customHeight="1" x14ac:dyDescent="0.2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4.25" customHeight="1" x14ac:dyDescent="0.2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4.25" customHeight="1" x14ac:dyDescent="0.2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4.25" customHeight="1" x14ac:dyDescent="0.2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4.25" customHeight="1" x14ac:dyDescent="0.2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4.25" customHeight="1" x14ac:dyDescent="0.2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4.25" customHeight="1" x14ac:dyDescent="0.2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4.25" customHeight="1" x14ac:dyDescent="0.2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4.25" customHeight="1" x14ac:dyDescent="0.2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4.25" customHeight="1" x14ac:dyDescent="0.2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4.25" customHeight="1" x14ac:dyDescent="0.2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4.25" customHeight="1" x14ac:dyDescent="0.2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4.25" customHeight="1" x14ac:dyDescent="0.2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4.25" customHeight="1" x14ac:dyDescent="0.2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4.25" customHeight="1" x14ac:dyDescent="0.2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4.25" customHeight="1" x14ac:dyDescent="0.2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4.25" customHeight="1" x14ac:dyDescent="0.2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4.25" customHeight="1" x14ac:dyDescent="0.2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4.25" customHeight="1" x14ac:dyDescent="0.2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4.25" customHeight="1" x14ac:dyDescent="0.2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4.25" customHeight="1" x14ac:dyDescent="0.2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4.25" customHeight="1" x14ac:dyDescent="0.2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4.25" customHeight="1" x14ac:dyDescent="0.2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4.25" customHeight="1" x14ac:dyDescent="0.2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4.25" customHeight="1" x14ac:dyDescent="0.2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4.25" customHeight="1" x14ac:dyDescent="0.2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4.25" customHeight="1" x14ac:dyDescent="0.2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4.25" customHeight="1" x14ac:dyDescent="0.2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4.25" customHeight="1" x14ac:dyDescent="0.2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4.25" customHeight="1" x14ac:dyDescent="0.2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4.25" customHeight="1" x14ac:dyDescent="0.2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4.25" customHeight="1" x14ac:dyDescent="0.2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4.25" customHeight="1" x14ac:dyDescent="0.2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4.25" customHeight="1" x14ac:dyDescent="0.2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4.25" customHeight="1" x14ac:dyDescent="0.2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4.25" customHeight="1" x14ac:dyDescent="0.2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4.25" customHeight="1" x14ac:dyDescent="0.2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4.25" customHeight="1" x14ac:dyDescent="0.2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4.25" customHeight="1" x14ac:dyDescent="0.2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4.25" customHeight="1" x14ac:dyDescent="0.2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4.25" customHeight="1" x14ac:dyDescent="0.2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4.25" customHeight="1" x14ac:dyDescent="0.2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4.25" customHeight="1" x14ac:dyDescent="0.2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4.25" customHeight="1" x14ac:dyDescent="0.2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4.25" customHeight="1" x14ac:dyDescent="0.2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4.25" customHeight="1" x14ac:dyDescent="0.2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4.25" customHeight="1" x14ac:dyDescent="0.2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4.25" customHeight="1" x14ac:dyDescent="0.2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4.25" customHeight="1" x14ac:dyDescent="0.2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4.25" customHeight="1" x14ac:dyDescent="0.2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4.25" customHeight="1" x14ac:dyDescent="0.2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4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4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4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4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4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4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4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4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4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4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4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4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4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4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4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4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4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4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4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4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4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4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4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4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4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4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4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4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4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4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4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4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4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4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4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4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4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4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4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4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4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4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4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4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4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4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4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4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4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4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4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4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4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4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4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4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4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4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4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4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4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4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4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4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4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4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4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4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4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4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4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4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4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4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4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4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4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4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4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4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4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4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4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4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4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4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4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4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4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4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4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4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4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4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4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4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4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4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4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4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4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4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4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4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4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4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4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4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4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4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4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4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4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4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4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4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4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4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4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4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4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4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4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4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4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4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4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4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4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4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4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4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4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4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4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4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4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4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4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4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4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4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4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4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4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4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4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4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4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4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4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4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4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4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4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4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4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4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4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4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4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4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4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4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4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4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4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4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4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4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4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4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4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4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4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4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4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4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4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4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4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4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4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4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4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4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4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4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4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4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4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4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4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4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4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4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4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4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4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4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4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4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4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4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4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4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4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4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4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4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4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4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4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4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4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4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4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4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4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4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4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4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4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4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4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4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4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4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4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4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4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4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4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4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4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4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4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4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4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4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4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4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4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4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4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4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4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4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4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4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4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4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4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4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4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4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4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4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4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4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4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4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4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4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4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4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4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4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4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4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4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4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4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4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4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4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4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4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4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4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4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4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4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4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4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4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4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4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4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4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4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4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4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4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4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4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4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4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4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4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4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4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4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4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4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4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4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4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4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4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4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4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4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4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4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4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4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4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4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4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4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4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4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4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4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4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4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4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4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4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4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4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4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4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4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4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4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4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4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4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4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4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4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4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4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4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4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4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4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4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4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4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4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4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4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4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4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4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4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4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4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4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4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4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4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4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4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4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4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4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4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4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4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4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4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4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4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4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4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4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4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4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4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4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4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4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4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4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4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4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4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4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4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4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4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4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4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4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4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4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4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4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4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4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4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4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4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4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4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4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4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4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4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4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4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4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4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4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4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4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4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4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4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4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4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4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4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4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4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4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4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4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4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4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4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4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4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4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4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4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4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4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4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4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4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4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4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4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4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4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4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4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4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4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4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4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4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4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4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4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4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4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4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4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4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4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4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4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4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4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4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4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4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4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4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4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4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4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4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4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4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4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4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4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4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4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4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4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4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4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4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4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4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4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4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4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4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4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4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4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4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4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4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4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4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4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4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4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4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4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4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4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4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4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4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4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4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4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4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4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4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4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4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4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4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4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4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4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4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4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4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4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4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4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4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4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4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4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4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4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4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4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4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4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4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4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4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4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4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4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4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4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4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4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4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4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4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4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4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4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4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4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4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4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4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4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4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4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4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4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4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4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4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4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4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4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4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4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4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4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4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4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4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4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4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4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4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4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4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4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4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4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4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4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4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4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4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4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4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4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4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4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4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4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4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4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4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4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4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4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4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4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4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4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4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4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4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4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4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4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4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4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4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4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4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4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4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4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4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4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4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4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4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4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4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4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4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4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4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4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4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4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4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4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4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4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4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4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4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4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4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4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4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sheetProtection selectLockedCells="1"/>
  <mergeCells count="245">
    <mergeCell ref="C145:D145"/>
    <mergeCell ref="E145:F145"/>
    <mergeCell ref="C146:D146"/>
    <mergeCell ref="E146:F146"/>
    <mergeCell ref="C147:D147"/>
    <mergeCell ref="E147:F147"/>
    <mergeCell ref="C134:D134"/>
    <mergeCell ref="H134:I134"/>
    <mergeCell ref="C143:D143"/>
    <mergeCell ref="E143:F143"/>
    <mergeCell ref="C144:D144"/>
    <mergeCell ref="E144:F144"/>
    <mergeCell ref="C131:D131"/>
    <mergeCell ref="H131:I131"/>
    <mergeCell ref="C132:D132"/>
    <mergeCell ref="H132:I132"/>
    <mergeCell ref="C133:D133"/>
    <mergeCell ref="H133:I133"/>
    <mergeCell ref="C128:D128"/>
    <mergeCell ref="H128:I128"/>
    <mergeCell ref="C129:D129"/>
    <mergeCell ref="H129:I129"/>
    <mergeCell ref="C130:D130"/>
    <mergeCell ref="H130:I130"/>
    <mergeCell ref="C125:D125"/>
    <mergeCell ref="H125:I125"/>
    <mergeCell ref="C126:D126"/>
    <mergeCell ref="H126:I126"/>
    <mergeCell ref="C127:D127"/>
    <mergeCell ref="H127:I127"/>
    <mergeCell ref="C122:D122"/>
    <mergeCell ref="H122:I122"/>
    <mergeCell ref="C123:D123"/>
    <mergeCell ref="H123:I123"/>
    <mergeCell ref="C124:D124"/>
    <mergeCell ref="H124:I124"/>
    <mergeCell ref="H114:I114"/>
    <mergeCell ref="H115:I115"/>
    <mergeCell ref="H116:I116"/>
    <mergeCell ref="H117:I117"/>
    <mergeCell ref="C119:K119"/>
    <mergeCell ref="C121:F121"/>
    <mergeCell ref="H121:K121"/>
    <mergeCell ref="J107:K107"/>
    <mergeCell ref="C109:D109"/>
    <mergeCell ref="E109:F109"/>
    <mergeCell ref="C111:K111"/>
    <mergeCell ref="C113:D113"/>
    <mergeCell ref="E113:F113"/>
    <mergeCell ref="H113:I113"/>
    <mergeCell ref="C101:L101"/>
    <mergeCell ref="C103:D103"/>
    <mergeCell ref="E103:G103"/>
    <mergeCell ref="J103:K103"/>
    <mergeCell ref="C105:D105"/>
    <mergeCell ref="E105:G105"/>
    <mergeCell ref="J105:K105"/>
    <mergeCell ref="C96:D96"/>
    <mergeCell ref="H96:I96"/>
    <mergeCell ref="C97:D97"/>
    <mergeCell ref="H97:I97"/>
    <mergeCell ref="C98:D98"/>
    <mergeCell ref="H98:I98"/>
    <mergeCell ref="C93:D93"/>
    <mergeCell ref="H93:I93"/>
    <mergeCell ref="C94:D94"/>
    <mergeCell ref="H94:I94"/>
    <mergeCell ref="C95:D95"/>
    <mergeCell ref="H95:I95"/>
    <mergeCell ref="C90:D90"/>
    <mergeCell ref="H90:I90"/>
    <mergeCell ref="C91:D91"/>
    <mergeCell ref="H91:I91"/>
    <mergeCell ref="C92:D92"/>
    <mergeCell ref="H92:I92"/>
    <mergeCell ref="C87:D87"/>
    <mergeCell ref="H87:I87"/>
    <mergeCell ref="C88:D88"/>
    <mergeCell ref="H88:I88"/>
    <mergeCell ref="C89:D89"/>
    <mergeCell ref="H89:I89"/>
    <mergeCell ref="H80:I80"/>
    <mergeCell ref="H81:I81"/>
    <mergeCell ref="C83:K83"/>
    <mergeCell ref="C85:F85"/>
    <mergeCell ref="H85:K85"/>
    <mergeCell ref="C86:D86"/>
    <mergeCell ref="H86:I86"/>
    <mergeCell ref="C77:D77"/>
    <mergeCell ref="E77:F77"/>
    <mergeCell ref="H77:I77"/>
    <mergeCell ref="C78:D79"/>
    <mergeCell ref="E78:F79"/>
    <mergeCell ref="H78:I78"/>
    <mergeCell ref="H79:I79"/>
    <mergeCell ref="C69:K69"/>
    <mergeCell ref="C71:L71"/>
    <mergeCell ref="C73:D73"/>
    <mergeCell ref="E73:F73"/>
    <mergeCell ref="H73:J73"/>
    <mergeCell ref="C75:K75"/>
    <mergeCell ref="C62:D62"/>
    <mergeCell ref="E62:G62"/>
    <mergeCell ref="K62:L62"/>
    <mergeCell ref="C63:D63"/>
    <mergeCell ref="E63:G63"/>
    <mergeCell ref="K63:L63"/>
    <mergeCell ref="C58:D58"/>
    <mergeCell ref="E58:G58"/>
    <mergeCell ref="H58:I58"/>
    <mergeCell ref="J58:L58"/>
    <mergeCell ref="C59:L60"/>
    <mergeCell ref="C61:D61"/>
    <mergeCell ref="E61:G61"/>
    <mergeCell ref="K61:L61"/>
    <mergeCell ref="C55:L55"/>
    <mergeCell ref="C56:D56"/>
    <mergeCell ref="E56:G56"/>
    <mergeCell ref="H56:I56"/>
    <mergeCell ref="J56:L56"/>
    <mergeCell ref="C57:D57"/>
    <mergeCell ref="E57:G57"/>
    <mergeCell ref="H57:I57"/>
    <mergeCell ref="J57:L57"/>
    <mergeCell ref="C53:D53"/>
    <mergeCell ref="E53:G53"/>
    <mergeCell ref="C50:D50"/>
    <mergeCell ref="E50:G50"/>
    <mergeCell ref="H50:I50"/>
    <mergeCell ref="J50:L50"/>
    <mergeCell ref="C51:D51"/>
    <mergeCell ref="E51:G51"/>
    <mergeCell ref="H51:I51"/>
    <mergeCell ref="J51:L51"/>
    <mergeCell ref="C48:L48"/>
    <mergeCell ref="C49:D49"/>
    <mergeCell ref="E49:G49"/>
    <mergeCell ref="H49:I49"/>
    <mergeCell ref="J49:L49"/>
    <mergeCell ref="C52:D52"/>
    <mergeCell ref="E52:G52"/>
    <mergeCell ref="H52:I52"/>
    <mergeCell ref="J52:L52"/>
    <mergeCell ref="C40:D40"/>
    <mergeCell ref="E40:F40"/>
    <mergeCell ref="C41:D41"/>
    <mergeCell ref="E41:F41"/>
    <mergeCell ref="H41:L41"/>
    <mergeCell ref="C42:D42"/>
    <mergeCell ref="E42:F42"/>
    <mergeCell ref="H42:L46"/>
    <mergeCell ref="C43:D43"/>
    <mergeCell ref="E43:F43"/>
    <mergeCell ref="C44:D44"/>
    <mergeCell ref="E44:F44"/>
    <mergeCell ref="C46:D46"/>
    <mergeCell ref="E46:F46"/>
    <mergeCell ref="C38:D38"/>
    <mergeCell ref="E38:F38"/>
    <mergeCell ref="H38:I38"/>
    <mergeCell ref="J38:L38"/>
    <mergeCell ref="C39:D39"/>
    <mergeCell ref="E39:F39"/>
    <mergeCell ref="H39:I39"/>
    <mergeCell ref="J39:L39"/>
    <mergeCell ref="C35:D35"/>
    <mergeCell ref="E35:F35"/>
    <mergeCell ref="H35:I35"/>
    <mergeCell ref="J35:L35"/>
    <mergeCell ref="C37:D37"/>
    <mergeCell ref="E37:F37"/>
    <mergeCell ref="H37:L37"/>
    <mergeCell ref="C33:D33"/>
    <mergeCell ref="E33:F33"/>
    <mergeCell ref="H33:L33"/>
    <mergeCell ref="C34:D34"/>
    <mergeCell ref="E34:F34"/>
    <mergeCell ref="H34:I34"/>
    <mergeCell ref="J34:L34"/>
    <mergeCell ref="C30:D30"/>
    <mergeCell ref="E30:F30"/>
    <mergeCell ref="H30:I30"/>
    <mergeCell ref="J30:L30"/>
    <mergeCell ref="C31:D31"/>
    <mergeCell ref="E31:F31"/>
    <mergeCell ref="H31:I31"/>
    <mergeCell ref="J31:L31"/>
    <mergeCell ref="C28:D28"/>
    <mergeCell ref="E28:F28"/>
    <mergeCell ref="H28:I28"/>
    <mergeCell ref="J28:L28"/>
    <mergeCell ref="C29:D29"/>
    <mergeCell ref="E29:F29"/>
    <mergeCell ref="H29:I29"/>
    <mergeCell ref="J29:L29"/>
    <mergeCell ref="C26:D27"/>
    <mergeCell ref="E26:F27"/>
    <mergeCell ref="H26:I26"/>
    <mergeCell ref="J26:L26"/>
    <mergeCell ref="H27:I27"/>
    <mergeCell ref="J27:L27"/>
    <mergeCell ref="C24:D24"/>
    <mergeCell ref="E24:F24"/>
    <mergeCell ref="H24:I24"/>
    <mergeCell ref="J24:L24"/>
    <mergeCell ref="C25:D25"/>
    <mergeCell ref="E25:F25"/>
    <mergeCell ref="H25:I25"/>
    <mergeCell ref="J25:L25"/>
    <mergeCell ref="C22:D22"/>
    <mergeCell ref="E22:F22"/>
    <mergeCell ref="H22:L22"/>
    <mergeCell ref="C23:D23"/>
    <mergeCell ref="E23:F23"/>
    <mergeCell ref="H23:I23"/>
    <mergeCell ref="J23:L23"/>
    <mergeCell ref="C20:D20"/>
    <mergeCell ref="E20:F20"/>
    <mergeCell ref="H20:I20"/>
    <mergeCell ref="J20:L20"/>
    <mergeCell ref="C21:D21"/>
    <mergeCell ref="E21:F21"/>
    <mergeCell ref="C17:F17"/>
    <mergeCell ref="H17:L17"/>
    <mergeCell ref="C18:D18"/>
    <mergeCell ref="E18:F18"/>
    <mergeCell ref="H18:I19"/>
    <mergeCell ref="J18:L19"/>
    <mergeCell ref="C19:D19"/>
    <mergeCell ref="E19:F19"/>
    <mergeCell ref="F3:I4"/>
    <mergeCell ref="D6:F6"/>
    <mergeCell ref="K6:L6"/>
    <mergeCell ref="C8:L8"/>
    <mergeCell ref="C9:F9"/>
    <mergeCell ref="C10:F10"/>
    <mergeCell ref="C12:L12"/>
    <mergeCell ref="D13:E13"/>
    <mergeCell ref="I13:J13"/>
    <mergeCell ref="K13:K14"/>
    <mergeCell ref="C14:C15"/>
    <mergeCell ref="F14:F15"/>
    <mergeCell ref="G14:G15"/>
    <mergeCell ref="H14:H15"/>
    <mergeCell ref="L14:L15"/>
  </mergeCells>
  <conditionalFormatting sqref="C78 E78">
    <cfRule type="containsBlanks" dxfId="9" priority="3">
      <formula>LEN(TRIM(C78))=0</formula>
    </cfRule>
  </conditionalFormatting>
  <conditionalFormatting sqref="C77:F77">
    <cfRule type="expression" dxfId="8" priority="4">
      <formula>$E$78&lt;&gt;""</formula>
    </cfRule>
  </conditionalFormatting>
  <conditionalFormatting sqref="C78:F79">
    <cfRule type="notContainsBlanks" dxfId="7" priority="5">
      <formula>LEN(TRIM(C78))&gt;0</formula>
    </cfRule>
  </conditionalFormatting>
  <conditionalFormatting sqref="E14">
    <cfRule type="expression" dxfId="6" priority="1">
      <formula>$D$14="Monto:"</formula>
    </cfRule>
    <cfRule type="expression" dxfId="5" priority="2">
      <formula>$D$14="Porcentaje:"</formula>
    </cfRule>
  </conditionalFormatting>
  <conditionalFormatting sqref="E15">
    <cfRule type="expression" dxfId="4" priority="6">
      <formula>$D$15="Porcentaje:"</formula>
    </cfRule>
    <cfRule type="expression" dxfId="3" priority="7">
      <formula>$D$15="Monto:"</formula>
    </cfRule>
  </conditionalFormatting>
  <conditionalFormatting sqref="F14:G15 J18">
    <cfRule type="expression" dxfId="2" priority="8">
      <formula>LEN(TRIM(F14))=0</formula>
    </cfRule>
  </conditionalFormatting>
  <conditionalFormatting sqref="J28:L28">
    <cfRule type="expression" dxfId="1" priority="9">
      <formula>$J$27="Auto nuevo"</formula>
    </cfRule>
    <cfRule type="expression" dxfId="0" priority="10">
      <formula>$J$27="Auto usado"</formula>
    </cfRule>
  </conditionalFormatting>
  <dataValidations disablePrompts="1" count="5">
    <dataValidation allowBlank="1" sqref="E14" xr:uid="{499482DF-84BD-C745-A2CD-22BC5886753B}"/>
    <dataValidation type="list" allowBlank="1" showErrorMessage="1" sqref="E73 E109" xr:uid="{64B73E71-066B-A64A-B51F-B3FF3FF0DB62}">
      <formula1>"QUINCENAL,MENSUAL"</formula1>
    </dataValidation>
    <dataValidation type="list" allowBlank="1" showErrorMessage="1" sqref="K80:K81 F87:F98 K87:K98 K114:K117 F123:F134 K123:K134" xr:uid="{928F94CC-F546-DA47-ADC2-04E23F9C51BF}">
      <formula1>"NO,SÍ"</formula1>
    </dataValidation>
    <dataValidation type="list" allowBlank="1" showErrorMessage="1" sqref="I10" xr:uid="{9F04F5FD-E6B8-0447-9E90-92B2673C61C8}">
      <formula1>"MUJER,HOMBRE"</formula1>
    </dataValidation>
    <dataValidation type="list" allowBlank="1" showErrorMessage="1" sqref="D14" xr:uid="{D109C1C0-FC85-BE45-A037-66BD96A18AA9}">
      <formula1>"Porcentaje:,Monto:"</formula1>
    </dataValidation>
  </dataValidations>
  <pageMargins left="0.7" right="0.7" top="0.75" bottom="0.75" header="0" footer="0"/>
  <pageSetup scale="62" fitToHeight="0" orientation="portrait" r:id="rId1"/>
  <rowBreaks count="2" manualBreakCount="2">
    <brk id="67" max="16383" man="1"/>
    <brk id="118" max="1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EC3FE-2542-A140-801A-76A7EBEFC626}">
  <dimension ref="A1:AE1000"/>
  <sheetViews>
    <sheetView showGridLines="0" topLeftCell="A12" zoomScale="303" zoomScaleNormal="303" workbookViewId="0">
      <selection activeCell="B15" sqref="B15:N15"/>
    </sheetView>
  </sheetViews>
  <sheetFormatPr baseColWidth="10" defaultColWidth="14.5" defaultRowHeight="15" customHeight="1" x14ac:dyDescent="0.2"/>
  <cols>
    <col min="1" max="1" width="1.6640625" customWidth="1"/>
    <col min="2" max="2" width="24.33203125" customWidth="1"/>
    <col min="3" max="3" width="15.83203125" customWidth="1"/>
    <col min="4" max="4" width="14.1640625" customWidth="1"/>
    <col min="5" max="5" width="13.83203125" customWidth="1"/>
    <col min="6" max="6" width="10.83203125" customWidth="1"/>
    <col min="7" max="7" width="11.83203125" customWidth="1"/>
    <col min="8" max="8" width="9" customWidth="1"/>
    <col min="9" max="9" width="13.5" customWidth="1"/>
    <col min="10" max="10" width="3" customWidth="1"/>
    <col min="11" max="11" width="11.83203125" customWidth="1"/>
    <col min="12" max="12" width="9" customWidth="1"/>
    <col min="13" max="13" width="10.1640625" customWidth="1"/>
    <col min="14" max="14" width="4.6640625" customWidth="1"/>
    <col min="15" max="15" width="3.83203125" customWidth="1"/>
    <col min="16" max="31" width="11.5" hidden="1" customWidth="1"/>
  </cols>
  <sheetData>
    <row r="1" spans="1:31" ht="14.25" customHeight="1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</row>
    <row r="2" spans="1:31" ht="16.5" customHeight="1" x14ac:dyDescent="0.2">
      <c r="A2" s="69"/>
      <c r="B2" s="239" t="s">
        <v>123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</row>
    <row r="3" spans="1:31" ht="23.25" customHeight="1" x14ac:dyDescent="0.2">
      <c r="A3" s="69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</row>
    <row r="4" spans="1:31" ht="9" customHeight="1" x14ac:dyDescent="0.2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</row>
    <row r="5" spans="1:31" ht="14.25" customHeight="1" x14ac:dyDescent="0.2">
      <c r="A5" s="70"/>
      <c r="B5" s="241" t="s">
        <v>124</v>
      </c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06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</row>
    <row r="6" spans="1:31" ht="12" customHeight="1" x14ac:dyDescent="0.2">
      <c r="A6" s="70"/>
      <c r="B6" s="71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3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</row>
    <row r="7" spans="1:31" ht="12.75" customHeight="1" x14ac:dyDescent="0.2">
      <c r="A7" s="70"/>
      <c r="B7" s="74" t="s">
        <v>125</v>
      </c>
      <c r="C7" s="243" t="str">
        <f>IF('COTIZADOR LEASING'!$G$10="","FALTA CÉDULA DEL CLIENTE",'COTIZADOR LEASING'!$G$10)</f>
        <v>FALTA CÉDULA DEL CLIENTE</v>
      </c>
      <c r="D7" s="224"/>
      <c r="E7" s="224"/>
      <c r="F7" s="244" t="s">
        <v>126</v>
      </c>
      <c r="G7" s="113"/>
      <c r="H7" s="113"/>
      <c r="I7" s="243" t="str">
        <f>IF('COTIZADOR LEASING'!C10="","FALTA NOMBRE DEL CLIENTE",'COTIZADOR LEASING'!C10)</f>
        <v>FALTA NOMBRE DEL CLIENTE</v>
      </c>
      <c r="J7" s="224"/>
      <c r="K7" s="224"/>
      <c r="L7" s="224"/>
      <c r="M7" s="224"/>
      <c r="N7" s="76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</row>
    <row r="8" spans="1:31" ht="12.75" customHeight="1" x14ac:dyDescent="0.2">
      <c r="A8" s="70"/>
      <c r="B8" s="77"/>
      <c r="C8" s="78"/>
      <c r="D8" s="78"/>
      <c r="E8" s="78"/>
      <c r="F8" s="75"/>
      <c r="G8" s="79"/>
      <c r="H8" s="78"/>
      <c r="I8" s="78"/>
      <c r="J8" s="78"/>
      <c r="K8" s="78"/>
      <c r="L8" s="78"/>
      <c r="M8" s="78"/>
      <c r="N8" s="76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</row>
    <row r="9" spans="1:31" ht="12.75" customHeight="1" x14ac:dyDescent="0.2">
      <c r="A9" s="70"/>
      <c r="B9" s="74" t="s">
        <v>127</v>
      </c>
      <c r="C9" s="243" t="str">
        <f>IF(cot_cartera="","FALTA CARTERA DEL CLIENTE",cot_cartera)</f>
        <v>FALTA CARTERA DEL CLIENTE</v>
      </c>
      <c r="D9" s="224"/>
      <c r="E9" s="224"/>
      <c r="F9" s="244" t="s">
        <v>128</v>
      </c>
      <c r="G9" s="113"/>
      <c r="H9" s="113"/>
      <c r="I9" s="243" t="str">
        <f>IF('COTIZADOR LEASING'!$D$6="","FALTA NOMBRE DE OFICIAL",'COTIZADOR LEASING'!$D$6)</f>
        <v>FALTA NOMBRE DE OFICIAL</v>
      </c>
      <c r="J9" s="224"/>
      <c r="K9" s="224"/>
      <c r="L9" s="224"/>
      <c r="M9" s="224"/>
      <c r="N9" s="76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</row>
    <row r="10" spans="1:31" ht="12.75" customHeight="1" x14ac:dyDescent="0.2">
      <c r="A10" s="70"/>
      <c r="B10" s="74"/>
      <c r="C10" s="80"/>
      <c r="D10" s="80"/>
      <c r="E10" s="80"/>
      <c r="F10" s="75"/>
      <c r="G10" s="75"/>
      <c r="H10" s="78"/>
      <c r="I10" s="80"/>
      <c r="J10" s="80"/>
      <c r="K10" s="80"/>
      <c r="L10" s="80"/>
      <c r="M10" s="80"/>
      <c r="N10" s="76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</row>
    <row r="11" spans="1:31" ht="12.75" customHeight="1" x14ac:dyDescent="0.2">
      <c r="A11" s="70"/>
      <c r="B11" s="74" t="s">
        <v>129</v>
      </c>
      <c r="C11" s="243" t="str">
        <f>IF('COTIZADOR LEASING'!E50="","FALTA REGISTRAR",'COTIZADOR LEASING'!E50)</f>
        <v>FALTA REGISTRAR</v>
      </c>
      <c r="D11" s="224"/>
      <c r="E11" s="224"/>
      <c r="F11" s="244" t="s">
        <v>130</v>
      </c>
      <c r="G11" s="113"/>
      <c r="H11" s="113"/>
      <c r="I11" s="243" t="str">
        <f>IF('COTIZADOR LEASING'!E52="","FALTA REGISTRAR",'COTIZADOR LEASING'!E52)</f>
        <v>FALTA REGISTRAR</v>
      </c>
      <c r="J11" s="224"/>
      <c r="K11" s="224"/>
      <c r="L11" s="224"/>
      <c r="M11" s="224"/>
      <c r="N11" s="76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</row>
    <row r="12" spans="1:31" ht="16.5" customHeight="1" x14ac:dyDescent="0.2">
      <c r="A12" s="70"/>
      <c r="B12" s="81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3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</row>
    <row r="13" spans="1:31" ht="10.5" customHeight="1" x14ac:dyDescent="0.2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</row>
    <row r="14" spans="1:31" ht="21" customHeight="1" x14ac:dyDescent="0.2">
      <c r="A14" s="70"/>
      <c r="B14" s="248" t="s">
        <v>131</v>
      </c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</row>
    <row r="15" spans="1:31" ht="14.25" customHeight="1" x14ac:dyDescent="0.2">
      <c r="A15" s="70"/>
      <c r="B15" s="249" t="s">
        <v>132</v>
      </c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</row>
    <row r="16" spans="1:31" ht="9" customHeight="1" x14ac:dyDescent="0.2">
      <c r="A16" s="70"/>
      <c r="B16" s="84"/>
      <c r="C16" s="84"/>
      <c r="D16" s="84"/>
      <c r="E16" s="84"/>
      <c r="F16" s="84"/>
      <c r="G16" s="84"/>
      <c r="H16" s="84"/>
      <c r="I16" s="84"/>
      <c r="J16" s="84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</row>
    <row r="17" spans="1:31" ht="14.25" customHeight="1" x14ac:dyDescent="0.2">
      <c r="A17" s="70"/>
      <c r="B17" s="84"/>
      <c r="C17" s="84"/>
      <c r="D17" s="250" t="s">
        <v>133</v>
      </c>
      <c r="E17" s="246"/>
      <c r="F17" s="250" t="s">
        <v>134</v>
      </c>
      <c r="G17" s="246"/>
      <c r="H17" s="250" t="s">
        <v>135</v>
      </c>
      <c r="I17" s="246"/>
      <c r="J17" s="85" t="s">
        <v>136</v>
      </c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</row>
    <row r="18" spans="1:31" ht="14.25" customHeight="1" x14ac:dyDescent="0.2">
      <c r="A18" s="70"/>
      <c r="B18" s="84"/>
      <c r="C18" s="84"/>
      <c r="D18" s="245" t="s">
        <v>137</v>
      </c>
      <c r="E18" s="246"/>
      <c r="F18" s="247">
        <v>0</v>
      </c>
      <c r="G18" s="246"/>
      <c r="H18" s="247">
        <f>F18</f>
        <v>0</v>
      </c>
      <c r="I18" s="246"/>
      <c r="J18" s="86" t="str">
        <f>IF('COTIZADOR LEASING'!E51="INDEPENDIENTE","","+")</f>
        <v>+</v>
      </c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</row>
    <row r="19" spans="1:31" ht="14.25" customHeight="1" x14ac:dyDescent="0.2">
      <c r="A19" s="70"/>
      <c r="B19" s="84"/>
      <c r="C19" s="84"/>
      <c r="D19" s="245" t="str">
        <f>IF('COTIZADOR LEASING'!H78="","",'COTIZADOR LEASING'!H78)</f>
        <v>Horas extras</v>
      </c>
      <c r="E19" s="246"/>
      <c r="F19" s="247" t="s">
        <v>25</v>
      </c>
      <c r="G19" s="246"/>
      <c r="H19" s="247" t="str">
        <f>IF('COTIZADOR LEASING'!J78="","",'COTIZADOR LEASING'!J78)</f>
        <v/>
      </c>
      <c r="I19" s="246"/>
      <c r="J19" s="86" t="str">
        <f>IF($C$9="INDEPENDIENTE","",IF('COTIZADOR LEASING'!K78="SÍ","+",""))</f>
        <v/>
      </c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</row>
    <row r="20" spans="1:31" ht="14.25" customHeight="1" x14ac:dyDescent="0.2">
      <c r="A20" s="70"/>
      <c r="B20" s="84"/>
      <c r="C20" s="84"/>
      <c r="D20" s="245" t="str">
        <f>IF('COTIZADOR LEASING'!H79="","",'COTIZADOR LEASING'!H79)</f>
        <v>Prima de producción</v>
      </c>
      <c r="E20" s="246"/>
      <c r="F20" s="247" t="s">
        <v>25</v>
      </c>
      <c r="G20" s="246"/>
      <c r="H20" s="247" t="str">
        <f>IF('COTIZADOR LEASING'!J79="","",'COTIZADOR LEASING'!J79)</f>
        <v/>
      </c>
      <c r="I20" s="246"/>
      <c r="J20" s="86" t="str">
        <f>IF($C$9="INDEPENDIENTE","",IF('COTIZADOR LEASING'!K79="SÍ","+",""))</f>
        <v/>
      </c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</row>
    <row r="21" spans="1:31" ht="14.25" customHeight="1" x14ac:dyDescent="0.2">
      <c r="A21" s="70"/>
      <c r="B21" s="84"/>
      <c r="C21" s="84"/>
      <c r="D21" s="245" t="str">
        <f>IF('COTIZADOR LEASING'!H80="","",'COTIZADOR LEASING'!H80)</f>
        <v>Bonos</v>
      </c>
      <c r="E21" s="246"/>
      <c r="F21" s="247" t="s">
        <v>25</v>
      </c>
      <c r="G21" s="246"/>
      <c r="H21" s="247" t="str">
        <f>IF('COTIZADOR LEASING'!J80="","",'COTIZADOR LEASING'!J80)</f>
        <v/>
      </c>
      <c r="I21" s="246"/>
      <c r="J21" s="86" t="str">
        <f>IF($C$9="INDEPENDIENTE","",IF('COTIZADOR LEASING'!K80="SÍ","+",""))</f>
        <v/>
      </c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</row>
    <row r="22" spans="1:31" ht="14.25" customHeight="1" x14ac:dyDescent="0.2">
      <c r="A22" s="70"/>
      <c r="B22" s="84"/>
      <c r="C22" s="84"/>
      <c r="D22" s="245" t="str">
        <f>IF('COTIZADOR LEASING'!H81="","",'COTIZADOR LEASING'!H81)</f>
        <v>Otros</v>
      </c>
      <c r="E22" s="246"/>
      <c r="F22" s="247" t="s">
        <v>25</v>
      </c>
      <c r="G22" s="246"/>
      <c r="H22" s="247" t="str">
        <f>IF('COTIZADOR LEASING'!J81="","",'COTIZADOR LEASING'!J81)</f>
        <v/>
      </c>
      <c r="I22" s="246"/>
      <c r="J22" s="86" t="str">
        <f>IF($C$9="INDEPENDIENTE","",IF('COTIZADOR LEASING'!K81="SÍ","+",""))</f>
        <v/>
      </c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</row>
    <row r="23" spans="1:31" ht="19.5" customHeight="1" x14ac:dyDescent="0.2">
      <c r="A23" s="70"/>
      <c r="B23" s="87"/>
      <c r="C23" s="87"/>
      <c r="D23" s="251" t="s">
        <v>138</v>
      </c>
      <c r="E23" s="246"/>
      <c r="F23" s="252">
        <f>SUM(F18:F22)</f>
        <v>0</v>
      </c>
      <c r="G23" s="246"/>
      <c r="H23" s="252">
        <f>SUM(H18:H22)</f>
        <v>0</v>
      </c>
      <c r="I23" s="246"/>
      <c r="J23" s="88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</row>
    <row r="24" spans="1:31" ht="14.25" customHeight="1" x14ac:dyDescent="0.2">
      <c r="A24" s="70"/>
      <c r="B24" s="253" t="s">
        <v>139</v>
      </c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</row>
    <row r="25" spans="1:31" ht="7.5" customHeight="1" x14ac:dyDescent="0.2">
      <c r="A25" s="70"/>
      <c r="B25" s="89"/>
      <c r="C25" s="90"/>
      <c r="D25" s="90"/>
      <c r="E25" s="90"/>
      <c r="F25" s="90"/>
      <c r="G25" s="90"/>
      <c r="H25" s="90"/>
      <c r="I25" s="90"/>
      <c r="J25" s="9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</row>
    <row r="26" spans="1:31" ht="21" customHeight="1" x14ac:dyDescent="0.2">
      <c r="A26" s="70"/>
      <c r="B26" s="248" t="s">
        <v>140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</row>
    <row r="27" spans="1:31" ht="9" customHeight="1" x14ac:dyDescent="0.2">
      <c r="A27" s="70"/>
      <c r="B27" s="91"/>
      <c r="C27" s="92"/>
      <c r="D27" s="92"/>
      <c r="E27" s="92"/>
      <c r="F27" s="92"/>
      <c r="G27" s="92"/>
      <c r="H27" s="92"/>
      <c r="I27" s="92"/>
      <c r="J27" s="92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</row>
    <row r="28" spans="1:31" ht="14.25" customHeight="1" x14ac:dyDescent="0.2">
      <c r="A28" s="70"/>
      <c r="B28" s="70"/>
      <c r="C28" s="70"/>
      <c r="D28" s="254" t="s">
        <v>141</v>
      </c>
      <c r="E28" s="113"/>
      <c r="F28" s="113"/>
      <c r="G28" s="113"/>
      <c r="H28" s="113"/>
      <c r="I28" s="113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</row>
    <row r="29" spans="1:31" ht="14.25" customHeight="1" x14ac:dyDescent="0.2">
      <c r="A29" s="70"/>
      <c r="B29" s="70"/>
      <c r="C29" s="70"/>
      <c r="D29" s="250" t="s">
        <v>133</v>
      </c>
      <c r="E29" s="246"/>
      <c r="F29" s="250" t="s">
        <v>134</v>
      </c>
      <c r="G29" s="246"/>
      <c r="H29" s="250" t="s">
        <v>135</v>
      </c>
      <c r="I29" s="246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</row>
    <row r="30" spans="1:31" ht="14.25" customHeight="1" x14ac:dyDescent="0.2">
      <c r="A30" s="70"/>
      <c r="B30" s="70"/>
      <c r="C30" s="70"/>
      <c r="D30" s="245" t="s">
        <v>142</v>
      </c>
      <c r="E30" s="246"/>
      <c r="F30" s="247">
        <v>0</v>
      </c>
      <c r="G30" s="246"/>
      <c r="H30" s="247">
        <v>0</v>
      </c>
      <c r="I30" s="246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</row>
    <row r="31" spans="1:31" ht="14.25" customHeight="1" x14ac:dyDescent="0.2">
      <c r="A31" s="70"/>
      <c r="B31" s="70"/>
      <c r="C31" s="70"/>
      <c r="D31" s="245" t="s">
        <v>143</v>
      </c>
      <c r="E31" s="246"/>
      <c r="F31" s="247">
        <v>0</v>
      </c>
      <c r="G31" s="246"/>
      <c r="H31" s="247">
        <v>0</v>
      </c>
      <c r="I31" s="246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</row>
    <row r="32" spans="1:31" ht="14.25" customHeight="1" x14ac:dyDescent="0.2">
      <c r="A32" s="70"/>
      <c r="B32" s="70"/>
      <c r="C32" s="70"/>
      <c r="D32" s="245" t="s">
        <v>144</v>
      </c>
      <c r="E32" s="246"/>
      <c r="F32" s="247">
        <v>0</v>
      </c>
      <c r="G32" s="246"/>
      <c r="H32" s="247">
        <v>0</v>
      </c>
      <c r="I32" s="246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</row>
    <row r="33" spans="1:31" ht="14.25" customHeight="1" x14ac:dyDescent="0.2">
      <c r="A33" s="70"/>
      <c r="B33" s="70"/>
      <c r="C33" s="70"/>
      <c r="D33" s="245" t="s">
        <v>145</v>
      </c>
      <c r="E33" s="246"/>
      <c r="F33" s="247" t="str">
        <f>IF('COTIZADOR LEASING'!E87="","N/A",'COTIZADOR LEASING'!E87)</f>
        <v>N/A</v>
      </c>
      <c r="G33" s="246"/>
      <c r="H33" s="247" t="str">
        <f t="shared" ref="H33:H34" si="0">F33</f>
        <v>N/A</v>
      </c>
      <c r="I33" s="246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</row>
    <row r="34" spans="1:31" ht="14.25" customHeight="1" x14ac:dyDescent="0.2">
      <c r="A34" s="70"/>
      <c r="B34" s="70"/>
      <c r="C34" s="70"/>
      <c r="D34" s="245" t="s">
        <v>146</v>
      </c>
      <c r="E34" s="246"/>
      <c r="F34" s="247" t="str">
        <f>IF('COTIZADOR LEASING'!E88="","N/A",'COTIZADOR LEASING'!E88)</f>
        <v>N/A</v>
      </c>
      <c r="G34" s="246"/>
      <c r="H34" s="247" t="str">
        <f t="shared" si="0"/>
        <v>N/A</v>
      </c>
      <c r="I34" s="246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</row>
    <row r="35" spans="1:31" ht="14.25" customHeight="1" x14ac:dyDescent="0.2">
      <c r="A35" s="70"/>
      <c r="B35" s="70"/>
      <c r="C35" s="70"/>
      <c r="D35" s="251" t="s">
        <v>138</v>
      </c>
      <c r="E35" s="246"/>
      <c r="F35" s="252">
        <f>SUM(F30:F34)</f>
        <v>0</v>
      </c>
      <c r="G35" s="246"/>
      <c r="H35" s="252">
        <f>SUM(H30:H34)</f>
        <v>0</v>
      </c>
      <c r="I35" s="246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</row>
    <row r="36" spans="1:31" ht="9.75" customHeight="1" x14ac:dyDescent="0.2">
      <c r="A36" s="70"/>
      <c r="B36" s="70"/>
      <c r="C36" s="70"/>
      <c r="D36" s="70"/>
      <c r="E36" s="70"/>
      <c r="F36" s="93"/>
      <c r="G36" s="94"/>
      <c r="H36" s="94"/>
      <c r="I36" s="94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</row>
    <row r="37" spans="1:31" ht="14.25" customHeight="1" x14ac:dyDescent="0.2">
      <c r="A37" s="70"/>
      <c r="B37" s="95"/>
      <c r="C37" s="95"/>
      <c r="D37" s="254" t="s">
        <v>147</v>
      </c>
      <c r="E37" s="113"/>
      <c r="F37" s="113"/>
      <c r="G37" s="113"/>
      <c r="H37" s="113"/>
      <c r="I37" s="113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</row>
    <row r="38" spans="1:31" ht="19.5" customHeight="1" x14ac:dyDescent="0.2">
      <c r="A38" s="96"/>
      <c r="B38" s="96"/>
      <c r="C38" s="97"/>
      <c r="D38" s="255" t="s">
        <v>133</v>
      </c>
      <c r="E38" s="246"/>
      <c r="F38" s="255" t="s">
        <v>134</v>
      </c>
      <c r="G38" s="246"/>
      <c r="H38" s="255" t="s">
        <v>135</v>
      </c>
      <c r="I38" s="24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</row>
    <row r="39" spans="1:31" ht="13.5" customHeight="1" x14ac:dyDescent="0.2">
      <c r="A39" s="96"/>
      <c r="B39" s="96"/>
      <c r="C39" s="256" t="s">
        <v>148</v>
      </c>
      <c r="D39" s="259" t="str">
        <f>IF('COTIZADOR LEASING'!C89="","",'COTIZADOR LEASING'!C89)</f>
        <v/>
      </c>
      <c r="E39" s="246"/>
      <c r="F39" s="260" t="str">
        <f>IF('COTIZADOR LEASING'!$F89="SÍ",IF('N. DE END'!D39&lt;&gt;"",IF(cot_periodo="QUINCENAL",'COTIZADOR LEASING'!$E89*2,'COTIZADOR LEASING'!$E89),"FALTA DESCRIPCIÓN"),"")</f>
        <v/>
      </c>
      <c r="G39" s="246"/>
      <c r="H39" s="260" t="str">
        <f>IF('COTIZADOR LEASING'!F89&lt;&gt;"",IF(D39&lt;&gt;"",IF(cot_periodo="QUINCENAL",'COTIZADOR LEASING'!$E89*2,'COTIZADOR LEASING'!$E89),"FALTA DESCRIPCIÓN"),"")</f>
        <v/>
      </c>
      <c r="I39" s="246"/>
      <c r="J39" s="98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</row>
    <row r="40" spans="1:31" ht="13.5" customHeight="1" x14ac:dyDescent="0.2">
      <c r="A40" s="96"/>
      <c r="B40" s="96"/>
      <c r="C40" s="257"/>
      <c r="D40" s="259" t="str">
        <f>IF('COTIZADOR LEASING'!C90="","",'COTIZADOR LEASING'!C90)</f>
        <v/>
      </c>
      <c r="E40" s="246"/>
      <c r="F40" s="260" t="str">
        <f>IF('COTIZADOR LEASING'!$F90="SÍ",IF('N. DE END'!D40&lt;&gt;"",IF(cot_periodo="QUINCENAL",'COTIZADOR LEASING'!$E90*2,'COTIZADOR LEASING'!$E90),"FALTA DESCRIPCIÓN"),"")</f>
        <v/>
      </c>
      <c r="G40" s="246"/>
      <c r="H40" s="260" t="str">
        <f>IF('COTIZADOR LEASING'!F90&lt;&gt;"",IF(D40&lt;&gt;"",IF(cot_periodo="QUINCENAL",'COTIZADOR LEASING'!$E90*2,'COTIZADOR LEASING'!$E90),"FALTA DESCRIPCIÓN"),"")</f>
        <v/>
      </c>
      <c r="I40" s="246"/>
      <c r="J40" s="98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</row>
    <row r="41" spans="1:31" ht="13.5" customHeight="1" x14ac:dyDescent="0.2">
      <c r="A41" s="96"/>
      <c r="B41" s="96"/>
      <c r="C41" s="257"/>
      <c r="D41" s="259" t="str">
        <f>IF('COTIZADOR LEASING'!C91="","",'COTIZADOR LEASING'!C91)</f>
        <v/>
      </c>
      <c r="E41" s="246"/>
      <c r="F41" s="260" t="str">
        <f>IF('COTIZADOR LEASING'!$F91="SÍ",IF('N. DE END'!D41&lt;&gt;"",IF(cot_periodo="QUINCENAL",'COTIZADOR LEASING'!$E91*2,'COTIZADOR LEASING'!$E91),"FALTA DESCRIPCIÓN"),"")</f>
        <v/>
      </c>
      <c r="G41" s="246"/>
      <c r="H41" s="260" t="str">
        <f>IF('COTIZADOR LEASING'!F91&lt;&gt;"",IF(D41&lt;&gt;"",IF(cot_periodo="QUINCENAL",'COTIZADOR LEASING'!$E91*2,'COTIZADOR LEASING'!$E91),"FALTA DESCRIPCIÓN"),"")</f>
        <v/>
      </c>
      <c r="I41" s="246"/>
      <c r="J41" s="98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</row>
    <row r="42" spans="1:31" ht="13.5" customHeight="1" x14ac:dyDescent="0.2">
      <c r="A42" s="96"/>
      <c r="B42" s="96"/>
      <c r="C42" s="257"/>
      <c r="D42" s="259" t="str">
        <f>IF('COTIZADOR LEASING'!C92="","",'COTIZADOR LEASING'!C92)</f>
        <v/>
      </c>
      <c r="E42" s="246"/>
      <c r="F42" s="260" t="str">
        <f>IF('COTIZADOR LEASING'!$F92="SÍ",IF('N. DE END'!D42&lt;&gt;"",IF(cot_periodo="QUINCENAL",'COTIZADOR LEASING'!$E92*2,'COTIZADOR LEASING'!$E92),"FALTA DESCRIPCIÓN"),"")</f>
        <v/>
      </c>
      <c r="G42" s="246"/>
      <c r="H42" s="260" t="str">
        <f>IF('COTIZADOR LEASING'!F92&lt;&gt;"",IF(D42&lt;&gt;"",IF(cot_periodo="QUINCENAL",'COTIZADOR LEASING'!$E92*2,'COTIZADOR LEASING'!$E92),"FALTA DESCRIPCIÓN"),"")</f>
        <v/>
      </c>
      <c r="I42" s="246"/>
      <c r="J42" s="98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</row>
    <row r="43" spans="1:31" ht="13.5" customHeight="1" x14ac:dyDescent="0.2">
      <c r="A43" s="96"/>
      <c r="B43" s="96"/>
      <c r="C43" s="257"/>
      <c r="D43" s="259" t="str">
        <f>IF('COTIZADOR LEASING'!C93="","",'COTIZADOR LEASING'!C93)</f>
        <v/>
      </c>
      <c r="E43" s="246"/>
      <c r="F43" s="260" t="str">
        <f>IF('COTIZADOR LEASING'!$F93="SÍ",IF('N. DE END'!D43&lt;&gt;"",IF(cot_periodo="QUINCENAL",'COTIZADOR LEASING'!$E93*2,'COTIZADOR LEASING'!$E93),"FALTA DESCRIPCIÓN"),"")</f>
        <v/>
      </c>
      <c r="G43" s="246"/>
      <c r="H43" s="260" t="str">
        <f>IF('COTIZADOR LEASING'!F93&lt;&gt;"",IF(D43&lt;&gt;"",IF(cot_periodo="QUINCENAL",'COTIZADOR LEASING'!$E93*2,'COTIZADOR LEASING'!$E93),"FALTA DESCRIPCIÓN"),"")</f>
        <v/>
      </c>
      <c r="I43" s="246"/>
      <c r="J43" s="98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</row>
    <row r="44" spans="1:31" ht="13.5" customHeight="1" x14ac:dyDescent="0.2">
      <c r="A44" s="96"/>
      <c r="B44" s="96"/>
      <c r="C44" s="257"/>
      <c r="D44" s="259" t="str">
        <f>IF('COTIZADOR LEASING'!C94="","",'COTIZADOR LEASING'!C94)</f>
        <v/>
      </c>
      <c r="E44" s="246"/>
      <c r="F44" s="260" t="str">
        <f>IF('COTIZADOR LEASING'!$F94="SÍ",IF('N. DE END'!D44&lt;&gt;"",IF(cot_periodo="QUINCENAL",'COTIZADOR LEASING'!$E94*2,'COTIZADOR LEASING'!$E94),"FALTA DESCRIPCIÓN"),"")</f>
        <v/>
      </c>
      <c r="G44" s="246"/>
      <c r="H44" s="260" t="str">
        <f>IF('COTIZADOR LEASING'!F94&lt;&gt;"",IF(D44&lt;&gt;"",IF(cot_periodo="QUINCENAL",'COTIZADOR LEASING'!$E94*2,'COTIZADOR LEASING'!$E94),"FALTA DESCRIPCIÓN"),"")</f>
        <v/>
      </c>
      <c r="I44" s="246"/>
      <c r="J44" s="98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</row>
    <row r="45" spans="1:31" ht="13.5" customHeight="1" x14ac:dyDescent="0.2">
      <c r="A45" s="96"/>
      <c r="B45" s="96"/>
      <c r="C45" s="257"/>
      <c r="D45" s="259" t="str">
        <f>IF('COTIZADOR LEASING'!C95="","",'COTIZADOR LEASING'!C95)</f>
        <v/>
      </c>
      <c r="E45" s="246"/>
      <c r="F45" s="260" t="str">
        <f>IF('COTIZADOR LEASING'!$F95="SÍ",IF('N. DE END'!D45&lt;&gt;"",IF(cot_periodo="QUINCENAL",'COTIZADOR LEASING'!$E95*2,'COTIZADOR LEASING'!$E95),"FALTA DESCRIPCIÓN"),"")</f>
        <v/>
      </c>
      <c r="G45" s="246"/>
      <c r="H45" s="260" t="str">
        <f>IF('COTIZADOR LEASING'!F95&lt;&gt;"",IF(D45&lt;&gt;"",IF(cot_periodo="QUINCENAL",'COTIZADOR LEASING'!$E95*2,'COTIZADOR LEASING'!$E95),"FALTA DESCRIPCIÓN"),"")</f>
        <v/>
      </c>
      <c r="I45" s="246"/>
      <c r="J45" s="98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</row>
    <row r="46" spans="1:31" ht="13.5" customHeight="1" x14ac:dyDescent="0.2">
      <c r="A46" s="96"/>
      <c r="B46" s="96"/>
      <c r="C46" s="257"/>
      <c r="D46" s="259" t="str">
        <f>IF('COTIZADOR LEASING'!C96="","",'COTIZADOR LEASING'!C96)</f>
        <v/>
      </c>
      <c r="E46" s="246"/>
      <c r="F46" s="260" t="str">
        <f>IF('COTIZADOR LEASING'!$F96="SÍ",IF('N. DE END'!D46&lt;&gt;"",IF(cot_periodo="QUINCENAL",'COTIZADOR LEASING'!$E96*2,'COTIZADOR LEASING'!$E96),"FALTA DESCRIPCIÓN"),"")</f>
        <v/>
      </c>
      <c r="G46" s="246"/>
      <c r="H46" s="260" t="str">
        <f>IF('COTIZADOR LEASING'!F96&lt;&gt;"",IF(D46&lt;&gt;"",IF(cot_periodo="QUINCENAL",'COTIZADOR LEASING'!$E96*2,'COTIZADOR LEASING'!$E96),"FALTA DESCRIPCIÓN"),"")</f>
        <v/>
      </c>
      <c r="I46" s="246"/>
      <c r="J46" s="98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</row>
    <row r="47" spans="1:31" ht="13.5" customHeight="1" x14ac:dyDescent="0.2">
      <c r="A47" s="96"/>
      <c r="B47" s="96"/>
      <c r="C47" s="257"/>
      <c r="D47" s="259" t="str">
        <f>IF('COTIZADOR LEASING'!C97="","",'COTIZADOR LEASING'!C97)</f>
        <v/>
      </c>
      <c r="E47" s="246"/>
      <c r="F47" s="260" t="str">
        <f>IF('COTIZADOR LEASING'!$F97="SÍ",IF('N. DE END'!D47&lt;&gt;"",IF(cot_periodo="QUINCENAL",'COTIZADOR LEASING'!$E97*2,'COTIZADOR LEASING'!$E97),"FALTA DESCRIPCIÓN"),"")</f>
        <v/>
      </c>
      <c r="G47" s="246"/>
      <c r="H47" s="260" t="str">
        <f>IF('COTIZADOR LEASING'!F97&lt;&gt;"",IF(D47&lt;&gt;"",IF(cot_periodo="QUINCENAL",'COTIZADOR LEASING'!$E97*2,'COTIZADOR LEASING'!$E97),"FALTA DESCRIPCIÓN"),"")</f>
        <v/>
      </c>
      <c r="I47" s="246"/>
      <c r="J47" s="98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</row>
    <row r="48" spans="1:31" ht="13.5" customHeight="1" x14ac:dyDescent="0.2">
      <c r="A48" s="96"/>
      <c r="B48" s="96"/>
      <c r="C48" s="257"/>
      <c r="D48" s="259" t="str">
        <f>IF('COTIZADOR LEASING'!C98="","",'COTIZADOR LEASING'!C98)</f>
        <v/>
      </c>
      <c r="E48" s="246"/>
      <c r="F48" s="260" t="str">
        <f>IF('COTIZADOR LEASING'!$F98="SÍ",IF('N. DE END'!D48&lt;&gt;"",IF(cot_periodo="QUINCENAL",'COTIZADOR LEASING'!$E98*2,'COTIZADOR LEASING'!$E98),"FALTA DESCRIPCIÓN"),"")</f>
        <v/>
      </c>
      <c r="G48" s="246"/>
      <c r="H48" s="260" t="str">
        <f>IF('COTIZADOR LEASING'!F98&lt;&gt;"",IF(D48&lt;&gt;"",IF(cot_periodo="QUINCENAL",'COTIZADOR LEASING'!$E98*2,'COTIZADOR LEASING'!$E98),"FALTA DESCRIPCIÓN"),"")</f>
        <v/>
      </c>
      <c r="I48" s="246"/>
      <c r="J48" s="98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</row>
    <row r="49" spans="1:31" ht="19.5" customHeight="1" x14ac:dyDescent="0.2">
      <c r="A49" s="96"/>
      <c r="B49" s="96"/>
      <c r="C49" s="258"/>
      <c r="D49" s="261" t="s">
        <v>138</v>
      </c>
      <c r="E49" s="246"/>
      <c r="F49" s="262">
        <f>SUM(F39:F48)</f>
        <v>0</v>
      </c>
      <c r="G49" s="246"/>
      <c r="H49" s="262">
        <f>SUM(H39:H48)</f>
        <v>0</v>
      </c>
      <c r="I49" s="246"/>
      <c r="J49" s="98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</row>
    <row r="50" spans="1:31" ht="14.25" customHeight="1" x14ac:dyDescent="0.2">
      <c r="A50" s="96"/>
      <c r="B50" s="99"/>
      <c r="C50" s="256" t="s">
        <v>149</v>
      </c>
      <c r="D50" s="259" t="str">
        <f>IF('COTIZADOR LEASING'!H87="","",'COTIZADOR LEASING'!H87)</f>
        <v/>
      </c>
      <c r="E50" s="246"/>
      <c r="F50" s="260" t="str">
        <f>IF('COTIZADOR LEASING'!K87="SÍ",IF(D50&lt;&gt;"",IF(cot_periodo="QUINCENAL",'COTIZADOR LEASING'!J87*2,'COTIZADOR LEASING'!J87),"FALTA DESCRIPCIÓN"),"")</f>
        <v/>
      </c>
      <c r="G50" s="246"/>
      <c r="H50" s="260" t="str">
        <f>IF('COTIZADOR LEASING'!K87&lt;&gt;"",IF(D50&lt;&gt;"",IF(cot_periodo="QUINCENAL",'COTIZADOR LEASING'!J87*2,'COTIZADOR LEASING'!J87),"FALTA DESCRIPCIÓN"),"")</f>
        <v/>
      </c>
      <c r="I50" s="246"/>
      <c r="J50" s="98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</row>
    <row r="51" spans="1:31" ht="14.25" customHeight="1" x14ac:dyDescent="0.2">
      <c r="A51" s="96"/>
      <c r="B51" s="96"/>
      <c r="C51" s="257"/>
      <c r="D51" s="259" t="str">
        <f>IF('COTIZADOR LEASING'!H88="","",'COTIZADOR LEASING'!H88)</f>
        <v/>
      </c>
      <c r="E51" s="246"/>
      <c r="F51" s="260" t="str">
        <f>IF('COTIZADOR LEASING'!K88="SÍ",IF(D51&lt;&gt;"",IF(cot_periodo="QUINCENAL",'COTIZADOR LEASING'!J88*2,'COTIZADOR LEASING'!J88),"FALTA DESCRIPCIÓN"),"")</f>
        <v/>
      </c>
      <c r="G51" s="246"/>
      <c r="H51" s="260" t="str">
        <f>IF('COTIZADOR LEASING'!K88&lt;&gt;"",IF(D51&lt;&gt;"",IF(cot_periodo="QUINCENAL",'COTIZADOR LEASING'!J88*2,'COTIZADOR LEASING'!J88),"FALTA DESCRIPCIÓN"),"")</f>
        <v/>
      </c>
      <c r="I51" s="246"/>
      <c r="J51" s="98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</row>
    <row r="52" spans="1:31" ht="14.25" customHeight="1" x14ac:dyDescent="0.2">
      <c r="A52" s="96"/>
      <c r="B52" s="96"/>
      <c r="C52" s="257"/>
      <c r="D52" s="259" t="str">
        <f>IF('COTIZADOR LEASING'!H89="","",'COTIZADOR LEASING'!H89)</f>
        <v/>
      </c>
      <c r="E52" s="246"/>
      <c r="F52" s="260" t="str">
        <f>IF('COTIZADOR LEASING'!K89="SÍ",IF(D52&lt;&gt;"",IF(cot_periodo="QUINCENAL",'COTIZADOR LEASING'!J89*2,'COTIZADOR LEASING'!J89),"FALTA DESCRIPCIÓN"),"")</f>
        <v/>
      </c>
      <c r="G52" s="246"/>
      <c r="H52" s="260" t="str">
        <f>IF('COTIZADOR LEASING'!K89&lt;&gt;"",IF(D52&lt;&gt;"",IF(cot_periodo="QUINCENAL",'COTIZADOR LEASING'!J89*2,'COTIZADOR LEASING'!J89),"FALTA DESCRIPCIÓN"),"")</f>
        <v/>
      </c>
      <c r="I52" s="246"/>
      <c r="J52" s="98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</row>
    <row r="53" spans="1:31" ht="14.25" customHeight="1" x14ac:dyDescent="0.2">
      <c r="A53" s="96"/>
      <c r="B53" s="99"/>
      <c r="C53" s="257"/>
      <c r="D53" s="259" t="str">
        <f>IF('COTIZADOR LEASING'!H90="","",'COTIZADOR LEASING'!H90)</f>
        <v/>
      </c>
      <c r="E53" s="246"/>
      <c r="F53" s="260" t="str">
        <f>IF('COTIZADOR LEASING'!K90="SÍ",IF(D53&lt;&gt;"",IF(cot_periodo="QUINCENAL",'COTIZADOR LEASING'!J90*2,'COTIZADOR LEASING'!J90),"FALTA DESCRIPCIÓN"),"")</f>
        <v/>
      </c>
      <c r="G53" s="246"/>
      <c r="H53" s="260" t="str">
        <f>IF('COTIZADOR LEASING'!K90&lt;&gt;"",IF(D53&lt;&gt;"",IF(cot_periodo="QUINCENAL",'COTIZADOR LEASING'!J90*2,'COTIZADOR LEASING'!J90),"FALTA DESCRIPCIÓN"),"")</f>
        <v/>
      </c>
      <c r="I53" s="246"/>
      <c r="J53" s="98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</row>
    <row r="54" spans="1:31" ht="14.25" customHeight="1" x14ac:dyDescent="0.2">
      <c r="A54" s="96"/>
      <c r="B54" s="96"/>
      <c r="C54" s="257"/>
      <c r="D54" s="259" t="str">
        <f>IF('COTIZADOR LEASING'!H91="","",'COTIZADOR LEASING'!H91)</f>
        <v/>
      </c>
      <c r="E54" s="246"/>
      <c r="F54" s="260" t="str">
        <f>IF('COTIZADOR LEASING'!K91="SÍ",IF(D54&lt;&gt;"",IF(cot_periodo="QUINCENAL",'COTIZADOR LEASING'!J91*2,'COTIZADOR LEASING'!J91),"FALTA DESCRIPCIÓN"),"")</f>
        <v/>
      </c>
      <c r="G54" s="246"/>
      <c r="H54" s="260" t="str">
        <f>IF('COTIZADOR LEASING'!K91&lt;&gt;"",IF(D54&lt;&gt;"",IF(cot_periodo="QUINCENAL",'COTIZADOR LEASING'!J91*2,'COTIZADOR LEASING'!J91),"FALTA DESCRIPCIÓN"),"")</f>
        <v/>
      </c>
      <c r="I54" s="246"/>
      <c r="J54" s="98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</row>
    <row r="55" spans="1:31" ht="14.25" customHeight="1" x14ac:dyDescent="0.2">
      <c r="A55" s="96"/>
      <c r="B55" s="96"/>
      <c r="C55" s="257"/>
      <c r="D55" s="259" t="str">
        <f>IF('COTIZADOR LEASING'!H92="","",'COTIZADOR LEASING'!H92)</f>
        <v/>
      </c>
      <c r="E55" s="246"/>
      <c r="F55" s="260" t="str">
        <f>IF('COTIZADOR LEASING'!K92="SÍ",IF(D55&lt;&gt;"",IF(cot_periodo="QUINCENAL",'COTIZADOR LEASING'!J92*2,'COTIZADOR LEASING'!J92),"FALTA DESCRIPCIÓN"),"")</f>
        <v/>
      </c>
      <c r="G55" s="246"/>
      <c r="H55" s="260" t="str">
        <f>IF('COTIZADOR LEASING'!K92&lt;&gt;"",IF(D55&lt;&gt;"",IF(cot_periodo="QUINCENAL",'COTIZADOR LEASING'!J92*2,'COTIZADOR LEASING'!J92),"FALTA DESCRIPCIÓN"),"")</f>
        <v/>
      </c>
      <c r="I55" s="246"/>
      <c r="J55" s="98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</row>
    <row r="56" spans="1:31" ht="14.25" customHeight="1" x14ac:dyDescent="0.2">
      <c r="A56" s="96"/>
      <c r="B56" s="96"/>
      <c r="C56" s="257"/>
      <c r="D56" s="259" t="str">
        <f>IF('COTIZADOR LEASING'!H93="","",'COTIZADOR LEASING'!H93)</f>
        <v/>
      </c>
      <c r="E56" s="246"/>
      <c r="F56" s="260" t="str">
        <f>IF('COTIZADOR LEASING'!K93="SÍ",IF(D56&lt;&gt;"",IF(cot_periodo="QUINCENAL",'COTIZADOR LEASING'!J93*2,'COTIZADOR LEASING'!J93),"FALTA DESCRIPCIÓN"),"")</f>
        <v/>
      </c>
      <c r="G56" s="246"/>
      <c r="H56" s="260" t="str">
        <f>IF('COTIZADOR LEASING'!K93&lt;&gt;"",IF(D56&lt;&gt;"",IF(cot_periodo="QUINCENAL",'COTIZADOR LEASING'!J93*2,'COTIZADOR LEASING'!J93),"FALTA DESCRIPCIÓN"),"")</f>
        <v/>
      </c>
      <c r="I56" s="246"/>
      <c r="J56" s="98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</row>
    <row r="57" spans="1:31" ht="14.25" customHeight="1" x14ac:dyDescent="0.2">
      <c r="A57" s="96"/>
      <c r="B57" s="96"/>
      <c r="C57" s="257"/>
      <c r="D57" s="259" t="str">
        <f>IF('COTIZADOR LEASING'!H94="","",'COTIZADOR LEASING'!H94)</f>
        <v/>
      </c>
      <c r="E57" s="246"/>
      <c r="F57" s="260" t="str">
        <f>IF('COTIZADOR LEASING'!K94="SÍ",IF(D57&lt;&gt;"",IF(cot_periodo="QUINCENAL",'COTIZADOR LEASING'!J94*2,'COTIZADOR LEASING'!J94),"FALTA DESCRIPCIÓN"),"")</f>
        <v/>
      </c>
      <c r="G57" s="246"/>
      <c r="H57" s="260" t="str">
        <f>IF('COTIZADOR LEASING'!K94&lt;&gt;"",IF(D57&lt;&gt;"",IF(cot_periodo="QUINCENAL",'COTIZADOR LEASING'!J94*2,'COTIZADOR LEASING'!J94),"FALTA DESCRIPCIÓN"),"")</f>
        <v/>
      </c>
      <c r="I57" s="246"/>
      <c r="J57" s="98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</row>
    <row r="58" spans="1:31" ht="14.25" customHeight="1" x14ac:dyDescent="0.2">
      <c r="A58" s="96"/>
      <c r="B58" s="99"/>
      <c r="C58" s="257"/>
      <c r="D58" s="259" t="str">
        <f>IF('COTIZADOR LEASING'!H95="","",'COTIZADOR LEASING'!H95)</f>
        <v/>
      </c>
      <c r="E58" s="246"/>
      <c r="F58" s="260" t="str">
        <f>IF('COTIZADOR LEASING'!K95="SÍ",IF(D58&lt;&gt;"",IF(cot_periodo="QUINCENAL",'COTIZADOR LEASING'!J95*2,'COTIZADOR LEASING'!J95),"FALTA DESCRIPCIÓN"),"")</f>
        <v/>
      </c>
      <c r="G58" s="246"/>
      <c r="H58" s="260" t="str">
        <f>IF('COTIZADOR LEASING'!K95&lt;&gt;"",IF(D58&lt;&gt;"",IF(cot_periodo="QUINCENAL",'COTIZADOR LEASING'!J95*2,'COTIZADOR LEASING'!J95),"FALTA DESCRIPCIÓN"),"")</f>
        <v/>
      </c>
      <c r="I58" s="246"/>
      <c r="J58" s="98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</row>
    <row r="59" spans="1:31" ht="14.25" customHeight="1" x14ac:dyDescent="0.2">
      <c r="A59" s="96"/>
      <c r="B59" s="96"/>
      <c r="C59" s="257"/>
      <c r="D59" s="259" t="str">
        <f>IF('COTIZADOR LEASING'!H96="","",'COTIZADOR LEASING'!H96)</f>
        <v/>
      </c>
      <c r="E59" s="246"/>
      <c r="F59" s="260" t="str">
        <f>IF('COTIZADOR LEASING'!K96="SÍ",IF(D59&lt;&gt;"",IF(cot_periodo="QUINCENAL",'COTIZADOR LEASING'!J96*2,'COTIZADOR LEASING'!J96),"FALTA DESCRIPCIÓN"),"")</f>
        <v/>
      </c>
      <c r="G59" s="246"/>
      <c r="H59" s="260" t="str">
        <f>IF('COTIZADOR LEASING'!K96&lt;&gt;"",IF(D59&lt;&gt;"",IF(cot_periodo="QUINCENAL",'COTIZADOR LEASING'!J96*2,'COTIZADOR LEASING'!J96),"FALTA DESCRIPCIÓN"),"")</f>
        <v/>
      </c>
      <c r="I59" s="246"/>
      <c r="J59" s="98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</row>
    <row r="60" spans="1:31" ht="19.5" customHeight="1" x14ac:dyDescent="0.2">
      <c r="A60" s="96"/>
      <c r="B60" s="96"/>
      <c r="C60" s="258"/>
      <c r="D60" s="261" t="s">
        <v>138</v>
      </c>
      <c r="E60" s="246"/>
      <c r="F60" s="262">
        <f>SUM(F50:F59)</f>
        <v>0</v>
      </c>
      <c r="G60" s="246"/>
      <c r="H60" s="262">
        <f>SUM(H50:H59)</f>
        <v>0</v>
      </c>
      <c r="I60" s="246"/>
      <c r="J60" s="98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</row>
    <row r="61" spans="1:31" ht="10.5" customHeight="1" x14ac:dyDescent="0.2">
      <c r="A61" s="70"/>
      <c r="B61" s="70"/>
      <c r="C61" s="70"/>
      <c r="D61" s="100"/>
      <c r="E61" s="101"/>
      <c r="F61" s="102"/>
      <c r="G61" s="102"/>
      <c r="H61" s="102"/>
      <c r="I61" s="102"/>
      <c r="J61" s="94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</row>
    <row r="62" spans="1:31" ht="14.25" customHeight="1" x14ac:dyDescent="0.2">
      <c r="A62" s="70"/>
      <c r="B62" s="70"/>
      <c r="C62" s="270" t="s">
        <v>150</v>
      </c>
      <c r="D62" s="266"/>
      <c r="E62" s="246"/>
      <c r="F62" s="271">
        <f>SUM(F35,F49,F60)</f>
        <v>0</v>
      </c>
      <c r="G62" s="246"/>
      <c r="H62" s="271">
        <f>SUM(H35,H49,H60)</f>
        <v>0</v>
      </c>
      <c r="I62" s="246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</row>
    <row r="63" spans="1:31" ht="9" customHeight="1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</row>
    <row r="64" spans="1:31" ht="24.75" customHeight="1" x14ac:dyDescent="0.2">
      <c r="A64" s="70"/>
      <c r="B64" s="263" t="s">
        <v>151</v>
      </c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03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</row>
    <row r="65" spans="1:31" ht="4.5" customHeight="1" x14ac:dyDescent="0.2">
      <c r="A65" s="70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</row>
    <row r="66" spans="1:31" ht="21" customHeight="1" x14ac:dyDescent="0.2">
      <c r="A66" s="70"/>
      <c r="B66" s="264" t="s">
        <v>152</v>
      </c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</row>
    <row r="67" spans="1:31" ht="9.75" customHeight="1" x14ac:dyDescent="0.2">
      <c r="A67" s="70"/>
      <c r="B67" s="104"/>
      <c r="C67" s="105"/>
      <c r="D67" s="105"/>
      <c r="E67" s="105"/>
      <c r="F67" s="105"/>
      <c r="G67" s="105"/>
      <c r="H67" s="105"/>
      <c r="I67" s="105"/>
      <c r="J67" s="105"/>
      <c r="K67" s="106"/>
      <c r="L67" s="106"/>
      <c r="M67" s="106"/>
      <c r="N67" s="106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</row>
    <row r="68" spans="1:31" ht="14.25" customHeight="1" x14ac:dyDescent="0.2">
      <c r="A68" s="70"/>
      <c r="B68" s="95"/>
      <c r="C68" s="70"/>
      <c r="D68" s="265" t="s">
        <v>134</v>
      </c>
      <c r="E68" s="266"/>
      <c r="F68" s="246"/>
      <c r="G68" s="265" t="s">
        <v>135</v>
      </c>
      <c r="H68" s="266"/>
      <c r="I68" s="246"/>
      <c r="J68" s="94"/>
      <c r="K68" s="106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</row>
    <row r="69" spans="1:31" ht="14.25" customHeight="1" x14ac:dyDescent="0.2">
      <c r="A69" s="70"/>
      <c r="B69" s="267" t="s">
        <v>153</v>
      </c>
      <c r="C69" s="113"/>
      <c r="D69" s="268">
        <f>F23-F62</f>
        <v>0</v>
      </c>
      <c r="E69" s="269"/>
      <c r="F69" s="107">
        <f t="shared" ref="F69:F70" si="1">IFERROR(D69/$F$23,0)</f>
        <v>0</v>
      </c>
      <c r="G69" s="268">
        <f>H23-H62</f>
        <v>0</v>
      </c>
      <c r="H69" s="269"/>
      <c r="I69" s="107">
        <f t="shared" ref="I69:I70" si="2">IFERROR(G69/$H$23,0)</f>
        <v>0</v>
      </c>
      <c r="J69" s="94"/>
      <c r="K69" s="106" t="s">
        <v>154</v>
      </c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</row>
    <row r="70" spans="1:31" ht="14.25" customHeight="1" x14ac:dyDescent="0.2">
      <c r="A70" s="70"/>
      <c r="B70" s="267" t="s">
        <v>155</v>
      </c>
      <c r="C70" s="113"/>
      <c r="D70" s="268">
        <f>IF('COTIZADOR LEASING'!$K$73="","DATO FALTANTE",'COTIZADOR LEASING'!$K$73)</f>
        <v>0</v>
      </c>
      <c r="E70" s="269"/>
      <c r="F70" s="108">
        <f t="shared" si="1"/>
        <v>0</v>
      </c>
      <c r="G70" s="268">
        <f>IF('COTIZADOR LEASING'!$K$73="","DATO FALTANTE",'COTIZADOR LEASING'!$K$73)</f>
        <v>0</v>
      </c>
      <c r="H70" s="269"/>
      <c r="I70" s="108">
        <f t="shared" si="2"/>
        <v>0</v>
      </c>
      <c r="J70" s="94"/>
      <c r="K70" s="106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</row>
    <row r="71" spans="1:31" ht="19.5" customHeight="1" x14ac:dyDescent="0.2">
      <c r="A71" s="70"/>
      <c r="B71" s="267" t="s">
        <v>156</v>
      </c>
      <c r="C71" s="113"/>
      <c r="D71" s="271">
        <f>IFERROR(D69-D70,0)</f>
        <v>0</v>
      </c>
      <c r="E71" s="246"/>
      <c r="F71" s="109">
        <f>IFERROR(D71/F23,0)</f>
        <v>0</v>
      </c>
      <c r="G71" s="271">
        <f>IFERROR(G69-G70,0)</f>
        <v>0</v>
      </c>
      <c r="H71" s="246"/>
      <c r="I71" s="109">
        <f>IFERROR(G71/H23,0)</f>
        <v>0</v>
      </c>
      <c r="J71" s="94"/>
      <c r="K71" s="106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</row>
    <row r="72" spans="1:31" ht="5.25" customHeight="1" x14ac:dyDescent="0.2">
      <c r="A72" s="70"/>
      <c r="B72" s="110"/>
      <c r="C72" s="110"/>
      <c r="D72" s="273"/>
      <c r="E72" s="113"/>
      <c r="F72" s="113"/>
      <c r="G72" s="113"/>
      <c r="H72" s="113"/>
      <c r="I72" s="94"/>
      <c r="J72" s="94"/>
      <c r="K72" s="94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</row>
    <row r="73" spans="1:31" ht="14.25" customHeight="1" x14ac:dyDescent="0.2">
      <c r="A73" s="70"/>
      <c r="B73" s="249" t="s">
        <v>157</v>
      </c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</row>
    <row r="74" spans="1:31" ht="11.25" customHeight="1" x14ac:dyDescent="0.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</row>
    <row r="75" spans="1:31" ht="9" customHeight="1" x14ac:dyDescent="0.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</row>
    <row r="76" spans="1:31" ht="24" customHeight="1" x14ac:dyDescent="0.2">
      <c r="A76" s="70"/>
      <c r="B76" s="274"/>
      <c r="C76" s="275"/>
      <c r="D76" s="70"/>
      <c r="E76" s="111"/>
      <c r="F76" s="111"/>
      <c r="G76" s="111"/>
      <c r="H76" s="111"/>
      <c r="I76" s="111"/>
      <c r="J76" s="274"/>
      <c r="K76" s="275"/>
      <c r="L76" s="275"/>
      <c r="M76" s="275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</row>
    <row r="77" spans="1:31" ht="16.5" customHeight="1" x14ac:dyDescent="0.2">
      <c r="A77" s="70"/>
      <c r="B77" s="276" t="s">
        <v>158</v>
      </c>
      <c r="C77" s="269"/>
      <c r="D77" s="70"/>
      <c r="E77" s="70"/>
      <c r="F77" s="70"/>
      <c r="G77" s="70"/>
      <c r="H77" s="70"/>
      <c r="I77" s="70"/>
      <c r="J77" s="276" t="s">
        <v>159</v>
      </c>
      <c r="K77" s="269"/>
      <c r="L77" s="269"/>
      <c r="M77" s="269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</row>
    <row r="78" spans="1:31" ht="14.25" customHeight="1" x14ac:dyDescent="0.2">
      <c r="A78" s="70"/>
      <c r="B78" s="272" t="s">
        <v>160</v>
      </c>
      <c r="C78" s="113"/>
      <c r="D78" s="70"/>
      <c r="E78" s="70"/>
      <c r="F78" s="70"/>
      <c r="G78" s="70"/>
      <c r="H78" s="70"/>
      <c r="I78" s="70"/>
      <c r="J78" s="272" t="str">
        <f>I9</f>
        <v>FALTA NOMBRE DE OFICIAL</v>
      </c>
      <c r="K78" s="113"/>
      <c r="L78" s="113"/>
      <c r="M78" s="113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</row>
    <row r="79" spans="1:31" ht="14.25" customHeight="1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</row>
    <row r="80" spans="1:31" ht="14.25" hidden="1" customHeight="1" x14ac:dyDescent="0.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</row>
    <row r="81" spans="1:31" ht="14.25" hidden="1" customHeight="1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</row>
    <row r="82" spans="1:31" ht="14.25" hidden="1" customHeight="1" x14ac:dyDescent="0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</row>
    <row r="83" spans="1:31" ht="14.25" hidden="1" customHeight="1" x14ac:dyDescent="0.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</row>
    <row r="84" spans="1:31" ht="14.25" hidden="1" customHeight="1" x14ac:dyDescent="0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</row>
    <row r="85" spans="1:31" ht="14.25" hidden="1" customHeight="1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</row>
    <row r="86" spans="1:31" ht="14.25" hidden="1" customHeight="1" x14ac:dyDescent="0.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</row>
    <row r="87" spans="1:31" ht="14.25" hidden="1" customHeight="1" x14ac:dyDescent="0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</row>
    <row r="88" spans="1:31" ht="14.25" hidden="1" customHeight="1" x14ac:dyDescent="0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</row>
    <row r="89" spans="1:31" ht="14.25" hidden="1" customHeight="1" x14ac:dyDescent="0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</row>
    <row r="90" spans="1:31" ht="14.25" hidden="1" customHeight="1" x14ac:dyDescent="0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</row>
    <row r="91" spans="1:31" ht="14.25" hidden="1" customHeight="1" x14ac:dyDescent="0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</row>
    <row r="92" spans="1:31" ht="14.25" hidden="1" customHeight="1" x14ac:dyDescent="0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</row>
    <row r="93" spans="1:31" ht="14.25" hidden="1" customHeight="1" x14ac:dyDescent="0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</row>
    <row r="94" spans="1:31" ht="14.25" hidden="1" customHeight="1" x14ac:dyDescent="0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</row>
    <row r="95" spans="1:31" ht="14.25" hidden="1" customHeight="1" x14ac:dyDescent="0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</row>
    <row r="96" spans="1:31" ht="14.25" hidden="1" customHeight="1" x14ac:dyDescent="0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</row>
    <row r="97" spans="1:31" ht="14.25" hidden="1" customHeight="1" x14ac:dyDescent="0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</row>
    <row r="98" spans="1:31" ht="14.25" hidden="1" customHeight="1" x14ac:dyDescent="0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</row>
    <row r="99" spans="1:31" ht="14.25" hidden="1" customHeight="1" x14ac:dyDescent="0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</row>
    <row r="100" spans="1:31" ht="14.25" hidden="1" customHeight="1" x14ac:dyDescent="0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</row>
    <row r="101" spans="1:31" ht="14.25" hidden="1" customHeight="1" x14ac:dyDescent="0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</row>
    <row r="102" spans="1:31" ht="14.25" hidden="1" customHeight="1" x14ac:dyDescent="0.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</row>
    <row r="103" spans="1:31" ht="14.25" hidden="1" customHeight="1" x14ac:dyDescent="0.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</row>
    <row r="104" spans="1:31" ht="14.25" hidden="1" customHeight="1" x14ac:dyDescent="0.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</row>
    <row r="105" spans="1:31" ht="14.25" hidden="1" customHeight="1" x14ac:dyDescent="0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</row>
    <row r="106" spans="1:31" ht="14.25" hidden="1" customHeight="1" x14ac:dyDescent="0.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</row>
    <row r="107" spans="1:31" ht="14.25" hidden="1" customHeight="1" x14ac:dyDescent="0.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</row>
    <row r="108" spans="1:31" ht="14.25" hidden="1" customHeight="1" x14ac:dyDescent="0.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</row>
    <row r="109" spans="1:31" ht="14.25" hidden="1" customHeight="1" x14ac:dyDescent="0.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</row>
    <row r="110" spans="1:31" ht="14.25" hidden="1" customHeight="1" x14ac:dyDescent="0.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</row>
    <row r="111" spans="1:31" ht="14.25" hidden="1" customHeight="1" x14ac:dyDescent="0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</row>
    <row r="112" spans="1:31" ht="14.25" hidden="1" customHeight="1" x14ac:dyDescent="0.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</row>
    <row r="113" spans="1:31" ht="14.25" hidden="1" customHeight="1" x14ac:dyDescent="0.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</row>
    <row r="114" spans="1:31" ht="14.25" hidden="1" customHeight="1" x14ac:dyDescent="0.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</row>
    <row r="115" spans="1:31" ht="14.25" hidden="1" customHeight="1" x14ac:dyDescent="0.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</row>
    <row r="116" spans="1:31" ht="14.25" hidden="1" customHeight="1" x14ac:dyDescent="0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</row>
    <row r="117" spans="1:31" ht="14.25" hidden="1" customHeight="1" x14ac:dyDescent="0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</row>
    <row r="118" spans="1:31" ht="14.25" hidden="1" customHeight="1" x14ac:dyDescent="0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</row>
    <row r="119" spans="1:31" ht="14.25" hidden="1" customHeight="1" x14ac:dyDescent="0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</row>
    <row r="120" spans="1:31" ht="14.25" hidden="1" customHeight="1" x14ac:dyDescent="0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</row>
    <row r="121" spans="1:31" ht="14.25" hidden="1" customHeight="1" x14ac:dyDescent="0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</row>
    <row r="122" spans="1:31" ht="14.25" hidden="1" customHeight="1" x14ac:dyDescent="0.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</row>
    <row r="123" spans="1:31" ht="14.25" hidden="1" customHeight="1" x14ac:dyDescent="0.2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</row>
    <row r="124" spans="1:31" ht="14.25" hidden="1" customHeight="1" x14ac:dyDescent="0.2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</row>
    <row r="125" spans="1:31" ht="14.25" hidden="1" customHeight="1" x14ac:dyDescent="0.2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</row>
    <row r="126" spans="1:31" ht="14.25" hidden="1" customHeight="1" x14ac:dyDescent="0.2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</row>
    <row r="127" spans="1:31" ht="14.25" hidden="1" customHeight="1" x14ac:dyDescent="0.2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</row>
    <row r="128" spans="1:31" ht="14.25" hidden="1" customHeight="1" x14ac:dyDescent="0.2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</row>
    <row r="129" spans="1:31" ht="14.25" hidden="1" customHeight="1" x14ac:dyDescent="0.2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</row>
    <row r="130" spans="1:31" ht="14.25" hidden="1" customHeight="1" x14ac:dyDescent="0.2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</row>
    <row r="131" spans="1:31" ht="14.25" hidden="1" customHeight="1" x14ac:dyDescent="0.2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</row>
    <row r="132" spans="1:31" ht="14.25" hidden="1" customHeight="1" x14ac:dyDescent="0.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</row>
    <row r="133" spans="1:31" ht="14.25" hidden="1" customHeight="1" x14ac:dyDescent="0.2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</row>
    <row r="134" spans="1:31" ht="14.25" hidden="1" customHeight="1" x14ac:dyDescent="0.2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</row>
    <row r="135" spans="1:31" ht="14.25" hidden="1" customHeight="1" x14ac:dyDescent="0.2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</row>
    <row r="136" spans="1:31" ht="14.25" hidden="1" customHeight="1" x14ac:dyDescent="0.2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</row>
    <row r="137" spans="1:31" ht="14.25" hidden="1" customHeight="1" x14ac:dyDescent="0.2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</row>
    <row r="138" spans="1:31" ht="14.25" hidden="1" customHeight="1" x14ac:dyDescent="0.2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</row>
    <row r="139" spans="1:31" ht="14.25" hidden="1" customHeight="1" x14ac:dyDescent="0.2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</row>
    <row r="140" spans="1:31" ht="14.25" hidden="1" customHeight="1" x14ac:dyDescent="0.2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</row>
    <row r="141" spans="1:31" ht="14.25" hidden="1" customHeight="1" x14ac:dyDescent="0.2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</row>
    <row r="142" spans="1:31" ht="14.25" hidden="1" customHeight="1" x14ac:dyDescent="0.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</row>
    <row r="143" spans="1:31" ht="14.25" hidden="1" customHeight="1" x14ac:dyDescent="0.2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</row>
    <row r="144" spans="1:31" ht="14.25" hidden="1" customHeight="1" x14ac:dyDescent="0.2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</row>
    <row r="145" spans="1:31" ht="14.25" hidden="1" customHeight="1" x14ac:dyDescent="0.2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</row>
    <row r="146" spans="1:31" ht="14.25" hidden="1" customHeight="1" x14ac:dyDescent="0.2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</row>
    <row r="147" spans="1:31" ht="14.25" hidden="1" customHeight="1" x14ac:dyDescent="0.2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</row>
    <row r="148" spans="1:31" ht="14.25" hidden="1" customHeight="1" x14ac:dyDescent="0.2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</row>
    <row r="149" spans="1:31" ht="14.25" hidden="1" customHeight="1" x14ac:dyDescent="0.2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</row>
    <row r="150" spans="1:31" ht="14.25" hidden="1" customHeight="1" x14ac:dyDescent="0.2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</row>
    <row r="151" spans="1:31" ht="14.25" hidden="1" customHeight="1" x14ac:dyDescent="0.2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</row>
    <row r="152" spans="1:31" ht="14.25" hidden="1" customHeight="1" x14ac:dyDescent="0.2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</row>
    <row r="153" spans="1:31" ht="14.25" hidden="1" customHeight="1" x14ac:dyDescent="0.2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</row>
    <row r="154" spans="1:31" ht="14.25" hidden="1" customHeight="1" x14ac:dyDescent="0.2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</row>
    <row r="155" spans="1:31" ht="14.25" hidden="1" customHeight="1" x14ac:dyDescent="0.2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</row>
    <row r="156" spans="1:31" ht="14.25" hidden="1" customHeight="1" x14ac:dyDescent="0.2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</row>
    <row r="157" spans="1:31" ht="14.25" hidden="1" customHeight="1" x14ac:dyDescent="0.2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</row>
    <row r="158" spans="1:31" ht="14.25" hidden="1" customHeight="1" x14ac:dyDescent="0.2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</row>
    <row r="159" spans="1:31" ht="14.25" hidden="1" customHeight="1" x14ac:dyDescent="0.2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</row>
    <row r="160" spans="1:31" ht="14.25" hidden="1" customHeight="1" x14ac:dyDescent="0.2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</row>
    <row r="161" spans="1:31" ht="14.25" hidden="1" customHeight="1" x14ac:dyDescent="0.2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</row>
    <row r="162" spans="1:31" ht="14.25" hidden="1" customHeight="1" x14ac:dyDescent="0.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</row>
    <row r="163" spans="1:31" ht="14.25" hidden="1" customHeight="1" x14ac:dyDescent="0.2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</row>
    <row r="164" spans="1:31" ht="14.25" hidden="1" customHeight="1" x14ac:dyDescent="0.2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</row>
    <row r="165" spans="1:31" ht="14.25" hidden="1" customHeight="1" x14ac:dyDescent="0.2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</row>
    <row r="166" spans="1:31" ht="14.25" hidden="1" customHeight="1" x14ac:dyDescent="0.2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</row>
    <row r="167" spans="1:31" ht="14.25" hidden="1" customHeight="1" x14ac:dyDescent="0.2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</row>
    <row r="168" spans="1:31" ht="14.25" hidden="1" customHeight="1" x14ac:dyDescent="0.2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</row>
    <row r="169" spans="1:31" ht="14.25" hidden="1" customHeight="1" x14ac:dyDescent="0.2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</row>
    <row r="170" spans="1:31" ht="14.25" hidden="1" customHeight="1" x14ac:dyDescent="0.2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</row>
    <row r="171" spans="1:31" ht="14.25" hidden="1" customHeight="1" x14ac:dyDescent="0.2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</row>
    <row r="172" spans="1:31" ht="14.25" hidden="1" customHeight="1" x14ac:dyDescent="0.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</row>
    <row r="173" spans="1:31" ht="14.25" hidden="1" customHeight="1" x14ac:dyDescent="0.2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</row>
    <row r="174" spans="1:31" ht="14.25" hidden="1" customHeight="1" x14ac:dyDescent="0.2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</row>
    <row r="175" spans="1:31" ht="14.25" hidden="1" customHeight="1" x14ac:dyDescent="0.2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</row>
    <row r="176" spans="1:31" ht="14.25" hidden="1" customHeight="1" x14ac:dyDescent="0.2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</row>
    <row r="177" spans="1:31" ht="14.25" hidden="1" customHeight="1" x14ac:dyDescent="0.2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</row>
    <row r="178" spans="1:31" ht="14.25" hidden="1" customHeight="1" x14ac:dyDescent="0.2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</row>
    <row r="179" spans="1:31" ht="14.25" hidden="1" customHeight="1" x14ac:dyDescent="0.2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</row>
    <row r="180" spans="1:31" ht="14.25" hidden="1" customHeight="1" x14ac:dyDescent="0.2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</row>
    <row r="181" spans="1:31" ht="14.25" hidden="1" customHeight="1" x14ac:dyDescent="0.2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</row>
    <row r="182" spans="1:31" ht="14.25" hidden="1" customHeight="1" x14ac:dyDescent="0.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</row>
    <row r="183" spans="1:31" ht="14.25" hidden="1" customHeight="1" x14ac:dyDescent="0.2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</row>
    <row r="184" spans="1:31" ht="14.25" hidden="1" customHeight="1" x14ac:dyDescent="0.2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</row>
    <row r="185" spans="1:31" ht="14.25" hidden="1" customHeight="1" x14ac:dyDescent="0.2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</row>
    <row r="186" spans="1:31" ht="14.25" hidden="1" customHeight="1" x14ac:dyDescent="0.2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</row>
    <row r="187" spans="1:31" ht="14.25" hidden="1" customHeight="1" x14ac:dyDescent="0.2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</row>
    <row r="188" spans="1:31" ht="14.25" hidden="1" customHeight="1" x14ac:dyDescent="0.2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</row>
    <row r="189" spans="1:31" ht="14.25" customHeight="1" x14ac:dyDescent="0.2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</row>
    <row r="190" spans="1:31" ht="14.25" customHeight="1" x14ac:dyDescent="0.2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</row>
    <row r="191" spans="1:31" ht="14.25" customHeight="1" x14ac:dyDescent="0.2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</row>
    <row r="192" spans="1:31" ht="14.25" customHeight="1" x14ac:dyDescent="0.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</row>
    <row r="193" spans="1:31" ht="14.25" customHeight="1" x14ac:dyDescent="0.2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</row>
    <row r="194" spans="1:31" ht="14.25" customHeight="1" x14ac:dyDescent="0.2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</row>
    <row r="195" spans="1:31" ht="14.25" customHeight="1" x14ac:dyDescent="0.2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</row>
    <row r="196" spans="1:31" ht="14.25" customHeight="1" x14ac:dyDescent="0.2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</row>
    <row r="197" spans="1:31" ht="14.25" customHeight="1" x14ac:dyDescent="0.2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</row>
    <row r="198" spans="1:31" ht="14.25" customHeight="1" x14ac:dyDescent="0.2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</row>
    <row r="199" spans="1:31" ht="14.25" customHeight="1" x14ac:dyDescent="0.2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</row>
    <row r="200" spans="1:31" ht="14.25" customHeight="1" x14ac:dyDescent="0.2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</row>
    <row r="201" spans="1:31" ht="14.25" customHeight="1" x14ac:dyDescent="0.2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</row>
    <row r="202" spans="1:31" ht="14.25" customHeight="1" x14ac:dyDescent="0.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</row>
    <row r="203" spans="1:31" ht="14.25" customHeight="1" x14ac:dyDescent="0.2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</row>
    <row r="204" spans="1:31" ht="14.25" customHeight="1" x14ac:dyDescent="0.2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</row>
    <row r="205" spans="1:31" ht="14.25" customHeight="1" x14ac:dyDescent="0.2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</row>
    <row r="206" spans="1:31" ht="14.25" customHeight="1" x14ac:dyDescent="0.2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</row>
    <row r="207" spans="1:31" ht="14.25" customHeight="1" x14ac:dyDescent="0.2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</row>
    <row r="208" spans="1:31" ht="14.25" customHeight="1" x14ac:dyDescent="0.2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</row>
    <row r="209" spans="1:31" ht="14.25" customHeight="1" x14ac:dyDescent="0.2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</row>
    <row r="210" spans="1:31" ht="14.25" customHeight="1" x14ac:dyDescent="0.2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</row>
    <row r="211" spans="1:31" ht="14.25" customHeight="1" x14ac:dyDescent="0.2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</row>
    <row r="212" spans="1:31" ht="14.25" customHeight="1" x14ac:dyDescent="0.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</row>
    <row r="213" spans="1:31" ht="14.25" customHeight="1" x14ac:dyDescent="0.2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</row>
    <row r="214" spans="1:31" ht="14.25" customHeight="1" x14ac:dyDescent="0.2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</row>
    <row r="215" spans="1:31" ht="14.25" customHeight="1" x14ac:dyDescent="0.2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</row>
    <row r="216" spans="1:31" ht="14.25" customHeight="1" x14ac:dyDescent="0.2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</row>
    <row r="217" spans="1:31" ht="14.25" customHeight="1" x14ac:dyDescent="0.2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</row>
    <row r="218" spans="1:31" ht="14.25" customHeight="1" x14ac:dyDescent="0.2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</row>
    <row r="219" spans="1:31" ht="14.25" customHeight="1" x14ac:dyDescent="0.2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</row>
    <row r="220" spans="1:31" ht="14.25" customHeight="1" x14ac:dyDescent="0.2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</row>
    <row r="221" spans="1:31" ht="14.25" customHeight="1" x14ac:dyDescent="0.2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</row>
    <row r="222" spans="1:31" ht="14.25" customHeight="1" x14ac:dyDescent="0.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</row>
    <row r="223" spans="1:31" ht="14.25" customHeight="1" x14ac:dyDescent="0.2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</row>
    <row r="224" spans="1:31" ht="14.25" customHeight="1" x14ac:dyDescent="0.2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</row>
    <row r="225" spans="1:31" ht="14.25" customHeight="1" x14ac:dyDescent="0.2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</row>
    <row r="226" spans="1:31" ht="14.25" customHeight="1" x14ac:dyDescent="0.2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</row>
    <row r="227" spans="1:31" ht="14.25" customHeight="1" x14ac:dyDescent="0.2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</row>
    <row r="228" spans="1:31" ht="14.25" customHeight="1" x14ac:dyDescent="0.2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</row>
    <row r="229" spans="1:31" ht="14.25" customHeight="1" x14ac:dyDescent="0.2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</row>
    <row r="230" spans="1:31" ht="14.25" customHeight="1" x14ac:dyDescent="0.2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</row>
    <row r="231" spans="1:31" ht="14.25" customHeight="1" x14ac:dyDescent="0.2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</row>
    <row r="232" spans="1:31" ht="14.25" customHeight="1" x14ac:dyDescent="0.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</row>
    <row r="233" spans="1:31" ht="14.25" customHeight="1" x14ac:dyDescent="0.2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</row>
    <row r="234" spans="1:31" ht="14.25" customHeight="1" x14ac:dyDescent="0.2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</row>
    <row r="235" spans="1:31" ht="14.25" customHeight="1" x14ac:dyDescent="0.2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</row>
    <row r="236" spans="1:31" ht="14.25" customHeight="1" x14ac:dyDescent="0.2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</row>
    <row r="237" spans="1:31" ht="14.25" customHeight="1" x14ac:dyDescent="0.2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</row>
    <row r="238" spans="1:31" ht="14.25" customHeight="1" x14ac:dyDescent="0.2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</row>
    <row r="239" spans="1:31" ht="14.25" customHeight="1" x14ac:dyDescent="0.2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</row>
    <row r="240" spans="1:31" ht="14.25" customHeight="1" x14ac:dyDescent="0.2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</row>
    <row r="241" spans="1:31" ht="14.25" customHeight="1" x14ac:dyDescent="0.2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</row>
    <row r="242" spans="1:31" ht="14.25" customHeight="1" x14ac:dyDescent="0.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</row>
    <row r="243" spans="1:31" ht="14.25" customHeight="1" x14ac:dyDescent="0.2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</row>
    <row r="244" spans="1:31" ht="14.25" customHeight="1" x14ac:dyDescent="0.2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</row>
    <row r="245" spans="1:31" ht="14.25" customHeight="1" x14ac:dyDescent="0.2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</row>
    <row r="246" spans="1:31" ht="14.25" customHeight="1" x14ac:dyDescent="0.2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</row>
    <row r="247" spans="1:31" ht="14.25" customHeight="1" x14ac:dyDescent="0.2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</row>
    <row r="248" spans="1:31" ht="14.25" customHeight="1" x14ac:dyDescent="0.2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</row>
    <row r="249" spans="1:31" ht="14.25" customHeight="1" x14ac:dyDescent="0.2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</row>
    <row r="250" spans="1:31" ht="14.25" customHeight="1" x14ac:dyDescent="0.2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</row>
    <row r="251" spans="1:31" ht="14.25" customHeight="1" x14ac:dyDescent="0.2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</row>
    <row r="252" spans="1:31" ht="14.25" customHeight="1" x14ac:dyDescent="0.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</row>
    <row r="253" spans="1:31" ht="14.25" customHeight="1" x14ac:dyDescent="0.2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</row>
    <row r="254" spans="1:31" ht="14.25" customHeight="1" x14ac:dyDescent="0.2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</row>
    <row r="255" spans="1:31" ht="14.25" customHeight="1" x14ac:dyDescent="0.2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</row>
    <row r="256" spans="1:31" ht="14.25" customHeight="1" x14ac:dyDescent="0.2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</row>
    <row r="257" spans="1:31" ht="14.25" customHeight="1" x14ac:dyDescent="0.2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</row>
    <row r="258" spans="1:31" ht="14.25" customHeight="1" x14ac:dyDescent="0.2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</row>
    <row r="259" spans="1:31" ht="14.25" customHeight="1" x14ac:dyDescent="0.2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</row>
    <row r="260" spans="1:31" ht="14.25" customHeight="1" x14ac:dyDescent="0.2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</row>
    <row r="261" spans="1:31" ht="14.25" customHeight="1" x14ac:dyDescent="0.2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</row>
    <row r="262" spans="1:31" ht="14.25" customHeight="1" x14ac:dyDescent="0.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</row>
    <row r="263" spans="1:31" ht="14.25" customHeight="1" x14ac:dyDescent="0.2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</row>
    <row r="264" spans="1:31" ht="14.25" customHeight="1" x14ac:dyDescent="0.2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</row>
    <row r="265" spans="1:31" ht="14.25" customHeight="1" x14ac:dyDescent="0.2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</row>
    <row r="266" spans="1:31" ht="14.25" customHeight="1" x14ac:dyDescent="0.2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</row>
    <row r="267" spans="1:31" ht="14.25" customHeight="1" x14ac:dyDescent="0.2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</row>
    <row r="268" spans="1:31" ht="14.25" customHeight="1" x14ac:dyDescent="0.2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</row>
    <row r="269" spans="1:31" ht="14.25" customHeight="1" x14ac:dyDescent="0.2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</row>
    <row r="270" spans="1:31" ht="14.25" customHeight="1" x14ac:dyDescent="0.2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</row>
    <row r="271" spans="1:31" ht="14.25" customHeight="1" x14ac:dyDescent="0.2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</row>
    <row r="272" spans="1:31" ht="14.25" customHeight="1" x14ac:dyDescent="0.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</row>
    <row r="273" spans="1:31" ht="14.25" customHeight="1" x14ac:dyDescent="0.2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</row>
    <row r="274" spans="1:31" ht="14.25" customHeight="1" x14ac:dyDescent="0.2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</row>
    <row r="275" spans="1:31" ht="14.25" customHeight="1" x14ac:dyDescent="0.2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</row>
    <row r="276" spans="1:31" ht="14.25" customHeight="1" x14ac:dyDescent="0.2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</row>
    <row r="277" spans="1:31" ht="14.25" customHeight="1" x14ac:dyDescent="0.2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</row>
    <row r="278" spans="1:31" ht="14.25" customHeight="1" x14ac:dyDescent="0.2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</row>
    <row r="279" spans="1:31" ht="14.25" customHeight="1" x14ac:dyDescent="0.2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</row>
    <row r="280" spans="1:31" ht="14.25" customHeight="1" x14ac:dyDescent="0.2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</row>
    <row r="281" spans="1:31" ht="14.25" customHeight="1" x14ac:dyDescent="0.2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</row>
    <row r="282" spans="1:31" ht="14.25" customHeight="1" x14ac:dyDescent="0.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</row>
    <row r="283" spans="1:31" ht="14.25" customHeight="1" x14ac:dyDescent="0.2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</row>
    <row r="284" spans="1:31" ht="14.25" customHeight="1" x14ac:dyDescent="0.2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</row>
    <row r="285" spans="1:31" ht="14.25" customHeight="1" x14ac:dyDescent="0.2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</row>
    <row r="286" spans="1:31" ht="14.25" customHeight="1" x14ac:dyDescent="0.2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</row>
    <row r="287" spans="1:31" ht="14.25" customHeight="1" x14ac:dyDescent="0.2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</row>
    <row r="288" spans="1:31" ht="14.25" customHeight="1" x14ac:dyDescent="0.2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</row>
    <row r="289" spans="1:31" ht="14.25" customHeight="1" x14ac:dyDescent="0.2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</row>
    <row r="290" spans="1:31" ht="14.25" customHeight="1" x14ac:dyDescent="0.2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</row>
    <row r="291" spans="1:31" ht="14.25" customHeight="1" x14ac:dyDescent="0.2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</row>
    <row r="292" spans="1:31" ht="14.25" customHeight="1" x14ac:dyDescent="0.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</row>
    <row r="293" spans="1:31" ht="14.25" customHeight="1" x14ac:dyDescent="0.2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</row>
    <row r="294" spans="1:31" ht="14.25" customHeight="1" x14ac:dyDescent="0.2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</row>
    <row r="295" spans="1:31" ht="14.25" customHeight="1" x14ac:dyDescent="0.2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</row>
    <row r="296" spans="1:31" ht="14.25" customHeight="1" x14ac:dyDescent="0.2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</row>
    <row r="297" spans="1:31" ht="14.25" customHeight="1" x14ac:dyDescent="0.2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</row>
    <row r="298" spans="1:31" ht="14.25" customHeight="1" x14ac:dyDescent="0.2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</row>
    <row r="299" spans="1:31" ht="14.25" customHeight="1" x14ac:dyDescent="0.2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</row>
    <row r="300" spans="1:31" ht="14.25" customHeight="1" x14ac:dyDescent="0.2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</row>
    <row r="301" spans="1:31" ht="14.25" customHeight="1" x14ac:dyDescent="0.2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</row>
    <row r="302" spans="1:31" ht="14.25" customHeight="1" x14ac:dyDescent="0.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</row>
    <row r="303" spans="1:31" ht="14.25" customHeight="1" x14ac:dyDescent="0.2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</row>
    <row r="304" spans="1:31" ht="14.25" customHeight="1" x14ac:dyDescent="0.2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</row>
    <row r="305" spans="1:31" ht="14.25" customHeight="1" x14ac:dyDescent="0.2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</row>
    <row r="306" spans="1:31" ht="14.25" customHeight="1" x14ac:dyDescent="0.2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</row>
    <row r="307" spans="1:31" ht="14.25" customHeight="1" x14ac:dyDescent="0.2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</row>
    <row r="308" spans="1:31" ht="14.25" customHeight="1" x14ac:dyDescent="0.2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</row>
    <row r="309" spans="1:31" ht="14.25" customHeight="1" x14ac:dyDescent="0.2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</row>
    <row r="310" spans="1:31" ht="14.25" customHeight="1" x14ac:dyDescent="0.2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</row>
    <row r="311" spans="1:31" ht="14.25" customHeight="1" x14ac:dyDescent="0.2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</row>
    <row r="312" spans="1:31" ht="14.25" customHeight="1" x14ac:dyDescent="0.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</row>
    <row r="313" spans="1:31" ht="14.25" customHeight="1" x14ac:dyDescent="0.2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</row>
    <row r="314" spans="1:31" ht="14.25" customHeight="1" x14ac:dyDescent="0.2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</row>
    <row r="315" spans="1:31" ht="14.25" customHeight="1" x14ac:dyDescent="0.2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</row>
    <row r="316" spans="1:31" ht="14.25" customHeight="1" x14ac:dyDescent="0.2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</row>
    <row r="317" spans="1:31" ht="14.25" customHeight="1" x14ac:dyDescent="0.2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</row>
    <row r="318" spans="1:31" ht="14.25" customHeight="1" x14ac:dyDescent="0.2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</row>
    <row r="319" spans="1:31" ht="14.25" customHeight="1" x14ac:dyDescent="0.2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</row>
    <row r="320" spans="1:31" ht="14.25" customHeight="1" x14ac:dyDescent="0.2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</row>
    <row r="321" spans="1:31" ht="14.25" customHeight="1" x14ac:dyDescent="0.2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</row>
    <row r="322" spans="1:31" ht="14.25" customHeight="1" x14ac:dyDescent="0.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</row>
    <row r="323" spans="1:31" ht="14.25" customHeight="1" x14ac:dyDescent="0.2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</row>
    <row r="324" spans="1:31" ht="14.25" customHeight="1" x14ac:dyDescent="0.2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</row>
    <row r="325" spans="1:31" ht="14.25" customHeight="1" x14ac:dyDescent="0.2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</row>
    <row r="326" spans="1:31" ht="14.25" customHeight="1" x14ac:dyDescent="0.2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</row>
    <row r="327" spans="1:31" ht="14.25" customHeight="1" x14ac:dyDescent="0.2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</row>
    <row r="328" spans="1:31" ht="14.25" customHeight="1" x14ac:dyDescent="0.2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</row>
    <row r="329" spans="1:31" ht="14.25" customHeight="1" x14ac:dyDescent="0.2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</row>
    <row r="330" spans="1:31" ht="14.25" customHeight="1" x14ac:dyDescent="0.2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</row>
    <row r="331" spans="1:31" ht="14.25" customHeight="1" x14ac:dyDescent="0.2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</row>
    <row r="332" spans="1:31" ht="14.25" customHeight="1" x14ac:dyDescent="0.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</row>
    <row r="333" spans="1:31" ht="14.25" customHeight="1" x14ac:dyDescent="0.2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</row>
    <row r="334" spans="1:31" ht="14.25" customHeight="1" x14ac:dyDescent="0.2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</row>
    <row r="335" spans="1:31" ht="14.25" customHeight="1" x14ac:dyDescent="0.2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</row>
    <row r="336" spans="1:31" ht="14.25" customHeight="1" x14ac:dyDescent="0.2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</row>
    <row r="337" spans="1:31" ht="14.25" customHeight="1" x14ac:dyDescent="0.2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</row>
    <row r="338" spans="1:31" ht="14.25" customHeight="1" x14ac:dyDescent="0.2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</row>
    <row r="339" spans="1:31" ht="14.25" customHeight="1" x14ac:dyDescent="0.2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</row>
    <row r="340" spans="1:31" ht="14.25" customHeight="1" x14ac:dyDescent="0.2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</row>
    <row r="341" spans="1:31" ht="14.25" customHeight="1" x14ac:dyDescent="0.2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</row>
    <row r="342" spans="1:31" ht="14.25" customHeight="1" x14ac:dyDescent="0.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</row>
    <row r="343" spans="1:31" ht="14.25" customHeight="1" x14ac:dyDescent="0.2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</row>
    <row r="344" spans="1:31" ht="14.25" customHeight="1" x14ac:dyDescent="0.2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</row>
    <row r="345" spans="1:31" ht="14.25" customHeight="1" x14ac:dyDescent="0.2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</row>
    <row r="346" spans="1:31" ht="14.25" customHeight="1" x14ac:dyDescent="0.2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</row>
    <row r="347" spans="1:31" ht="14.25" customHeight="1" x14ac:dyDescent="0.2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</row>
    <row r="348" spans="1:31" ht="14.25" customHeight="1" x14ac:dyDescent="0.2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</row>
    <row r="349" spans="1:31" ht="14.25" customHeight="1" x14ac:dyDescent="0.2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</row>
    <row r="350" spans="1:31" ht="14.25" customHeight="1" x14ac:dyDescent="0.2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</row>
    <row r="351" spans="1:31" ht="14.25" customHeight="1" x14ac:dyDescent="0.2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</row>
    <row r="352" spans="1:31" ht="14.25" customHeight="1" x14ac:dyDescent="0.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</row>
    <row r="353" spans="1:31" ht="14.25" customHeight="1" x14ac:dyDescent="0.2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</row>
    <row r="354" spans="1:31" ht="14.25" customHeight="1" x14ac:dyDescent="0.2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</row>
    <row r="355" spans="1:31" ht="14.25" customHeight="1" x14ac:dyDescent="0.2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</row>
    <row r="356" spans="1:31" ht="14.25" customHeight="1" x14ac:dyDescent="0.2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</row>
    <row r="357" spans="1:31" ht="14.25" customHeight="1" x14ac:dyDescent="0.2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</row>
    <row r="358" spans="1:31" ht="14.25" customHeight="1" x14ac:dyDescent="0.2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</row>
    <row r="359" spans="1:31" ht="14.25" customHeight="1" x14ac:dyDescent="0.2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</row>
    <row r="360" spans="1:31" ht="14.25" customHeight="1" x14ac:dyDescent="0.2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</row>
    <row r="361" spans="1:31" ht="14.25" customHeight="1" x14ac:dyDescent="0.2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</row>
    <row r="362" spans="1:31" ht="14.25" customHeight="1" x14ac:dyDescent="0.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</row>
    <row r="363" spans="1:31" ht="14.25" customHeight="1" x14ac:dyDescent="0.2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</row>
    <row r="364" spans="1:31" ht="14.25" customHeight="1" x14ac:dyDescent="0.2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</row>
    <row r="365" spans="1:31" ht="14.25" customHeight="1" x14ac:dyDescent="0.2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</row>
    <row r="366" spans="1:31" ht="14.25" customHeight="1" x14ac:dyDescent="0.2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</row>
    <row r="367" spans="1:31" ht="14.25" customHeight="1" x14ac:dyDescent="0.2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</row>
    <row r="368" spans="1:31" ht="14.25" customHeight="1" x14ac:dyDescent="0.2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</row>
    <row r="369" spans="1:31" ht="14.25" customHeight="1" x14ac:dyDescent="0.2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</row>
    <row r="370" spans="1:31" ht="14.25" customHeight="1" x14ac:dyDescent="0.2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</row>
    <row r="371" spans="1:31" ht="14.25" customHeight="1" x14ac:dyDescent="0.2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</row>
    <row r="372" spans="1:31" ht="14.25" customHeight="1" x14ac:dyDescent="0.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</row>
    <row r="373" spans="1:31" ht="14.25" customHeight="1" x14ac:dyDescent="0.2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</row>
    <row r="374" spans="1:31" ht="14.25" customHeight="1" x14ac:dyDescent="0.2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</row>
    <row r="375" spans="1:31" ht="14.25" customHeight="1" x14ac:dyDescent="0.2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</row>
    <row r="376" spans="1:31" ht="14.25" customHeight="1" x14ac:dyDescent="0.2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</row>
    <row r="377" spans="1:31" ht="14.25" customHeight="1" x14ac:dyDescent="0.2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</row>
    <row r="378" spans="1:31" ht="14.25" customHeight="1" x14ac:dyDescent="0.2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</row>
    <row r="379" spans="1:31" ht="14.25" customHeight="1" x14ac:dyDescent="0.2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</row>
    <row r="380" spans="1:31" ht="14.25" customHeight="1" x14ac:dyDescent="0.2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</row>
    <row r="381" spans="1:31" ht="14.25" customHeight="1" x14ac:dyDescent="0.2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</row>
    <row r="382" spans="1:31" ht="14.25" customHeight="1" x14ac:dyDescent="0.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</row>
    <row r="383" spans="1:31" ht="14.25" customHeight="1" x14ac:dyDescent="0.2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</row>
    <row r="384" spans="1:31" ht="14.25" customHeight="1" x14ac:dyDescent="0.2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</row>
    <row r="385" spans="1:31" ht="14.25" customHeight="1" x14ac:dyDescent="0.2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</row>
    <row r="386" spans="1:31" ht="14.25" customHeight="1" x14ac:dyDescent="0.2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</row>
    <row r="387" spans="1:31" ht="14.25" customHeight="1" x14ac:dyDescent="0.2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</row>
    <row r="388" spans="1:31" ht="14.25" customHeight="1" x14ac:dyDescent="0.2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</row>
    <row r="389" spans="1:31" ht="14.25" customHeight="1" x14ac:dyDescent="0.2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</row>
    <row r="390" spans="1:31" ht="14.25" customHeight="1" x14ac:dyDescent="0.2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</row>
    <row r="391" spans="1:31" ht="14.25" customHeight="1" x14ac:dyDescent="0.2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</row>
    <row r="392" spans="1:31" ht="14.25" customHeight="1" x14ac:dyDescent="0.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</row>
    <row r="393" spans="1:31" ht="14.25" customHeight="1" x14ac:dyDescent="0.2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</row>
    <row r="394" spans="1:31" ht="14.25" customHeight="1" x14ac:dyDescent="0.2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</row>
    <row r="395" spans="1:31" ht="14.25" customHeight="1" x14ac:dyDescent="0.2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</row>
    <row r="396" spans="1:31" ht="14.25" customHeight="1" x14ac:dyDescent="0.2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</row>
    <row r="397" spans="1:31" ht="14.25" customHeight="1" x14ac:dyDescent="0.2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</row>
    <row r="398" spans="1:31" ht="14.25" customHeight="1" x14ac:dyDescent="0.2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</row>
    <row r="399" spans="1:31" ht="14.25" customHeight="1" x14ac:dyDescent="0.2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</row>
    <row r="400" spans="1:31" ht="14.25" customHeight="1" x14ac:dyDescent="0.2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</row>
    <row r="401" spans="1:31" ht="14.25" customHeight="1" x14ac:dyDescent="0.2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</row>
    <row r="402" spans="1:31" ht="14.25" customHeight="1" x14ac:dyDescent="0.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</row>
    <row r="403" spans="1:31" ht="14.25" customHeight="1" x14ac:dyDescent="0.2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</row>
    <row r="404" spans="1:31" ht="14.25" customHeight="1" x14ac:dyDescent="0.2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</row>
    <row r="405" spans="1:31" ht="14.25" customHeight="1" x14ac:dyDescent="0.2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</row>
    <row r="406" spans="1:31" ht="14.25" customHeight="1" x14ac:dyDescent="0.2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</row>
    <row r="407" spans="1:31" ht="14.25" customHeight="1" x14ac:dyDescent="0.2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</row>
    <row r="408" spans="1:31" ht="14.25" customHeight="1" x14ac:dyDescent="0.2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</row>
    <row r="409" spans="1:31" ht="14.25" customHeight="1" x14ac:dyDescent="0.2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</row>
    <row r="410" spans="1:31" ht="14.25" customHeight="1" x14ac:dyDescent="0.2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</row>
    <row r="411" spans="1:31" ht="14.25" customHeight="1" x14ac:dyDescent="0.2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</row>
    <row r="412" spans="1:31" ht="14.25" customHeight="1" x14ac:dyDescent="0.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</row>
    <row r="413" spans="1:31" ht="14.25" customHeight="1" x14ac:dyDescent="0.2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</row>
    <row r="414" spans="1:31" ht="14.25" customHeight="1" x14ac:dyDescent="0.2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</row>
    <row r="415" spans="1:31" ht="14.25" customHeight="1" x14ac:dyDescent="0.2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</row>
    <row r="416" spans="1:31" ht="14.25" customHeight="1" x14ac:dyDescent="0.2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</row>
    <row r="417" spans="1:31" ht="14.25" customHeight="1" x14ac:dyDescent="0.2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</row>
    <row r="418" spans="1:31" ht="14.25" customHeight="1" x14ac:dyDescent="0.2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</row>
    <row r="419" spans="1:31" ht="14.25" customHeight="1" x14ac:dyDescent="0.2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</row>
    <row r="420" spans="1:31" ht="14.25" customHeight="1" x14ac:dyDescent="0.2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</row>
    <row r="421" spans="1:31" ht="14.25" customHeight="1" x14ac:dyDescent="0.2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</row>
    <row r="422" spans="1:31" ht="14.25" customHeight="1" x14ac:dyDescent="0.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</row>
    <row r="423" spans="1:31" ht="14.25" customHeight="1" x14ac:dyDescent="0.2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</row>
    <row r="424" spans="1:31" ht="14.25" customHeight="1" x14ac:dyDescent="0.2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</row>
    <row r="425" spans="1:31" ht="14.25" customHeight="1" x14ac:dyDescent="0.2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</row>
    <row r="426" spans="1:31" ht="14.25" customHeight="1" x14ac:dyDescent="0.2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</row>
    <row r="427" spans="1:31" ht="14.25" customHeight="1" x14ac:dyDescent="0.2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</row>
    <row r="428" spans="1:31" ht="14.25" customHeight="1" x14ac:dyDescent="0.2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</row>
    <row r="429" spans="1:31" ht="14.25" customHeight="1" x14ac:dyDescent="0.2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</row>
    <row r="430" spans="1:31" ht="14.25" customHeight="1" x14ac:dyDescent="0.2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</row>
    <row r="431" spans="1:31" ht="14.25" customHeight="1" x14ac:dyDescent="0.2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</row>
    <row r="432" spans="1:31" ht="14.25" customHeight="1" x14ac:dyDescent="0.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</row>
    <row r="433" spans="1:31" ht="14.25" customHeight="1" x14ac:dyDescent="0.2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</row>
    <row r="434" spans="1:31" ht="14.25" customHeight="1" x14ac:dyDescent="0.2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</row>
    <row r="435" spans="1:31" ht="14.25" customHeight="1" x14ac:dyDescent="0.2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</row>
    <row r="436" spans="1:31" ht="14.25" customHeight="1" x14ac:dyDescent="0.2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</row>
    <row r="437" spans="1:31" ht="14.25" customHeight="1" x14ac:dyDescent="0.2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</row>
    <row r="438" spans="1:31" ht="14.25" customHeight="1" x14ac:dyDescent="0.2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</row>
    <row r="439" spans="1:31" ht="14.25" customHeight="1" x14ac:dyDescent="0.2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</row>
    <row r="440" spans="1:31" ht="14.25" customHeight="1" x14ac:dyDescent="0.2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</row>
    <row r="441" spans="1:31" ht="14.25" customHeight="1" x14ac:dyDescent="0.2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</row>
    <row r="442" spans="1:31" ht="14.25" customHeight="1" x14ac:dyDescent="0.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</row>
    <row r="443" spans="1:31" ht="14.25" customHeight="1" x14ac:dyDescent="0.2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</row>
    <row r="444" spans="1:31" ht="14.25" customHeight="1" x14ac:dyDescent="0.2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</row>
    <row r="445" spans="1:31" ht="14.25" customHeight="1" x14ac:dyDescent="0.2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</row>
    <row r="446" spans="1:31" ht="14.25" customHeight="1" x14ac:dyDescent="0.2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</row>
    <row r="447" spans="1:31" ht="14.25" customHeight="1" x14ac:dyDescent="0.2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</row>
    <row r="448" spans="1:31" ht="14.25" customHeight="1" x14ac:dyDescent="0.2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</row>
    <row r="449" spans="1:31" ht="14.25" customHeight="1" x14ac:dyDescent="0.2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</row>
    <row r="450" spans="1:31" ht="14.25" customHeight="1" x14ac:dyDescent="0.2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</row>
    <row r="451" spans="1:31" ht="14.25" customHeight="1" x14ac:dyDescent="0.2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</row>
    <row r="452" spans="1:31" ht="14.25" customHeight="1" x14ac:dyDescent="0.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</row>
    <row r="453" spans="1:31" ht="14.25" customHeight="1" x14ac:dyDescent="0.2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</row>
    <row r="454" spans="1:31" ht="14.25" customHeight="1" x14ac:dyDescent="0.2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</row>
    <row r="455" spans="1:31" ht="14.25" customHeight="1" x14ac:dyDescent="0.2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</row>
    <row r="456" spans="1:31" ht="14.25" customHeight="1" x14ac:dyDescent="0.2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</row>
    <row r="457" spans="1:31" ht="14.25" customHeight="1" x14ac:dyDescent="0.2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</row>
    <row r="458" spans="1:31" ht="14.25" customHeight="1" x14ac:dyDescent="0.2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</row>
    <row r="459" spans="1:31" ht="14.25" customHeight="1" x14ac:dyDescent="0.2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</row>
    <row r="460" spans="1:31" ht="14.25" customHeight="1" x14ac:dyDescent="0.2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</row>
    <row r="461" spans="1:31" ht="14.25" customHeight="1" x14ac:dyDescent="0.2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</row>
    <row r="462" spans="1:31" ht="14.25" customHeight="1" x14ac:dyDescent="0.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</row>
    <row r="463" spans="1:31" ht="14.25" customHeight="1" x14ac:dyDescent="0.2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</row>
    <row r="464" spans="1:31" ht="14.25" customHeight="1" x14ac:dyDescent="0.2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</row>
    <row r="465" spans="1:31" ht="14.25" customHeight="1" x14ac:dyDescent="0.2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</row>
    <row r="466" spans="1:31" ht="14.25" customHeight="1" x14ac:dyDescent="0.2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</row>
    <row r="467" spans="1:31" ht="14.25" customHeight="1" x14ac:dyDescent="0.2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</row>
    <row r="468" spans="1:31" ht="14.25" customHeight="1" x14ac:dyDescent="0.2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</row>
    <row r="469" spans="1:31" ht="14.25" customHeight="1" x14ac:dyDescent="0.2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</row>
    <row r="470" spans="1:31" ht="14.25" customHeight="1" x14ac:dyDescent="0.2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</row>
    <row r="471" spans="1:31" ht="14.25" customHeight="1" x14ac:dyDescent="0.2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</row>
    <row r="472" spans="1:31" ht="14.25" customHeight="1" x14ac:dyDescent="0.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</row>
    <row r="473" spans="1:31" ht="14.25" customHeight="1" x14ac:dyDescent="0.2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</row>
    <row r="474" spans="1:31" ht="14.25" customHeight="1" x14ac:dyDescent="0.2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</row>
    <row r="475" spans="1:31" ht="14.25" customHeight="1" x14ac:dyDescent="0.2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</row>
    <row r="476" spans="1:31" ht="14.25" customHeight="1" x14ac:dyDescent="0.2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</row>
    <row r="477" spans="1:31" ht="14.25" customHeight="1" x14ac:dyDescent="0.2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</row>
    <row r="478" spans="1:31" ht="14.25" customHeight="1" x14ac:dyDescent="0.2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</row>
    <row r="479" spans="1:31" ht="14.25" customHeight="1" x14ac:dyDescent="0.2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</row>
    <row r="480" spans="1:31" ht="14.25" customHeight="1" x14ac:dyDescent="0.2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</row>
    <row r="481" spans="1:31" ht="14.25" customHeight="1" x14ac:dyDescent="0.2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</row>
    <row r="482" spans="1:31" ht="14.25" customHeight="1" x14ac:dyDescent="0.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</row>
    <row r="483" spans="1:31" ht="14.25" customHeight="1" x14ac:dyDescent="0.2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</row>
    <row r="484" spans="1:31" ht="14.25" customHeight="1" x14ac:dyDescent="0.2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</row>
    <row r="485" spans="1:31" ht="14.25" customHeight="1" x14ac:dyDescent="0.2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</row>
    <row r="486" spans="1:31" ht="14.25" customHeight="1" x14ac:dyDescent="0.2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</row>
    <row r="487" spans="1:31" ht="14.25" customHeight="1" x14ac:dyDescent="0.2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</row>
    <row r="488" spans="1:31" ht="14.25" customHeight="1" x14ac:dyDescent="0.2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</row>
    <row r="489" spans="1:31" ht="14.25" customHeight="1" x14ac:dyDescent="0.2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</row>
    <row r="490" spans="1:31" ht="14.25" customHeight="1" x14ac:dyDescent="0.2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</row>
    <row r="491" spans="1:31" ht="14.25" customHeight="1" x14ac:dyDescent="0.2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</row>
    <row r="492" spans="1:31" ht="14.25" customHeight="1" x14ac:dyDescent="0.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</row>
    <row r="493" spans="1:31" ht="14.25" customHeight="1" x14ac:dyDescent="0.2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</row>
    <row r="494" spans="1:31" ht="14.25" customHeight="1" x14ac:dyDescent="0.2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</row>
    <row r="495" spans="1:31" ht="14.25" customHeight="1" x14ac:dyDescent="0.2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</row>
    <row r="496" spans="1:31" ht="14.25" customHeight="1" x14ac:dyDescent="0.2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</row>
    <row r="497" spans="1:31" ht="14.25" customHeight="1" x14ac:dyDescent="0.2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</row>
    <row r="498" spans="1:31" ht="14.25" customHeight="1" x14ac:dyDescent="0.2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</row>
    <row r="499" spans="1:31" ht="14.25" customHeight="1" x14ac:dyDescent="0.2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</row>
    <row r="500" spans="1:31" ht="14.25" customHeight="1" x14ac:dyDescent="0.2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</row>
    <row r="501" spans="1:31" ht="14.25" customHeight="1" x14ac:dyDescent="0.2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</row>
    <row r="502" spans="1:31" ht="14.25" customHeight="1" x14ac:dyDescent="0.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</row>
    <row r="503" spans="1:31" ht="14.25" customHeight="1" x14ac:dyDescent="0.2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</row>
    <row r="504" spans="1:31" ht="14.25" customHeight="1" x14ac:dyDescent="0.2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</row>
    <row r="505" spans="1:31" ht="14.25" customHeight="1" x14ac:dyDescent="0.2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</row>
    <row r="506" spans="1:31" ht="14.25" customHeight="1" x14ac:dyDescent="0.2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</row>
    <row r="507" spans="1:31" ht="14.25" customHeight="1" x14ac:dyDescent="0.2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</row>
    <row r="508" spans="1:31" ht="14.25" customHeight="1" x14ac:dyDescent="0.2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</row>
    <row r="509" spans="1:31" ht="14.25" customHeight="1" x14ac:dyDescent="0.2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</row>
    <row r="510" spans="1:31" ht="14.25" customHeight="1" x14ac:dyDescent="0.2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</row>
    <row r="511" spans="1:31" ht="14.25" customHeight="1" x14ac:dyDescent="0.2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</row>
    <row r="512" spans="1:31" ht="14.25" customHeight="1" x14ac:dyDescent="0.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</row>
    <row r="513" spans="1:31" ht="14.25" customHeight="1" x14ac:dyDescent="0.2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</row>
    <row r="514" spans="1:31" ht="14.25" customHeight="1" x14ac:dyDescent="0.2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</row>
    <row r="515" spans="1:31" ht="14.25" customHeight="1" x14ac:dyDescent="0.2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</row>
    <row r="516" spans="1:31" ht="14.25" customHeight="1" x14ac:dyDescent="0.2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</row>
    <row r="517" spans="1:31" ht="14.25" customHeight="1" x14ac:dyDescent="0.2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</row>
    <row r="518" spans="1:31" ht="14.25" customHeight="1" x14ac:dyDescent="0.2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</row>
    <row r="519" spans="1:31" ht="14.25" customHeight="1" x14ac:dyDescent="0.2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</row>
    <row r="520" spans="1:31" ht="14.25" customHeight="1" x14ac:dyDescent="0.2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</row>
    <row r="521" spans="1:31" ht="14.25" customHeight="1" x14ac:dyDescent="0.2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</row>
    <row r="522" spans="1:31" ht="14.25" customHeight="1" x14ac:dyDescent="0.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</row>
    <row r="523" spans="1:31" ht="14.25" customHeight="1" x14ac:dyDescent="0.2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</row>
    <row r="524" spans="1:31" ht="14.25" customHeight="1" x14ac:dyDescent="0.2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</row>
    <row r="525" spans="1:31" ht="14.25" customHeight="1" x14ac:dyDescent="0.2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</row>
    <row r="526" spans="1:31" ht="14.25" customHeight="1" x14ac:dyDescent="0.2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</row>
    <row r="527" spans="1:31" ht="14.25" customHeight="1" x14ac:dyDescent="0.2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</row>
    <row r="528" spans="1:31" ht="14.25" customHeight="1" x14ac:dyDescent="0.2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</row>
    <row r="529" spans="1:31" ht="14.25" customHeight="1" x14ac:dyDescent="0.2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</row>
    <row r="530" spans="1:31" ht="14.25" customHeight="1" x14ac:dyDescent="0.2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</row>
    <row r="531" spans="1:31" ht="14.25" customHeight="1" x14ac:dyDescent="0.2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</row>
    <row r="532" spans="1:31" ht="14.25" customHeight="1" x14ac:dyDescent="0.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</row>
    <row r="533" spans="1:31" ht="14.25" customHeight="1" x14ac:dyDescent="0.2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</row>
    <row r="534" spans="1:31" ht="14.25" customHeight="1" x14ac:dyDescent="0.2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</row>
    <row r="535" spans="1:31" ht="14.25" customHeight="1" x14ac:dyDescent="0.2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</row>
    <row r="536" spans="1:31" ht="14.25" customHeight="1" x14ac:dyDescent="0.2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</row>
    <row r="537" spans="1:31" ht="14.25" customHeight="1" x14ac:dyDescent="0.2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</row>
    <row r="538" spans="1:31" ht="14.25" customHeight="1" x14ac:dyDescent="0.2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</row>
    <row r="539" spans="1:31" ht="14.25" customHeight="1" x14ac:dyDescent="0.2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</row>
    <row r="540" spans="1:31" ht="14.25" customHeight="1" x14ac:dyDescent="0.2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</row>
    <row r="541" spans="1:31" ht="14.25" customHeight="1" x14ac:dyDescent="0.2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</row>
    <row r="542" spans="1:31" ht="14.25" customHeight="1" x14ac:dyDescent="0.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</row>
    <row r="543" spans="1:31" ht="14.25" customHeight="1" x14ac:dyDescent="0.2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</row>
    <row r="544" spans="1:31" ht="14.25" customHeight="1" x14ac:dyDescent="0.2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</row>
    <row r="545" spans="1:31" ht="14.25" customHeight="1" x14ac:dyDescent="0.2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</row>
    <row r="546" spans="1:31" ht="14.25" customHeight="1" x14ac:dyDescent="0.2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</row>
    <row r="547" spans="1:31" ht="14.25" customHeight="1" x14ac:dyDescent="0.2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</row>
    <row r="548" spans="1:31" ht="14.25" customHeight="1" x14ac:dyDescent="0.2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</row>
    <row r="549" spans="1:31" ht="14.25" customHeight="1" x14ac:dyDescent="0.2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</row>
    <row r="550" spans="1:31" ht="14.25" customHeight="1" x14ac:dyDescent="0.2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</row>
    <row r="551" spans="1:31" ht="14.25" customHeight="1" x14ac:dyDescent="0.2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</row>
    <row r="552" spans="1:31" ht="14.25" customHeight="1" x14ac:dyDescent="0.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</row>
    <row r="553" spans="1:31" ht="14.25" customHeight="1" x14ac:dyDescent="0.2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</row>
    <row r="554" spans="1:31" ht="14.25" customHeight="1" x14ac:dyDescent="0.2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</row>
    <row r="555" spans="1:31" ht="14.25" customHeight="1" x14ac:dyDescent="0.2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</row>
    <row r="556" spans="1:31" ht="14.25" customHeight="1" x14ac:dyDescent="0.2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</row>
    <row r="557" spans="1:31" ht="14.25" customHeight="1" x14ac:dyDescent="0.2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</row>
    <row r="558" spans="1:31" ht="14.25" customHeight="1" x14ac:dyDescent="0.2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</row>
    <row r="559" spans="1:31" ht="14.25" customHeight="1" x14ac:dyDescent="0.2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</row>
    <row r="560" spans="1:31" ht="14.25" customHeight="1" x14ac:dyDescent="0.2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</row>
    <row r="561" spans="1:31" ht="14.25" customHeight="1" x14ac:dyDescent="0.2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</row>
    <row r="562" spans="1:31" ht="14.25" customHeight="1" x14ac:dyDescent="0.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</row>
    <row r="563" spans="1:31" ht="14.25" customHeight="1" x14ac:dyDescent="0.2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</row>
    <row r="564" spans="1:31" ht="14.25" customHeight="1" x14ac:dyDescent="0.2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</row>
    <row r="565" spans="1:31" ht="14.25" customHeight="1" x14ac:dyDescent="0.2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</row>
    <row r="566" spans="1:31" ht="14.25" customHeight="1" x14ac:dyDescent="0.2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</row>
    <row r="567" spans="1:31" ht="14.25" customHeight="1" x14ac:dyDescent="0.2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</row>
    <row r="568" spans="1:31" ht="14.25" customHeight="1" x14ac:dyDescent="0.2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</row>
    <row r="569" spans="1:31" ht="14.25" customHeight="1" x14ac:dyDescent="0.2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</row>
    <row r="570" spans="1:31" ht="14.25" customHeight="1" x14ac:dyDescent="0.2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</row>
    <row r="571" spans="1:31" ht="14.25" customHeight="1" x14ac:dyDescent="0.2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</row>
    <row r="572" spans="1:31" ht="14.25" customHeight="1" x14ac:dyDescent="0.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</row>
    <row r="573" spans="1:31" ht="14.25" customHeight="1" x14ac:dyDescent="0.2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</row>
    <row r="574" spans="1:31" ht="14.25" customHeight="1" x14ac:dyDescent="0.2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</row>
    <row r="575" spans="1:31" ht="14.25" customHeight="1" x14ac:dyDescent="0.2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</row>
    <row r="576" spans="1:31" ht="14.25" customHeight="1" x14ac:dyDescent="0.2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</row>
    <row r="577" spans="1:31" ht="14.25" customHeight="1" x14ac:dyDescent="0.2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</row>
    <row r="578" spans="1:31" ht="14.25" customHeight="1" x14ac:dyDescent="0.2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</row>
    <row r="579" spans="1:31" ht="14.25" customHeight="1" x14ac:dyDescent="0.2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</row>
    <row r="580" spans="1:31" ht="14.25" customHeight="1" x14ac:dyDescent="0.2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</row>
    <row r="581" spans="1:31" ht="14.25" customHeight="1" x14ac:dyDescent="0.2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</row>
    <row r="582" spans="1:31" ht="14.25" customHeight="1" x14ac:dyDescent="0.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</row>
    <row r="583" spans="1:31" ht="14.25" customHeight="1" x14ac:dyDescent="0.2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</row>
    <row r="584" spans="1:31" ht="14.25" customHeight="1" x14ac:dyDescent="0.2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</row>
    <row r="585" spans="1:31" ht="14.25" customHeight="1" x14ac:dyDescent="0.2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</row>
    <row r="586" spans="1:31" ht="14.25" customHeight="1" x14ac:dyDescent="0.2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</row>
    <row r="587" spans="1:31" ht="14.25" customHeight="1" x14ac:dyDescent="0.2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</row>
    <row r="588" spans="1:31" ht="14.25" customHeight="1" x14ac:dyDescent="0.2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</row>
    <row r="589" spans="1:31" ht="14.25" customHeight="1" x14ac:dyDescent="0.2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</row>
    <row r="590" spans="1:31" ht="14.25" customHeight="1" x14ac:dyDescent="0.2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</row>
    <row r="591" spans="1:31" ht="14.25" customHeight="1" x14ac:dyDescent="0.2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</row>
    <row r="592" spans="1:31" ht="14.25" customHeight="1" x14ac:dyDescent="0.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</row>
    <row r="593" spans="1:31" ht="14.25" customHeight="1" x14ac:dyDescent="0.2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</row>
    <row r="594" spans="1:31" ht="14.25" customHeight="1" x14ac:dyDescent="0.2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</row>
    <row r="595" spans="1:31" ht="14.25" customHeight="1" x14ac:dyDescent="0.2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</row>
    <row r="596" spans="1:31" ht="14.25" customHeight="1" x14ac:dyDescent="0.2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</row>
    <row r="597" spans="1:31" ht="14.25" customHeight="1" x14ac:dyDescent="0.2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</row>
    <row r="598" spans="1:31" ht="14.25" customHeight="1" x14ac:dyDescent="0.2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</row>
    <row r="599" spans="1:31" ht="14.25" customHeight="1" x14ac:dyDescent="0.2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</row>
    <row r="600" spans="1:31" ht="14.25" customHeight="1" x14ac:dyDescent="0.2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</row>
    <row r="601" spans="1:31" ht="14.25" customHeight="1" x14ac:dyDescent="0.2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</row>
    <row r="602" spans="1:31" ht="14.25" customHeight="1" x14ac:dyDescent="0.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</row>
    <row r="603" spans="1:31" ht="14.25" customHeight="1" x14ac:dyDescent="0.2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</row>
    <row r="604" spans="1:31" ht="14.25" customHeight="1" x14ac:dyDescent="0.2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</row>
    <row r="605" spans="1:31" ht="14.25" customHeight="1" x14ac:dyDescent="0.2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</row>
    <row r="606" spans="1:31" ht="14.25" customHeight="1" x14ac:dyDescent="0.2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</row>
    <row r="607" spans="1:31" ht="14.25" customHeight="1" x14ac:dyDescent="0.2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</row>
    <row r="608" spans="1:31" ht="14.25" customHeight="1" x14ac:dyDescent="0.2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</row>
    <row r="609" spans="1:31" ht="14.25" customHeight="1" x14ac:dyDescent="0.2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</row>
    <row r="610" spans="1:31" ht="14.25" customHeight="1" x14ac:dyDescent="0.2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</row>
    <row r="611" spans="1:31" ht="14.25" customHeight="1" x14ac:dyDescent="0.2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</row>
    <row r="612" spans="1:31" ht="14.25" customHeight="1" x14ac:dyDescent="0.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</row>
    <row r="613" spans="1:31" ht="14.25" customHeight="1" x14ac:dyDescent="0.2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</row>
    <row r="614" spans="1:31" ht="14.25" customHeight="1" x14ac:dyDescent="0.2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</row>
    <row r="615" spans="1:31" ht="14.25" customHeight="1" x14ac:dyDescent="0.2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</row>
    <row r="616" spans="1:31" ht="14.25" customHeight="1" x14ac:dyDescent="0.2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</row>
    <row r="617" spans="1:31" ht="14.25" customHeight="1" x14ac:dyDescent="0.2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</row>
    <row r="618" spans="1:31" ht="14.25" customHeight="1" x14ac:dyDescent="0.2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</row>
    <row r="619" spans="1:31" ht="14.25" customHeight="1" x14ac:dyDescent="0.2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</row>
    <row r="620" spans="1:31" ht="14.25" customHeight="1" x14ac:dyDescent="0.2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</row>
    <row r="621" spans="1:31" ht="14.25" customHeight="1" x14ac:dyDescent="0.2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</row>
    <row r="622" spans="1:31" ht="14.25" customHeight="1" x14ac:dyDescent="0.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</row>
    <row r="623" spans="1:31" ht="14.25" customHeight="1" x14ac:dyDescent="0.2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</row>
    <row r="624" spans="1:31" ht="14.25" customHeight="1" x14ac:dyDescent="0.2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</row>
    <row r="625" spans="1:31" ht="14.25" customHeight="1" x14ac:dyDescent="0.2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</row>
    <row r="626" spans="1:31" ht="14.25" customHeight="1" x14ac:dyDescent="0.2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</row>
    <row r="627" spans="1:31" ht="14.25" customHeight="1" x14ac:dyDescent="0.2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</row>
    <row r="628" spans="1:31" ht="14.25" customHeight="1" x14ac:dyDescent="0.2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</row>
    <row r="629" spans="1:31" ht="14.25" customHeight="1" x14ac:dyDescent="0.2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</row>
    <row r="630" spans="1:31" ht="14.25" customHeight="1" x14ac:dyDescent="0.2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</row>
    <row r="631" spans="1:31" ht="14.25" customHeight="1" x14ac:dyDescent="0.2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</row>
    <row r="632" spans="1:31" ht="14.25" customHeight="1" x14ac:dyDescent="0.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</row>
    <row r="633" spans="1:31" ht="14.25" customHeight="1" x14ac:dyDescent="0.2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</row>
    <row r="634" spans="1:31" ht="14.25" customHeight="1" x14ac:dyDescent="0.2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</row>
    <row r="635" spans="1:31" ht="14.25" customHeight="1" x14ac:dyDescent="0.2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</row>
    <row r="636" spans="1:31" ht="14.25" customHeight="1" x14ac:dyDescent="0.2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</row>
    <row r="637" spans="1:31" ht="14.25" customHeight="1" x14ac:dyDescent="0.2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</row>
    <row r="638" spans="1:31" ht="14.25" customHeight="1" x14ac:dyDescent="0.2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</row>
    <row r="639" spans="1:31" ht="14.25" customHeight="1" x14ac:dyDescent="0.2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</row>
    <row r="640" spans="1:31" ht="14.25" customHeight="1" x14ac:dyDescent="0.2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</row>
    <row r="641" spans="1:31" ht="14.25" customHeight="1" x14ac:dyDescent="0.2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</row>
    <row r="642" spans="1:31" ht="14.25" customHeight="1" x14ac:dyDescent="0.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</row>
    <row r="643" spans="1:31" ht="14.25" customHeight="1" x14ac:dyDescent="0.2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</row>
    <row r="644" spans="1:31" ht="14.25" customHeight="1" x14ac:dyDescent="0.2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</row>
    <row r="645" spans="1:31" ht="14.25" customHeight="1" x14ac:dyDescent="0.2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</row>
    <row r="646" spans="1:31" ht="14.25" customHeight="1" x14ac:dyDescent="0.2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</row>
    <row r="647" spans="1:31" ht="14.25" customHeight="1" x14ac:dyDescent="0.2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</row>
    <row r="648" spans="1:31" ht="14.25" customHeight="1" x14ac:dyDescent="0.2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</row>
    <row r="649" spans="1:31" ht="14.25" customHeight="1" x14ac:dyDescent="0.2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</row>
    <row r="650" spans="1:31" ht="14.25" customHeight="1" x14ac:dyDescent="0.2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</row>
    <row r="651" spans="1:31" ht="14.25" customHeight="1" x14ac:dyDescent="0.2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</row>
    <row r="652" spans="1:31" ht="14.25" customHeight="1" x14ac:dyDescent="0.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</row>
    <row r="653" spans="1:31" ht="14.25" customHeight="1" x14ac:dyDescent="0.2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</row>
    <row r="654" spans="1:31" ht="14.25" customHeight="1" x14ac:dyDescent="0.2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</row>
    <row r="655" spans="1:31" ht="14.25" customHeight="1" x14ac:dyDescent="0.2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</row>
    <row r="656" spans="1:31" ht="14.25" customHeight="1" x14ac:dyDescent="0.2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</row>
    <row r="657" spans="1:31" ht="14.25" customHeight="1" x14ac:dyDescent="0.2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</row>
    <row r="658" spans="1:31" ht="14.25" customHeight="1" x14ac:dyDescent="0.2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</row>
    <row r="659" spans="1:31" ht="14.25" customHeight="1" x14ac:dyDescent="0.2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</row>
    <row r="660" spans="1:31" ht="14.25" customHeight="1" x14ac:dyDescent="0.2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</row>
    <row r="661" spans="1:31" ht="14.25" customHeight="1" x14ac:dyDescent="0.2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</row>
    <row r="662" spans="1:31" ht="14.25" customHeight="1" x14ac:dyDescent="0.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</row>
    <row r="663" spans="1:31" ht="14.25" customHeight="1" x14ac:dyDescent="0.2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</row>
    <row r="664" spans="1:31" ht="14.25" customHeight="1" x14ac:dyDescent="0.2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</row>
    <row r="665" spans="1:31" ht="14.25" customHeight="1" x14ac:dyDescent="0.2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</row>
    <row r="666" spans="1:31" ht="14.25" customHeight="1" x14ac:dyDescent="0.2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</row>
    <row r="667" spans="1:31" ht="14.25" customHeight="1" x14ac:dyDescent="0.2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</row>
    <row r="668" spans="1:31" ht="14.25" customHeight="1" x14ac:dyDescent="0.2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</row>
    <row r="669" spans="1:31" ht="14.25" customHeight="1" x14ac:dyDescent="0.2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</row>
    <row r="670" spans="1:31" ht="14.25" customHeight="1" x14ac:dyDescent="0.2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</row>
    <row r="671" spans="1:31" ht="14.25" customHeight="1" x14ac:dyDescent="0.2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</row>
    <row r="672" spans="1:31" ht="14.25" customHeight="1" x14ac:dyDescent="0.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</row>
    <row r="673" spans="1:31" ht="14.25" customHeight="1" x14ac:dyDescent="0.2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</row>
    <row r="674" spans="1:31" ht="14.25" customHeight="1" x14ac:dyDescent="0.2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</row>
    <row r="675" spans="1:31" ht="14.25" customHeight="1" x14ac:dyDescent="0.2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</row>
    <row r="676" spans="1:31" ht="14.25" customHeight="1" x14ac:dyDescent="0.2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</row>
    <row r="677" spans="1:31" ht="14.25" customHeight="1" x14ac:dyDescent="0.2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</row>
    <row r="678" spans="1:31" ht="14.25" customHeight="1" x14ac:dyDescent="0.2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</row>
    <row r="679" spans="1:31" ht="14.25" customHeight="1" x14ac:dyDescent="0.2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</row>
    <row r="680" spans="1:31" ht="14.25" customHeight="1" x14ac:dyDescent="0.2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</row>
    <row r="681" spans="1:31" ht="14.25" customHeight="1" x14ac:dyDescent="0.2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</row>
    <row r="682" spans="1:31" ht="14.25" customHeight="1" x14ac:dyDescent="0.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</row>
    <row r="683" spans="1:31" ht="14.25" customHeight="1" x14ac:dyDescent="0.2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</row>
    <row r="684" spans="1:31" ht="14.25" customHeight="1" x14ac:dyDescent="0.2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</row>
    <row r="685" spans="1:31" ht="14.25" customHeight="1" x14ac:dyDescent="0.2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</row>
    <row r="686" spans="1:31" ht="14.25" customHeight="1" x14ac:dyDescent="0.2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</row>
    <row r="687" spans="1:31" ht="14.25" customHeight="1" x14ac:dyDescent="0.2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</row>
    <row r="688" spans="1:31" ht="14.25" customHeight="1" x14ac:dyDescent="0.2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</row>
    <row r="689" spans="1:31" ht="14.25" customHeight="1" x14ac:dyDescent="0.2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</row>
    <row r="690" spans="1:31" ht="14.25" customHeight="1" x14ac:dyDescent="0.2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</row>
    <row r="691" spans="1:31" ht="14.25" customHeight="1" x14ac:dyDescent="0.2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</row>
    <row r="692" spans="1:31" ht="14.25" customHeight="1" x14ac:dyDescent="0.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</row>
    <row r="693" spans="1:31" ht="14.25" customHeight="1" x14ac:dyDescent="0.2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</row>
    <row r="694" spans="1:31" ht="14.25" customHeight="1" x14ac:dyDescent="0.2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</row>
    <row r="695" spans="1:31" ht="14.25" customHeight="1" x14ac:dyDescent="0.2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</row>
    <row r="696" spans="1:31" ht="14.25" customHeight="1" x14ac:dyDescent="0.2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</row>
    <row r="697" spans="1:31" ht="14.25" customHeight="1" x14ac:dyDescent="0.2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</row>
    <row r="698" spans="1:31" ht="14.25" customHeight="1" x14ac:dyDescent="0.2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</row>
    <row r="699" spans="1:31" ht="14.25" customHeight="1" x14ac:dyDescent="0.2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</row>
    <row r="700" spans="1:31" ht="14.25" customHeight="1" x14ac:dyDescent="0.2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</row>
    <row r="701" spans="1:31" ht="14.25" customHeight="1" x14ac:dyDescent="0.2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</row>
    <row r="702" spans="1:31" ht="14.25" customHeight="1" x14ac:dyDescent="0.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</row>
    <row r="703" spans="1:31" ht="14.25" customHeight="1" x14ac:dyDescent="0.2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</row>
    <row r="704" spans="1:31" ht="14.25" customHeight="1" x14ac:dyDescent="0.2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</row>
    <row r="705" spans="1:31" ht="14.25" customHeight="1" x14ac:dyDescent="0.2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</row>
    <row r="706" spans="1:31" ht="14.25" customHeight="1" x14ac:dyDescent="0.2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</row>
    <row r="707" spans="1:31" ht="14.25" customHeight="1" x14ac:dyDescent="0.2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</row>
    <row r="708" spans="1:31" ht="14.25" customHeight="1" x14ac:dyDescent="0.2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</row>
    <row r="709" spans="1:31" ht="14.25" customHeight="1" x14ac:dyDescent="0.2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</row>
    <row r="710" spans="1:31" ht="14.25" customHeight="1" x14ac:dyDescent="0.2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</row>
    <row r="711" spans="1:31" ht="14.25" customHeight="1" x14ac:dyDescent="0.2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</row>
    <row r="712" spans="1:31" ht="14.25" customHeight="1" x14ac:dyDescent="0.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</row>
    <row r="713" spans="1:31" ht="14.25" customHeight="1" x14ac:dyDescent="0.2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</row>
    <row r="714" spans="1:31" ht="14.25" customHeight="1" x14ac:dyDescent="0.2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</row>
    <row r="715" spans="1:31" ht="14.25" customHeight="1" x14ac:dyDescent="0.2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</row>
    <row r="716" spans="1:31" ht="14.25" customHeight="1" x14ac:dyDescent="0.2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</row>
    <row r="717" spans="1:31" ht="14.25" customHeight="1" x14ac:dyDescent="0.2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</row>
    <row r="718" spans="1:31" ht="14.25" customHeight="1" x14ac:dyDescent="0.2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</row>
    <row r="719" spans="1:31" ht="14.25" customHeight="1" x14ac:dyDescent="0.2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</row>
    <row r="720" spans="1:31" ht="14.25" customHeight="1" x14ac:dyDescent="0.2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</row>
    <row r="721" spans="1:31" ht="14.25" customHeight="1" x14ac:dyDescent="0.2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</row>
    <row r="722" spans="1:31" ht="14.25" customHeight="1" x14ac:dyDescent="0.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</row>
    <row r="723" spans="1:31" ht="14.25" customHeight="1" x14ac:dyDescent="0.2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</row>
    <row r="724" spans="1:31" ht="14.25" customHeight="1" x14ac:dyDescent="0.2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</row>
    <row r="725" spans="1:31" ht="14.25" customHeight="1" x14ac:dyDescent="0.2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</row>
    <row r="726" spans="1:31" ht="14.25" customHeight="1" x14ac:dyDescent="0.2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</row>
    <row r="727" spans="1:31" ht="14.25" customHeight="1" x14ac:dyDescent="0.2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</row>
    <row r="728" spans="1:31" ht="14.25" customHeight="1" x14ac:dyDescent="0.2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</row>
    <row r="729" spans="1:31" ht="14.25" customHeight="1" x14ac:dyDescent="0.2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</row>
    <row r="730" spans="1:31" ht="14.25" customHeight="1" x14ac:dyDescent="0.2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</row>
    <row r="731" spans="1:31" ht="14.25" customHeight="1" x14ac:dyDescent="0.2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</row>
    <row r="732" spans="1:31" ht="14.25" customHeight="1" x14ac:dyDescent="0.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</row>
    <row r="733" spans="1:31" ht="14.25" customHeight="1" x14ac:dyDescent="0.2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</row>
    <row r="734" spans="1:31" ht="14.25" customHeight="1" x14ac:dyDescent="0.2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</row>
    <row r="735" spans="1:31" ht="14.25" customHeight="1" x14ac:dyDescent="0.2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</row>
    <row r="736" spans="1:31" ht="14.25" customHeight="1" x14ac:dyDescent="0.2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</row>
    <row r="737" spans="1:31" ht="14.25" customHeight="1" x14ac:dyDescent="0.2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</row>
    <row r="738" spans="1:31" ht="14.25" customHeight="1" x14ac:dyDescent="0.2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</row>
    <row r="739" spans="1:31" ht="14.25" customHeight="1" x14ac:dyDescent="0.2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</row>
    <row r="740" spans="1:31" ht="14.25" customHeight="1" x14ac:dyDescent="0.2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</row>
    <row r="741" spans="1:31" ht="14.25" customHeight="1" x14ac:dyDescent="0.2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</row>
    <row r="742" spans="1:31" ht="14.25" customHeight="1" x14ac:dyDescent="0.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</row>
    <row r="743" spans="1:31" ht="14.25" customHeight="1" x14ac:dyDescent="0.2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</row>
    <row r="744" spans="1:31" ht="14.25" customHeight="1" x14ac:dyDescent="0.2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</row>
    <row r="745" spans="1:31" ht="14.25" customHeight="1" x14ac:dyDescent="0.2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</row>
    <row r="746" spans="1:31" ht="14.25" customHeight="1" x14ac:dyDescent="0.2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</row>
    <row r="747" spans="1:31" ht="14.25" customHeight="1" x14ac:dyDescent="0.2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</row>
    <row r="748" spans="1:31" ht="14.25" customHeight="1" x14ac:dyDescent="0.2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</row>
    <row r="749" spans="1:31" ht="14.25" customHeight="1" x14ac:dyDescent="0.2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</row>
    <row r="750" spans="1:31" ht="14.25" customHeight="1" x14ac:dyDescent="0.2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</row>
    <row r="751" spans="1:31" ht="14.25" customHeight="1" x14ac:dyDescent="0.2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</row>
    <row r="752" spans="1:31" ht="14.25" customHeight="1" x14ac:dyDescent="0.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</row>
    <row r="753" spans="1:31" ht="14.25" customHeight="1" x14ac:dyDescent="0.2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</row>
    <row r="754" spans="1:31" ht="14.25" customHeight="1" x14ac:dyDescent="0.2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</row>
    <row r="755" spans="1:31" ht="14.25" customHeight="1" x14ac:dyDescent="0.2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</row>
    <row r="756" spans="1:31" ht="14.25" customHeight="1" x14ac:dyDescent="0.2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</row>
    <row r="757" spans="1:31" ht="14.25" customHeight="1" x14ac:dyDescent="0.2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</row>
    <row r="758" spans="1:31" ht="14.25" customHeight="1" x14ac:dyDescent="0.2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</row>
    <row r="759" spans="1:31" ht="14.25" customHeight="1" x14ac:dyDescent="0.2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</row>
    <row r="760" spans="1:31" ht="14.25" customHeight="1" x14ac:dyDescent="0.2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</row>
    <row r="761" spans="1:31" ht="14.25" customHeight="1" x14ac:dyDescent="0.2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</row>
    <row r="762" spans="1:31" ht="14.25" customHeight="1" x14ac:dyDescent="0.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</row>
    <row r="763" spans="1:31" ht="14.25" customHeight="1" x14ac:dyDescent="0.2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</row>
    <row r="764" spans="1:31" ht="14.25" customHeight="1" x14ac:dyDescent="0.2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</row>
    <row r="765" spans="1:31" ht="14.25" customHeight="1" x14ac:dyDescent="0.2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</row>
    <row r="766" spans="1:31" ht="14.25" customHeight="1" x14ac:dyDescent="0.2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</row>
    <row r="767" spans="1:31" ht="14.25" customHeight="1" x14ac:dyDescent="0.2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</row>
    <row r="768" spans="1:31" ht="14.25" customHeight="1" x14ac:dyDescent="0.2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</row>
    <row r="769" spans="1:31" ht="14.25" customHeight="1" x14ac:dyDescent="0.2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</row>
    <row r="770" spans="1:31" ht="14.25" customHeight="1" x14ac:dyDescent="0.2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</row>
    <row r="771" spans="1:31" ht="14.25" customHeight="1" x14ac:dyDescent="0.2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</row>
    <row r="772" spans="1:31" ht="14.25" customHeight="1" x14ac:dyDescent="0.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</row>
    <row r="773" spans="1:31" ht="14.25" customHeight="1" x14ac:dyDescent="0.2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</row>
    <row r="774" spans="1:31" ht="14.25" customHeight="1" x14ac:dyDescent="0.2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</row>
    <row r="775" spans="1:31" ht="14.25" customHeight="1" x14ac:dyDescent="0.2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</row>
    <row r="776" spans="1:31" ht="14.25" customHeight="1" x14ac:dyDescent="0.2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</row>
    <row r="777" spans="1:31" ht="14.25" customHeight="1" x14ac:dyDescent="0.2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</row>
    <row r="778" spans="1:31" ht="14.25" customHeight="1" x14ac:dyDescent="0.2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</row>
    <row r="779" spans="1:31" ht="14.25" customHeight="1" x14ac:dyDescent="0.2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</row>
    <row r="780" spans="1:31" ht="14.25" customHeight="1" x14ac:dyDescent="0.2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</row>
    <row r="781" spans="1:31" ht="14.25" customHeight="1" x14ac:dyDescent="0.2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</row>
    <row r="782" spans="1:31" ht="14.25" customHeight="1" x14ac:dyDescent="0.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</row>
    <row r="783" spans="1:31" ht="14.25" customHeight="1" x14ac:dyDescent="0.2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</row>
    <row r="784" spans="1:31" ht="14.25" customHeight="1" x14ac:dyDescent="0.2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</row>
    <row r="785" spans="1:31" ht="14.25" customHeight="1" x14ac:dyDescent="0.2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</row>
    <row r="786" spans="1:31" ht="14.25" customHeight="1" x14ac:dyDescent="0.2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</row>
    <row r="787" spans="1:31" ht="14.25" customHeight="1" x14ac:dyDescent="0.2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</row>
    <row r="788" spans="1:31" ht="14.25" customHeight="1" x14ac:dyDescent="0.2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</row>
    <row r="789" spans="1:31" ht="14.25" customHeight="1" x14ac:dyDescent="0.2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</row>
    <row r="790" spans="1:31" ht="14.25" customHeight="1" x14ac:dyDescent="0.2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</row>
    <row r="791" spans="1:31" ht="14.25" customHeight="1" x14ac:dyDescent="0.2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</row>
    <row r="792" spans="1:31" ht="14.25" customHeight="1" x14ac:dyDescent="0.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</row>
    <row r="793" spans="1:31" ht="14.25" customHeight="1" x14ac:dyDescent="0.2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</row>
    <row r="794" spans="1:31" ht="14.25" customHeight="1" x14ac:dyDescent="0.2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</row>
    <row r="795" spans="1:31" ht="14.25" customHeight="1" x14ac:dyDescent="0.2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</row>
    <row r="796" spans="1:31" ht="14.25" customHeight="1" x14ac:dyDescent="0.2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</row>
    <row r="797" spans="1:31" ht="14.25" customHeight="1" x14ac:dyDescent="0.2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</row>
    <row r="798" spans="1:31" ht="14.25" customHeight="1" x14ac:dyDescent="0.2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</row>
    <row r="799" spans="1:31" ht="14.25" customHeight="1" x14ac:dyDescent="0.2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</row>
    <row r="800" spans="1:31" ht="14.25" customHeight="1" x14ac:dyDescent="0.2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</row>
    <row r="801" spans="1:31" ht="14.25" customHeight="1" x14ac:dyDescent="0.2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</row>
    <row r="802" spans="1:31" ht="14.25" customHeight="1" x14ac:dyDescent="0.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</row>
    <row r="803" spans="1:31" ht="14.25" customHeight="1" x14ac:dyDescent="0.2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</row>
    <row r="804" spans="1:31" ht="14.25" customHeight="1" x14ac:dyDescent="0.2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</row>
    <row r="805" spans="1:31" ht="14.25" customHeight="1" x14ac:dyDescent="0.2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</row>
    <row r="806" spans="1:31" ht="14.25" customHeight="1" x14ac:dyDescent="0.2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</row>
    <row r="807" spans="1:31" ht="14.25" customHeight="1" x14ac:dyDescent="0.2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</row>
    <row r="808" spans="1:31" ht="14.25" customHeight="1" x14ac:dyDescent="0.2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</row>
    <row r="809" spans="1:31" ht="14.25" customHeight="1" x14ac:dyDescent="0.2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</row>
    <row r="810" spans="1:31" ht="14.25" customHeight="1" x14ac:dyDescent="0.2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</row>
    <row r="811" spans="1:31" ht="14.25" customHeight="1" x14ac:dyDescent="0.2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</row>
    <row r="812" spans="1:31" ht="14.25" customHeight="1" x14ac:dyDescent="0.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</row>
    <row r="813" spans="1:31" ht="14.25" customHeight="1" x14ac:dyDescent="0.2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</row>
    <row r="814" spans="1:31" ht="14.25" customHeight="1" x14ac:dyDescent="0.2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</row>
    <row r="815" spans="1:31" ht="14.25" customHeight="1" x14ac:dyDescent="0.2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</row>
    <row r="816" spans="1:31" ht="14.25" customHeight="1" x14ac:dyDescent="0.2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</row>
    <row r="817" spans="1:31" ht="14.25" customHeight="1" x14ac:dyDescent="0.2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</row>
    <row r="818" spans="1:31" ht="14.25" customHeight="1" x14ac:dyDescent="0.2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</row>
    <row r="819" spans="1:31" ht="14.25" customHeight="1" x14ac:dyDescent="0.2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</row>
    <row r="820" spans="1:31" ht="14.25" customHeight="1" x14ac:dyDescent="0.2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</row>
    <row r="821" spans="1:31" ht="14.25" customHeight="1" x14ac:dyDescent="0.2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</row>
    <row r="822" spans="1:31" ht="14.25" customHeight="1" x14ac:dyDescent="0.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</row>
    <row r="823" spans="1:31" ht="14.25" customHeight="1" x14ac:dyDescent="0.2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</row>
    <row r="824" spans="1:31" ht="14.25" customHeight="1" x14ac:dyDescent="0.2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</row>
    <row r="825" spans="1:31" ht="14.25" customHeight="1" x14ac:dyDescent="0.2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</row>
    <row r="826" spans="1:31" ht="14.25" customHeight="1" x14ac:dyDescent="0.2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</row>
    <row r="827" spans="1:31" ht="14.25" customHeight="1" x14ac:dyDescent="0.2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</row>
    <row r="828" spans="1:31" ht="14.25" customHeight="1" x14ac:dyDescent="0.2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</row>
    <row r="829" spans="1:31" ht="14.25" customHeight="1" x14ac:dyDescent="0.2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</row>
    <row r="830" spans="1:31" ht="14.25" customHeight="1" x14ac:dyDescent="0.2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</row>
    <row r="831" spans="1:31" ht="14.25" customHeight="1" x14ac:dyDescent="0.2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</row>
    <row r="832" spans="1:31" ht="14.25" customHeight="1" x14ac:dyDescent="0.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</row>
    <row r="833" spans="1:31" ht="14.25" customHeight="1" x14ac:dyDescent="0.2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</row>
    <row r="834" spans="1:31" ht="14.25" customHeight="1" x14ac:dyDescent="0.2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</row>
    <row r="835" spans="1:31" ht="14.25" customHeight="1" x14ac:dyDescent="0.2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</row>
    <row r="836" spans="1:31" ht="14.25" customHeight="1" x14ac:dyDescent="0.2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</row>
    <row r="837" spans="1:31" ht="14.25" customHeight="1" x14ac:dyDescent="0.2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</row>
    <row r="838" spans="1:31" ht="14.25" customHeight="1" x14ac:dyDescent="0.2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</row>
    <row r="839" spans="1:31" ht="14.25" customHeight="1" x14ac:dyDescent="0.2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</row>
    <row r="840" spans="1:31" ht="14.25" customHeight="1" x14ac:dyDescent="0.2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</row>
    <row r="841" spans="1:31" ht="14.25" customHeight="1" x14ac:dyDescent="0.2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</row>
    <row r="842" spans="1:31" ht="14.25" customHeight="1" x14ac:dyDescent="0.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</row>
    <row r="843" spans="1:31" ht="14.25" customHeight="1" x14ac:dyDescent="0.2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</row>
    <row r="844" spans="1:31" ht="14.25" customHeight="1" x14ac:dyDescent="0.2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</row>
    <row r="845" spans="1:31" ht="14.25" customHeight="1" x14ac:dyDescent="0.2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</row>
    <row r="846" spans="1:31" ht="14.25" customHeight="1" x14ac:dyDescent="0.2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</row>
    <row r="847" spans="1:31" ht="14.25" customHeight="1" x14ac:dyDescent="0.2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</row>
    <row r="848" spans="1:31" ht="14.25" customHeight="1" x14ac:dyDescent="0.2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</row>
    <row r="849" spans="1:31" ht="14.25" customHeight="1" x14ac:dyDescent="0.2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</row>
    <row r="850" spans="1:31" ht="14.25" customHeight="1" x14ac:dyDescent="0.2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</row>
    <row r="851" spans="1:31" ht="14.25" customHeight="1" x14ac:dyDescent="0.2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</row>
    <row r="852" spans="1:31" ht="14.25" customHeight="1" x14ac:dyDescent="0.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</row>
    <row r="853" spans="1:31" ht="14.25" customHeight="1" x14ac:dyDescent="0.2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</row>
    <row r="854" spans="1:31" ht="14.25" customHeight="1" x14ac:dyDescent="0.2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</row>
    <row r="855" spans="1:31" ht="14.25" customHeight="1" x14ac:dyDescent="0.2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</row>
    <row r="856" spans="1:31" ht="14.25" customHeight="1" x14ac:dyDescent="0.2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</row>
    <row r="857" spans="1:31" ht="14.25" customHeight="1" x14ac:dyDescent="0.2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</row>
    <row r="858" spans="1:31" ht="14.25" customHeight="1" x14ac:dyDescent="0.2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</row>
    <row r="859" spans="1:31" ht="14.25" customHeight="1" x14ac:dyDescent="0.2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</row>
    <row r="860" spans="1:31" ht="14.25" customHeight="1" x14ac:dyDescent="0.2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</row>
    <row r="861" spans="1:31" ht="14.25" customHeight="1" x14ac:dyDescent="0.2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</row>
    <row r="862" spans="1:31" ht="14.25" customHeight="1" x14ac:dyDescent="0.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</row>
    <row r="863" spans="1:31" ht="14.25" customHeight="1" x14ac:dyDescent="0.2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</row>
    <row r="864" spans="1:31" ht="14.25" customHeight="1" x14ac:dyDescent="0.2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</row>
    <row r="865" spans="1:31" ht="14.25" customHeight="1" x14ac:dyDescent="0.2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</row>
    <row r="866" spans="1:31" ht="14.25" customHeight="1" x14ac:dyDescent="0.2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</row>
    <row r="867" spans="1:31" ht="14.25" customHeight="1" x14ac:dyDescent="0.2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</row>
    <row r="868" spans="1:31" ht="14.25" customHeight="1" x14ac:dyDescent="0.2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</row>
    <row r="869" spans="1:31" ht="14.25" customHeight="1" x14ac:dyDescent="0.2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</row>
    <row r="870" spans="1:31" ht="14.25" customHeight="1" x14ac:dyDescent="0.2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</row>
    <row r="871" spans="1:31" ht="14.25" customHeight="1" x14ac:dyDescent="0.2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</row>
    <row r="872" spans="1:31" ht="14.25" customHeight="1" x14ac:dyDescent="0.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</row>
    <row r="873" spans="1:31" ht="14.25" customHeight="1" x14ac:dyDescent="0.2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</row>
    <row r="874" spans="1:31" ht="14.25" customHeight="1" x14ac:dyDescent="0.2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</row>
    <row r="875" spans="1:31" ht="14.25" customHeight="1" x14ac:dyDescent="0.2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</row>
    <row r="876" spans="1:31" ht="14.25" customHeight="1" x14ac:dyDescent="0.2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</row>
    <row r="877" spans="1:31" ht="14.25" customHeight="1" x14ac:dyDescent="0.2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</row>
    <row r="878" spans="1:31" ht="14.25" customHeight="1" x14ac:dyDescent="0.2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</row>
    <row r="879" spans="1:31" ht="14.25" customHeight="1" x14ac:dyDescent="0.2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</row>
    <row r="880" spans="1:31" ht="14.25" customHeight="1" x14ac:dyDescent="0.2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</row>
    <row r="881" spans="1:31" ht="14.25" customHeight="1" x14ac:dyDescent="0.2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</row>
    <row r="882" spans="1:31" ht="14.25" customHeight="1" x14ac:dyDescent="0.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</row>
    <row r="883" spans="1:31" ht="14.25" customHeight="1" x14ac:dyDescent="0.2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</row>
    <row r="884" spans="1:31" ht="14.25" customHeight="1" x14ac:dyDescent="0.2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</row>
    <row r="885" spans="1:31" ht="14.25" customHeight="1" x14ac:dyDescent="0.2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</row>
    <row r="886" spans="1:31" ht="14.25" customHeight="1" x14ac:dyDescent="0.2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</row>
    <row r="887" spans="1:31" ht="14.25" customHeight="1" x14ac:dyDescent="0.2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</row>
    <row r="888" spans="1:31" ht="14.25" customHeight="1" x14ac:dyDescent="0.2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</row>
    <row r="889" spans="1:31" ht="14.25" customHeight="1" x14ac:dyDescent="0.2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</row>
    <row r="890" spans="1:31" ht="14.25" customHeight="1" x14ac:dyDescent="0.2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</row>
    <row r="891" spans="1:31" ht="14.25" customHeight="1" x14ac:dyDescent="0.2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</row>
    <row r="892" spans="1:31" ht="14.25" customHeight="1" x14ac:dyDescent="0.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</row>
    <row r="893" spans="1:31" ht="14.25" customHeight="1" x14ac:dyDescent="0.2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</row>
    <row r="894" spans="1:31" ht="14.25" customHeight="1" x14ac:dyDescent="0.2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</row>
    <row r="895" spans="1:31" ht="14.25" customHeight="1" x14ac:dyDescent="0.2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</row>
    <row r="896" spans="1:31" ht="14.25" customHeight="1" x14ac:dyDescent="0.2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</row>
    <row r="897" spans="1:31" ht="14.25" customHeight="1" x14ac:dyDescent="0.2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</row>
    <row r="898" spans="1:31" ht="14.25" customHeight="1" x14ac:dyDescent="0.2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</row>
    <row r="899" spans="1:31" ht="14.25" customHeight="1" x14ac:dyDescent="0.2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</row>
    <row r="900" spans="1:31" ht="14.25" customHeight="1" x14ac:dyDescent="0.2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</row>
    <row r="901" spans="1:31" ht="14.25" customHeight="1" x14ac:dyDescent="0.2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</row>
    <row r="902" spans="1:31" ht="14.25" customHeight="1" x14ac:dyDescent="0.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</row>
    <row r="903" spans="1:31" ht="14.25" customHeight="1" x14ac:dyDescent="0.2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</row>
    <row r="904" spans="1:31" ht="14.25" customHeight="1" x14ac:dyDescent="0.2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</row>
    <row r="905" spans="1:31" ht="14.25" customHeight="1" x14ac:dyDescent="0.2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</row>
    <row r="906" spans="1:31" ht="14.25" customHeight="1" x14ac:dyDescent="0.2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</row>
    <row r="907" spans="1:31" ht="14.25" customHeight="1" x14ac:dyDescent="0.2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</row>
    <row r="908" spans="1:31" ht="14.25" customHeight="1" x14ac:dyDescent="0.2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</row>
    <row r="909" spans="1:31" ht="14.25" customHeight="1" x14ac:dyDescent="0.2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</row>
    <row r="910" spans="1:31" ht="14.25" customHeight="1" x14ac:dyDescent="0.2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</row>
    <row r="911" spans="1:31" ht="14.25" customHeight="1" x14ac:dyDescent="0.2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</row>
    <row r="912" spans="1:31" ht="14.25" customHeight="1" x14ac:dyDescent="0.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</row>
    <row r="913" spans="1:31" ht="14.25" customHeight="1" x14ac:dyDescent="0.2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</row>
    <row r="914" spans="1:31" ht="14.25" customHeight="1" x14ac:dyDescent="0.2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</row>
    <row r="915" spans="1:31" ht="14.25" customHeight="1" x14ac:dyDescent="0.2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</row>
    <row r="916" spans="1:31" ht="14.25" customHeight="1" x14ac:dyDescent="0.2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</row>
    <row r="917" spans="1:31" ht="14.25" customHeight="1" x14ac:dyDescent="0.2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</row>
    <row r="918" spans="1:31" ht="14.25" customHeight="1" x14ac:dyDescent="0.2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</row>
    <row r="919" spans="1:31" ht="14.25" customHeight="1" x14ac:dyDescent="0.2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</row>
    <row r="920" spans="1:31" ht="14.25" customHeight="1" x14ac:dyDescent="0.2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</row>
    <row r="921" spans="1:31" ht="14.25" customHeight="1" x14ac:dyDescent="0.2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</row>
    <row r="922" spans="1:31" ht="14.25" customHeight="1" x14ac:dyDescent="0.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</row>
    <row r="923" spans="1:31" ht="14.25" customHeight="1" x14ac:dyDescent="0.2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</row>
    <row r="924" spans="1:31" ht="14.25" customHeight="1" x14ac:dyDescent="0.2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</row>
    <row r="925" spans="1:31" ht="14.25" customHeight="1" x14ac:dyDescent="0.2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</row>
    <row r="926" spans="1:31" ht="14.25" customHeight="1" x14ac:dyDescent="0.2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</row>
    <row r="927" spans="1:31" ht="14.25" customHeight="1" x14ac:dyDescent="0.2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</row>
    <row r="928" spans="1:31" ht="14.25" customHeight="1" x14ac:dyDescent="0.2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</row>
    <row r="929" spans="1:31" ht="14.25" customHeight="1" x14ac:dyDescent="0.2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</row>
    <row r="930" spans="1:31" ht="14.25" customHeight="1" x14ac:dyDescent="0.2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</row>
    <row r="931" spans="1:31" ht="14.25" customHeight="1" x14ac:dyDescent="0.2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</row>
    <row r="932" spans="1:31" ht="14.25" customHeight="1" x14ac:dyDescent="0.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</row>
    <row r="933" spans="1:31" ht="14.25" customHeight="1" x14ac:dyDescent="0.2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</row>
    <row r="934" spans="1:31" ht="14.25" customHeight="1" x14ac:dyDescent="0.2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</row>
    <row r="935" spans="1:31" ht="14.25" customHeight="1" x14ac:dyDescent="0.2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</row>
    <row r="936" spans="1:31" ht="14.25" customHeight="1" x14ac:dyDescent="0.2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</row>
    <row r="937" spans="1:31" ht="14.25" customHeight="1" x14ac:dyDescent="0.2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</row>
    <row r="938" spans="1:31" ht="14.25" customHeight="1" x14ac:dyDescent="0.2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</row>
    <row r="939" spans="1:31" ht="14.25" customHeight="1" x14ac:dyDescent="0.2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</row>
    <row r="940" spans="1:31" ht="14.25" customHeight="1" x14ac:dyDescent="0.2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</row>
    <row r="941" spans="1:31" ht="14.25" customHeight="1" x14ac:dyDescent="0.2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</row>
    <row r="942" spans="1:31" ht="14.25" customHeight="1" x14ac:dyDescent="0.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</row>
    <row r="943" spans="1:31" ht="14.25" customHeight="1" x14ac:dyDescent="0.2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</row>
    <row r="944" spans="1:31" ht="14.25" customHeight="1" x14ac:dyDescent="0.2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</row>
    <row r="945" spans="1:31" ht="14.25" customHeight="1" x14ac:dyDescent="0.2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</row>
    <row r="946" spans="1:31" ht="14.25" customHeight="1" x14ac:dyDescent="0.2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</row>
    <row r="947" spans="1:31" ht="14.25" customHeight="1" x14ac:dyDescent="0.2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</row>
    <row r="948" spans="1:31" ht="14.25" customHeight="1" x14ac:dyDescent="0.2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</row>
    <row r="949" spans="1:31" ht="14.25" customHeight="1" x14ac:dyDescent="0.2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</row>
    <row r="950" spans="1:31" ht="14.25" customHeight="1" x14ac:dyDescent="0.2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</row>
    <row r="951" spans="1:31" ht="14.25" customHeight="1" x14ac:dyDescent="0.2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</row>
    <row r="952" spans="1:31" ht="14.25" customHeight="1" x14ac:dyDescent="0.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</row>
    <row r="953" spans="1:31" ht="14.25" customHeight="1" x14ac:dyDescent="0.2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</row>
    <row r="954" spans="1:31" ht="14.25" customHeight="1" x14ac:dyDescent="0.2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</row>
    <row r="955" spans="1:31" ht="14.25" customHeight="1" x14ac:dyDescent="0.2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</row>
    <row r="956" spans="1:31" ht="14.25" customHeight="1" x14ac:dyDescent="0.2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</row>
    <row r="957" spans="1:31" ht="14.25" customHeight="1" x14ac:dyDescent="0.2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</row>
    <row r="958" spans="1:31" ht="14.25" customHeight="1" x14ac:dyDescent="0.2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</row>
    <row r="959" spans="1:31" ht="14.25" customHeight="1" x14ac:dyDescent="0.2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</row>
    <row r="960" spans="1:31" ht="14.25" customHeight="1" x14ac:dyDescent="0.2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</row>
    <row r="961" spans="1:31" ht="14.25" customHeight="1" x14ac:dyDescent="0.2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</row>
    <row r="962" spans="1:31" ht="14.25" customHeight="1" x14ac:dyDescent="0.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</row>
    <row r="963" spans="1:31" ht="14.25" customHeight="1" x14ac:dyDescent="0.2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</row>
    <row r="964" spans="1:31" ht="14.25" customHeight="1" x14ac:dyDescent="0.2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</row>
    <row r="965" spans="1:31" ht="14.25" customHeight="1" x14ac:dyDescent="0.2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</row>
    <row r="966" spans="1:31" ht="14.25" customHeight="1" x14ac:dyDescent="0.2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</row>
    <row r="967" spans="1:31" ht="14.25" customHeight="1" x14ac:dyDescent="0.2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</row>
    <row r="968" spans="1:31" ht="14.25" customHeight="1" x14ac:dyDescent="0.2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</row>
    <row r="969" spans="1:31" ht="14.25" customHeight="1" x14ac:dyDescent="0.2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</row>
    <row r="970" spans="1:31" ht="14.25" customHeight="1" x14ac:dyDescent="0.2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</row>
    <row r="971" spans="1:31" ht="14.25" customHeight="1" x14ac:dyDescent="0.2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</row>
    <row r="972" spans="1:31" ht="14.25" customHeight="1" x14ac:dyDescent="0.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</row>
    <row r="973" spans="1:31" ht="14.25" customHeight="1" x14ac:dyDescent="0.2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</row>
    <row r="974" spans="1:31" ht="14.25" customHeight="1" x14ac:dyDescent="0.2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</row>
    <row r="975" spans="1:31" ht="14.25" customHeight="1" x14ac:dyDescent="0.2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</row>
    <row r="976" spans="1:31" ht="14.25" customHeight="1" x14ac:dyDescent="0.2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</row>
    <row r="977" spans="1:31" ht="14.25" customHeight="1" x14ac:dyDescent="0.2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</row>
    <row r="978" spans="1:31" ht="14.25" customHeight="1" x14ac:dyDescent="0.2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</row>
    <row r="979" spans="1:31" ht="14.25" customHeight="1" x14ac:dyDescent="0.2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</row>
    <row r="980" spans="1:31" ht="14.25" customHeight="1" x14ac:dyDescent="0.2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</row>
    <row r="981" spans="1:31" ht="14.25" customHeight="1" x14ac:dyDescent="0.2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</row>
    <row r="982" spans="1:31" ht="14.25" customHeight="1" x14ac:dyDescent="0.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</row>
    <row r="983" spans="1:31" ht="14.25" customHeight="1" x14ac:dyDescent="0.2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</row>
    <row r="984" spans="1:31" ht="14.25" customHeight="1" x14ac:dyDescent="0.2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</row>
    <row r="985" spans="1:31" ht="14.25" customHeight="1" x14ac:dyDescent="0.2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</row>
    <row r="986" spans="1:31" ht="14.25" customHeight="1" x14ac:dyDescent="0.2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</row>
    <row r="987" spans="1:31" ht="14.25" customHeight="1" x14ac:dyDescent="0.2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</row>
    <row r="988" spans="1:31" ht="14.25" customHeight="1" x14ac:dyDescent="0.2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</row>
    <row r="989" spans="1:31" ht="14.25" customHeight="1" x14ac:dyDescent="0.2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</row>
    <row r="990" spans="1:31" ht="14.25" customHeight="1" x14ac:dyDescent="0.2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</row>
    <row r="991" spans="1:31" ht="14.25" customHeight="1" x14ac:dyDescent="0.2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</row>
    <row r="992" spans="1:31" ht="14.25" customHeight="1" x14ac:dyDescent="0.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</row>
    <row r="993" spans="1:31" ht="14.25" customHeight="1" x14ac:dyDescent="0.2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</row>
    <row r="994" spans="1:31" ht="14.25" customHeight="1" x14ac:dyDescent="0.2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</row>
    <row r="995" spans="1:31" ht="14.25" customHeight="1" x14ac:dyDescent="0.2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</row>
    <row r="996" spans="1:31" ht="14.25" customHeight="1" x14ac:dyDescent="0.2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</row>
    <row r="997" spans="1:31" ht="14.25" customHeight="1" x14ac:dyDescent="0.2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  <c r="AE997" s="69"/>
    </row>
    <row r="998" spans="1:31" ht="14.25" customHeight="1" x14ac:dyDescent="0.2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  <c r="AE998" s="69"/>
    </row>
    <row r="999" spans="1:31" ht="14.25" customHeight="1" x14ac:dyDescent="0.2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  <c r="AE999" s="69"/>
    </row>
    <row r="1000" spans="1:31" ht="14.25" customHeight="1" x14ac:dyDescent="0.2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  <c r="AE1000" s="69"/>
    </row>
  </sheetData>
  <sheetProtection selectLockedCells="1" selectUnlockedCells="1"/>
  <mergeCells count="154">
    <mergeCell ref="B78:C78"/>
    <mergeCell ref="J78:M78"/>
    <mergeCell ref="D72:H72"/>
    <mergeCell ref="B73:N73"/>
    <mergeCell ref="B76:C76"/>
    <mergeCell ref="J76:M76"/>
    <mergeCell ref="B77:C77"/>
    <mergeCell ref="J77:M77"/>
    <mergeCell ref="B70:C70"/>
    <mergeCell ref="D70:E70"/>
    <mergeCell ref="G70:H70"/>
    <mergeCell ref="B71:C71"/>
    <mergeCell ref="D71:E71"/>
    <mergeCell ref="G71:H71"/>
    <mergeCell ref="B64:N64"/>
    <mergeCell ref="B66:N66"/>
    <mergeCell ref="D68:F68"/>
    <mergeCell ref="G68:I68"/>
    <mergeCell ref="B69:C69"/>
    <mergeCell ref="D69:E69"/>
    <mergeCell ref="G69:H69"/>
    <mergeCell ref="D60:E60"/>
    <mergeCell ref="F60:G60"/>
    <mergeCell ref="H60:I60"/>
    <mergeCell ref="C62:E62"/>
    <mergeCell ref="F62:G62"/>
    <mergeCell ref="H62:I62"/>
    <mergeCell ref="H58:I58"/>
    <mergeCell ref="D59:E59"/>
    <mergeCell ref="F59:G59"/>
    <mergeCell ref="H59:I59"/>
    <mergeCell ref="D56:E56"/>
    <mergeCell ref="F56:G56"/>
    <mergeCell ref="H56:I56"/>
    <mergeCell ref="D57:E57"/>
    <mergeCell ref="F57:G57"/>
    <mergeCell ref="H57:I57"/>
    <mergeCell ref="D49:E49"/>
    <mergeCell ref="F49:G49"/>
    <mergeCell ref="H49:I49"/>
    <mergeCell ref="C50:C60"/>
    <mergeCell ref="D50:E50"/>
    <mergeCell ref="F50:G50"/>
    <mergeCell ref="H50:I50"/>
    <mergeCell ref="D51:E51"/>
    <mergeCell ref="F51:G51"/>
    <mergeCell ref="H51:I51"/>
    <mergeCell ref="D54:E54"/>
    <mergeCell ref="F54:G54"/>
    <mergeCell ref="H54:I54"/>
    <mergeCell ref="D55:E55"/>
    <mergeCell ref="F55:G55"/>
    <mergeCell ref="H55:I55"/>
    <mergeCell ref="D52:E52"/>
    <mergeCell ref="F52:G52"/>
    <mergeCell ref="H52:I52"/>
    <mergeCell ref="D53:E53"/>
    <mergeCell ref="F53:G53"/>
    <mergeCell ref="H53:I53"/>
    <mergeCell ref="D58:E58"/>
    <mergeCell ref="F58:G58"/>
    <mergeCell ref="F47:G47"/>
    <mergeCell ref="H47:I47"/>
    <mergeCell ref="D48:E48"/>
    <mergeCell ref="F48:G48"/>
    <mergeCell ref="H48:I48"/>
    <mergeCell ref="D45:E45"/>
    <mergeCell ref="F45:G45"/>
    <mergeCell ref="H45:I45"/>
    <mergeCell ref="D46:E46"/>
    <mergeCell ref="F46:G46"/>
    <mergeCell ref="H46:I46"/>
    <mergeCell ref="D37:I37"/>
    <mergeCell ref="D38:E38"/>
    <mergeCell ref="F38:G38"/>
    <mergeCell ref="H38:I38"/>
    <mergeCell ref="C39:C49"/>
    <mergeCell ref="D39:E39"/>
    <mergeCell ref="F39:G39"/>
    <mergeCell ref="H39:I39"/>
    <mergeCell ref="D40:E40"/>
    <mergeCell ref="F40:G40"/>
    <mergeCell ref="D43:E43"/>
    <mergeCell ref="F43:G43"/>
    <mergeCell ref="H43:I43"/>
    <mergeCell ref="D44:E44"/>
    <mergeCell ref="F44:G44"/>
    <mergeCell ref="H44:I44"/>
    <mergeCell ref="H40:I40"/>
    <mergeCell ref="D41:E41"/>
    <mergeCell ref="F41:G41"/>
    <mergeCell ref="H41:I41"/>
    <mergeCell ref="D42:E42"/>
    <mergeCell ref="F42:G42"/>
    <mergeCell ref="H42:I42"/>
    <mergeCell ref="D47:E47"/>
    <mergeCell ref="D34:E34"/>
    <mergeCell ref="F34:G34"/>
    <mergeCell ref="H34:I34"/>
    <mergeCell ref="D35:E35"/>
    <mergeCell ref="F35:G35"/>
    <mergeCell ref="H35:I35"/>
    <mergeCell ref="D32:E32"/>
    <mergeCell ref="F32:G32"/>
    <mergeCell ref="H32:I32"/>
    <mergeCell ref="D33:E33"/>
    <mergeCell ref="F33:G33"/>
    <mergeCell ref="H33:I33"/>
    <mergeCell ref="D30:E30"/>
    <mergeCell ref="F30:G30"/>
    <mergeCell ref="H30:I30"/>
    <mergeCell ref="D31:E31"/>
    <mergeCell ref="F31:G31"/>
    <mergeCell ref="H31:I31"/>
    <mergeCell ref="B24:N24"/>
    <mergeCell ref="B26:N26"/>
    <mergeCell ref="D28:I28"/>
    <mergeCell ref="D29:E29"/>
    <mergeCell ref="F29:G29"/>
    <mergeCell ref="H29:I29"/>
    <mergeCell ref="D22:E22"/>
    <mergeCell ref="F22:G22"/>
    <mergeCell ref="H22:I22"/>
    <mergeCell ref="D23:E23"/>
    <mergeCell ref="F23:G23"/>
    <mergeCell ref="H23:I23"/>
    <mergeCell ref="D20:E20"/>
    <mergeCell ref="F20:G20"/>
    <mergeCell ref="H20:I20"/>
    <mergeCell ref="D21:E21"/>
    <mergeCell ref="F21:G21"/>
    <mergeCell ref="H21:I21"/>
    <mergeCell ref="D19:E19"/>
    <mergeCell ref="F19:G19"/>
    <mergeCell ref="H19:I19"/>
    <mergeCell ref="C11:E11"/>
    <mergeCell ref="F11:H11"/>
    <mergeCell ref="I11:M11"/>
    <mergeCell ref="B14:N14"/>
    <mergeCell ref="B15:N15"/>
    <mergeCell ref="D17:E17"/>
    <mergeCell ref="F17:G17"/>
    <mergeCell ref="H17:I17"/>
    <mergeCell ref="B2:N3"/>
    <mergeCell ref="B5:N5"/>
    <mergeCell ref="C7:E7"/>
    <mergeCell ref="F7:H7"/>
    <mergeCell ref="I7:M7"/>
    <mergeCell ref="C9:E9"/>
    <mergeCell ref="F9:H9"/>
    <mergeCell ref="I9:M9"/>
    <mergeCell ref="D18:E18"/>
    <mergeCell ref="F18:G18"/>
    <mergeCell ref="H18:I18"/>
  </mergeCells>
  <pageMargins left="0.78819444444444398" right="0.46736111111111101" top="0.24374999999999999" bottom="0.104166666666667" header="0" footer="0"/>
  <pageSetup scale="5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COTIZADOR LEASING</vt:lpstr>
      <vt:lpstr>N. DE END</vt:lpstr>
      <vt:lpstr>auxTipoPago</vt:lpstr>
      <vt:lpstr>auxVenComision</vt:lpstr>
      <vt:lpstr>cot_Abono</vt:lpstr>
      <vt:lpstr>cot_cartera</vt:lpstr>
      <vt:lpstr>cot_Cashback</vt:lpstr>
      <vt:lpstr>cot_ComCierre</vt:lpstr>
      <vt:lpstr>cot_Desembolso</vt:lpstr>
      <vt:lpstr>cot_DesembolsoTotal</vt:lpstr>
      <vt:lpstr>cot_periodo</vt:lpstr>
      <vt:lpstr>cot_Plazo</vt:lpstr>
      <vt:lpstr>cot_Rentabilidad</vt:lpstr>
      <vt:lpstr>cot_salarioBase</vt:lpstr>
      <vt:lpstr>cot_Timbres</vt:lpstr>
      <vt:lpstr>cot_TotalLetra</vt:lpstr>
      <vt:lpstr>cot_Valor</vt:lpstr>
      <vt:lpstr>cotCargosPago</vt:lpstr>
      <vt:lpstr>Porcentaje_Abono</vt:lpstr>
      <vt:lpstr>'COTIZADOR LEASING'!Print_Area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Rodriguez</dc:creator>
  <cp:lastModifiedBy>Andres Rodriguez</cp:lastModifiedBy>
  <cp:lastPrinted>2024-12-04T19:46:09Z</cp:lastPrinted>
  <dcterms:created xsi:type="dcterms:W3CDTF">2024-12-04T18:12:24Z</dcterms:created>
  <dcterms:modified xsi:type="dcterms:W3CDTF">2024-12-04T20:35:25Z</dcterms:modified>
</cp:coreProperties>
</file>