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rodriguez\Documents\GitHub\PACIFICO\static\insumos\"/>
    </mc:Choice>
  </mc:AlternateContent>
  <xr:revisionPtr revIDLastSave="0" documentId="13_ncr:1_{58EF0E3B-A6E7-4ACE-9E0C-06009DF7577A}" xr6:coauthVersionLast="47" xr6:coauthVersionMax="47" xr10:uidLastSave="{00000000-0000-0000-0000-000000000000}"/>
  <bookViews>
    <workbookView xWindow="21210" yWindow="-25170" windowWidth="21600" windowHeight="19800" firstSheet="1" activeTab="2" xr2:uid="{00000000-000D-0000-FFFF-FFFF00000000}"/>
  </bookViews>
  <sheets>
    <sheet name="AUX" sheetId="18" state="hidden" r:id="rId1"/>
    <sheet name="RESUMEN" sheetId="20" r:id="rId2"/>
    <sheet name="INFORMACIÓN" sheetId="3" r:id="rId3"/>
    <sheet name="TAPE" sheetId="4" r:id="rId4"/>
    <sheet name="DECLARACIÓN DE FIRMA" sheetId="1" state="hidden" r:id="rId5"/>
    <sheet name="info" sheetId="2" r:id="rId6"/>
    <sheet name="NIVEL DE END" sheetId="5" r:id="rId7"/>
    <sheet name="NIVEL DE END FAMILIAR" sheetId="6" r:id="rId8"/>
    <sheet name="PRORRATEO" sheetId="17" r:id="rId9"/>
    <sheet name="MOV. BANCARIOS" sheetId="19" r:id="rId10"/>
    <sheet name="CÁLCULO PLAZO MÁXIMO" sheetId="7" state="hidden" r:id="rId11"/>
    <sheet name="APC y SVI" sheetId="8" state="hidden" r:id="rId12"/>
    <sheet name="BENEFICIARIO FINAL" sheetId="9" state="hidden" r:id="rId13"/>
    <sheet name="CUESTIONARIO DE SALUD" sheetId="10" state="hidden" r:id="rId14"/>
    <sheet name="IMC" sheetId="11" state="hidden" r:id="rId15"/>
    <sheet name="REEST" sheetId="12" state="hidden" r:id="rId16"/>
    <sheet name="CARTA ADELANTO" sheetId="13" state="hidden" r:id="rId17"/>
    <sheet name="HOJA DE CONTROL ACH" sheetId="14" state="hidden" r:id="rId18"/>
    <sheet name="CHECKLIST" sheetId="15" state="hidden" r:id="rId19"/>
    <sheet name="BITÁCORA " sheetId="16" state="hidden" r:id="rId20"/>
  </sheets>
  <definedNames>
    <definedName name="_xlnm.Print_Area" localSheetId="9">'MOV. BANCARIOS'!$A$1:$V$90</definedName>
    <definedName name="auxAño">AUX!$D$4</definedName>
    <definedName name="auxComision">AUX!$F$3</definedName>
    <definedName name="auxConstante" localSheetId="9">#REF!</definedName>
    <definedName name="auxConstante">AUX!$F$4</definedName>
    <definedName name="auxCoRREDOR" localSheetId="9">#REF!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9">#REF!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9">#REF!</definedName>
    <definedName name="salarioBase">AUX!$F$8</definedName>
    <definedName name="tasa_seg_vida">AUX!$AI$2:$AI$4</definedName>
  </definedNames>
  <calcPr calcId="181029"/>
</workbook>
</file>

<file path=xl/calcChain.xml><?xml version="1.0" encoding="utf-8"?>
<calcChain xmlns="http://schemas.openxmlformats.org/spreadsheetml/2006/main">
  <c r="D35" i="3" l="1"/>
  <c r="B64" i="2"/>
  <c r="K60"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J54" i="6"/>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H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F34" i="5"/>
  <c r="H34" i="5" s="1"/>
  <c r="F33" i="5"/>
  <c r="H33" i="5" s="1"/>
  <c r="H22" i="5"/>
  <c r="D22" i="5"/>
  <c r="H21" i="5"/>
  <c r="D21" i="5"/>
  <c r="H20" i="5"/>
  <c r="D20" i="5"/>
  <c r="H19" i="5"/>
  <c r="D19" i="5"/>
  <c r="J18" i="5"/>
  <c r="F18" i="5"/>
  <c r="H18" i="5" s="1"/>
  <c r="I11" i="5"/>
  <c r="C11" i="5"/>
  <c r="I9" i="5"/>
  <c r="C9" i="5"/>
  <c r="I7" i="5"/>
  <c r="C7" i="5"/>
  <c r="D62" i="4"/>
  <c r="D61" i="4"/>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E53" i="2"/>
  <c r="D43" i="1"/>
  <c r="I42" i="1"/>
  <c r="C42" i="1"/>
  <c r="H35" i="1"/>
  <c r="I12" i="1"/>
  <c r="C24" i="1" s="1"/>
  <c r="I11" i="1"/>
  <c r="J43" i="1" s="1"/>
  <c r="G10" i="1"/>
  <c r="E9" i="1"/>
  <c r="E27" i="4" l="1"/>
  <c r="D43" i="6"/>
  <c r="D53" i="6" s="1"/>
  <c r="L61" i="4"/>
  <c r="I63" i="4" s="1"/>
  <c r="J64" i="6"/>
  <c r="L64" i="6"/>
  <c r="J53" i="6"/>
  <c r="J21" i="5"/>
  <c r="A49" i="4"/>
  <c r="E52" i="4" s="1"/>
  <c r="E22" i="4"/>
  <c r="E31" i="4"/>
  <c r="A42" i="4"/>
  <c r="L53" i="6"/>
  <c r="E25" i="4"/>
  <c r="L25" i="6"/>
  <c r="H23" i="5"/>
  <c r="F23" i="5"/>
  <c r="F70" i="5" s="1"/>
  <c r="C25" i="6"/>
  <c r="D76" i="6" s="1"/>
  <c r="J76" i="6"/>
  <c r="K76" i="6" s="1"/>
  <c r="N23" i="6"/>
  <c r="N22" i="6"/>
  <c r="F21" i="6"/>
  <c r="C25" i="1"/>
  <c r="N21" i="6"/>
  <c r="H24" i="1"/>
  <c r="F23" i="6"/>
  <c r="N24" i="6"/>
  <c r="F22" i="6"/>
  <c r="A44" i="4"/>
  <c r="B46" i="4" s="1"/>
  <c r="D25" i="6"/>
  <c r="F76" i="6" s="1"/>
  <c r="H60" i="5"/>
  <c r="H49" i="5"/>
  <c r="D64" i="6"/>
  <c r="F41" i="5"/>
  <c r="F52" i="5"/>
  <c r="D64" i="2"/>
  <c r="E64" i="2" s="1"/>
  <c r="C36" i="6" s="1"/>
  <c r="D36" i="6" s="1"/>
  <c r="F39" i="5"/>
  <c r="F50" i="5"/>
  <c r="E29" i="4"/>
  <c r="F53" i="5"/>
  <c r="C68" i="2"/>
  <c r="E68" i="2" s="1"/>
  <c r="J20" i="5"/>
  <c r="H23" i="1"/>
  <c r="A12" i="4"/>
  <c r="F40" i="5"/>
  <c r="F51" i="5"/>
  <c r="J19" i="5"/>
  <c r="C22" i="1"/>
  <c r="J22" i="5"/>
  <c r="H22" i="1"/>
  <c r="F42" i="5"/>
  <c r="C23" i="1"/>
  <c r="A54" i="4"/>
  <c r="C46" i="6"/>
  <c r="C53" i="6" s="1"/>
  <c r="C57" i="6"/>
  <c r="C64" i="6" s="1"/>
  <c r="L76" i="6"/>
  <c r="E51" i="4" l="1"/>
  <c r="B66" i="4"/>
  <c r="M76" i="6"/>
  <c r="E56" i="4"/>
  <c r="E57" i="4" s="1"/>
  <c r="L56" i="4" s="1"/>
  <c r="J35" i="6"/>
  <c r="I70" i="5"/>
  <c r="B65" i="2"/>
  <c r="F32" i="5"/>
  <c r="B51" i="4"/>
  <c r="J28" i="6"/>
  <c r="F49" i="5"/>
  <c r="F60" i="5"/>
  <c r="H82" i="6"/>
  <c r="F31" i="5"/>
  <c r="D35" i="6"/>
  <c r="L35" i="6"/>
  <c r="C34" i="6"/>
  <c r="D34" i="6"/>
  <c r="J34" i="6"/>
  <c r="L34" i="6"/>
  <c r="C35" i="6"/>
  <c r="E46" i="4"/>
  <c r="E47" i="4" s="1"/>
  <c r="H30" i="5"/>
  <c r="L28" i="6"/>
  <c r="L36" i="6"/>
  <c r="J36" i="6"/>
  <c r="F30" i="5"/>
  <c r="H31" i="5"/>
  <c r="K82" i="6"/>
  <c r="L46" i="4" l="1"/>
  <c r="I48" i="4" s="1"/>
  <c r="C65" i="2"/>
  <c r="D65" i="2"/>
  <c r="D39" i="6"/>
  <c r="D66" i="6" s="1"/>
  <c r="E75" i="6" s="1"/>
  <c r="F75" i="6" s="1"/>
  <c r="F35" i="5"/>
  <c r="F62" i="5" s="1"/>
  <c r="D69" i="5" s="1"/>
  <c r="C39" i="6"/>
  <c r="C66" i="6" s="1"/>
  <c r="J39" i="6"/>
  <c r="J66" i="6" s="1"/>
  <c r="J75" i="6" s="1"/>
  <c r="K75" i="6" s="1"/>
  <c r="L39" i="6"/>
  <c r="L66" i="6" s="1"/>
  <c r="L75" i="6" s="1"/>
  <c r="L77" i="6" s="1"/>
  <c r="M77" i="6" s="1"/>
  <c r="E65" i="2" l="1"/>
  <c r="H32" i="5" s="1"/>
  <c r="H35" i="5" s="1"/>
  <c r="H62" i="5" s="1"/>
  <c r="G69" i="5" s="1"/>
  <c r="I69" i="5" s="1"/>
  <c r="F69" i="5"/>
  <c r="L51" i="4"/>
  <c r="E77" i="6"/>
  <c r="F77" i="6" s="1"/>
  <c r="J77" i="6"/>
  <c r="K77" i="6" s="1"/>
  <c r="D71" i="5"/>
  <c r="F71" i="5" s="1"/>
  <c r="L68" i="6"/>
  <c r="I81" i="6" s="1"/>
  <c r="I83" i="6" s="1"/>
  <c r="K83" i="6" s="1"/>
  <c r="M75" i="6"/>
  <c r="J68" i="6"/>
  <c r="D81" i="6" s="1"/>
  <c r="H81" i="6" s="1"/>
  <c r="C75" i="6"/>
  <c r="D75" i="6" s="1"/>
  <c r="G71" i="5" l="1"/>
  <c r="I71" i="5" s="1"/>
  <c r="K81" i="6"/>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sharedStrings.xml><?xml version="1.0" encoding="utf-8"?>
<sst xmlns="http://schemas.openxmlformats.org/spreadsheetml/2006/main" count="1318" uniqueCount="954">
  <si>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</si>
  <si>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</si>
  <si>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</si>
  <si>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</si>
  <si>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</si>
  <si>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</si>
  <si>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</si>
  <si>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</si>
  <si>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</si>
  <si>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</si>
  <si>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</si>
  <si>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</si>
  <si>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</si>
  <si>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</si>
  <si>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</si>
  <si>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</si>
  <si>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</si>
  <si>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</si>
  <si>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</si>
  <si>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</si>
  <si>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</si>
  <si>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</si>
  <si>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</si>
  <si>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</si>
  <si>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</si>
  <si>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</si>
  <si>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</si>
  <si>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</si>
  <si>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</si>
  <si>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</si>
  <si>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</si>
  <si>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</si>
  <si>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</si>
  <si>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</si>
  <si>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</si>
  <si>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</si>
  <si>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</si>
  <si>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</si>
  <si>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</si>
  <si>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</si>
  <si>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</si>
  <si>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</si>
  <si>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</si>
  <si>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</si>
  <si>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</si>
  <si>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</si>
  <si>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</si>
  <si>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</si>
  <si>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</si>
  <si>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</si>
  <si>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</si>
  <si>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</si>
  <si>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</si>
  <si>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</si>
  <si>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</si>
  <si>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</si>
  <si>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</si>
  <si>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</si>
  <si>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</si>
  <si>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</si>
  <si>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</si>
  <si>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</si>
  <si>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</si>
  <si>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</si>
  <si>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</si>
  <si>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</si>
  <si>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</si>
  <si>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</si>
  <si>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</si>
  <si>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</si>
  <si>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</si>
  <si>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</si>
  <si>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</si>
  <si>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</si>
  <si>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</si>
  <si>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</si>
  <si>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</si>
  <si>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</si>
  <si>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</si>
  <si>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</si>
  <si>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</si>
  <si>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</si>
  <si>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</si>
  <si>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</si>
  <si>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</si>
  <si>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</si>
  <si>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</si>
  <si>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</si>
  <si>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</si>
  <si>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</si>
  <si>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</si>
  <si>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</si>
  <si>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</si>
  <si>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</si>
  <si>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</si>
  <si>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</si>
  <si>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</si>
  <si>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</si>
  <si>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</si>
  <si>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</si>
  <si>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</si>
  <si>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</si>
  <si>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</si>
  <si>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</si>
  <si>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</si>
  <si>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</si>
  <si>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</si>
  <si>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</si>
  <si>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</si>
  <si>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</si>
  <si>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</si>
  <si>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</si>
  <si>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</si>
  <si>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</si>
  <si>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</si>
  <si>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</si>
  <si>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</si>
  <si>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</si>
  <si>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</si>
  <si>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</si>
  <si>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</si>
  <si>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</si>
  <si>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</si>
  <si>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</si>
  <si>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</si>
  <si>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</si>
  <si>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</si>
  <si>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</si>
  <si>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</si>
  <si>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</si>
  <si>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</si>
  <si>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</si>
  <si>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</si>
  <si>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</si>
  <si>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</si>
  <si>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</si>
  <si>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</si>
  <si>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</si>
  <si>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</si>
  <si>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</si>
  <si>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</si>
  <si>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</si>
  <si>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</si>
  <si>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</si>
  <si>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</si>
  <si>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</si>
  <si>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</si>
  <si>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</si>
  <si>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</si>
  <si>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</si>
  <si>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</si>
  <si>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</si>
  <si>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</si>
  <si>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</si>
  <si>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</si>
  <si>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</si>
  <si>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</si>
  <si>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</si>
  <si>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</si>
  <si>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</si>
  <si>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</si>
  <si>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</si>
  <si>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</si>
  <si>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</si>
  <si>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</si>
  <si>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</si>
  <si>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</si>
  <si>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</si>
  <si>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</si>
  <si>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</si>
  <si>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</si>
  <si>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</si>
  <si>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</si>
  <si>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</si>
  <si>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</si>
  <si>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</si>
  <si>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</si>
  <si>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</si>
  <si>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</si>
  <si>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</si>
  <si>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</si>
  <si>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</si>
  <si>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</si>
  <si>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</si>
  <si>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</si>
  <si>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</si>
  <si>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</si>
  <si>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</si>
  <si>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</si>
  <si>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</si>
  <si>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</si>
  <si>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</si>
  <si>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</si>
  <si>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</si>
  <si>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</si>
  <si>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</si>
  <si>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</si>
  <si>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</si>
  <si>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</si>
  <si>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</si>
  <si>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</si>
  <si>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</si>
  <si>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</si>
  <si>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</si>
  <si>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</si>
  <si>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</si>
  <si>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</si>
  <si>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</si>
  <si>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</si>
  <si>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</si>
  <si>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</si>
  <si>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</si>
  <si>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</si>
  <si>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</si>
  <si>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</si>
  <si>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</si>
  <si>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</si>
  <si>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</si>
  <si>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</si>
  <si>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</si>
  <si>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</si>
  <si>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</si>
  <si>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</si>
  <si>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</si>
  <si>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</si>
  <si>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</si>
  <si>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</si>
  <si>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</si>
  <si>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</si>
  <si>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</si>
  <si>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</si>
  <si>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</si>
  <si>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</si>
  <si>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</si>
  <si>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</si>
  <si>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</si>
  <si>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</si>
  <si>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</si>
  <si>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</si>
  <si>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</si>
  <si>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</si>
  <si>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</si>
  <si>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</si>
  <si>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</si>
  <si>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</si>
  <si>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</si>
  <si>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</si>
  <si>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</si>
  <si>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</si>
  <si>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</si>
  <si>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</si>
  <si>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</si>
  <si>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</si>
  <si>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</si>
  <si>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</si>
  <si>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</si>
  <si>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</si>
  <si>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</si>
  <si>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</si>
  <si>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</si>
  <si>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</si>
  <si>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</si>
  <si>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</si>
  <si>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</si>
  <si>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</si>
  <si>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</si>
  <si>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</si>
  <si>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</si>
  <si>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</si>
  <si>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</si>
  <si>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</si>
  <si>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</si>
  <si>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</si>
  <si>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</si>
  <si>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</si>
  <si>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</si>
  <si>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</si>
  <si>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</si>
  <si>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</si>
  <si>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</si>
  <si>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</si>
  <si>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</si>
  <si>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</si>
  <si>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</si>
  <si>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</si>
  <si>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</si>
  <si>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</si>
  <si>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</si>
  <si>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</si>
  <si>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</si>
  <si>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</si>
  <si>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</si>
  <si>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</si>
  <si>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</si>
  <si>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</si>
  <si>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</si>
  <si>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</si>
  <si>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</si>
  <si>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</si>
  <si>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</si>
  <si>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</si>
  <si>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</si>
  <si>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</si>
  <si>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</si>
  <si>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</si>
  <si>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</si>
  <si>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</si>
  <si>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</si>
  <si>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</si>
  <si>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</si>
  <si>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</si>
  <si>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</si>
  <si>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</si>
  <si>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</si>
  <si>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</si>
  <si>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</si>
  <si>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</si>
  <si>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</si>
  <si>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</si>
  <si>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</si>
  <si>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</si>
  <si>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</si>
  <si>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</si>
  <si>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</si>
  <si>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</si>
  <si>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</si>
  <si>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</si>
  <si>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</si>
  <si>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</si>
  <si>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</si>
  <si>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</si>
  <si>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</si>
  <si>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</si>
  <si>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</si>
  <si>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</si>
  <si>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</si>
  <si>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</si>
  <si>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</si>
  <si>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</si>
  <si>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</si>
  <si>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</si>
  <si>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</si>
  <si>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</si>
  <si>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</si>
  <si>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</si>
  <si>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</si>
  <si>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</si>
  <si>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</si>
  <si>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</si>
  <si>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</si>
  <si>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</si>
  <si>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</si>
  <si>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</si>
  <si>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</si>
  <si>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</si>
  <si>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</si>
  <si>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</si>
  <si>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</si>
  <si>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</si>
  <si>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</si>
  <si>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</si>
  <si>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</si>
  <si>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</si>
  <si>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</si>
  <si>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</si>
  <si>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</si>
  <si>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</si>
  <si>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</si>
  <si>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</si>
  <si>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</si>
  <si>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</si>
  <si>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</si>
  <si>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</si>
  <si>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</si>
  <si>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</si>
  <si>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</si>
  <si>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</si>
  <si>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</si>
  <si>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</si>
  <si>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</si>
  <si>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</si>
  <si>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</si>
  <si>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</si>
  <si>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</si>
  <si>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</si>
  <si>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</si>
  <si>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</si>
  <si>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</si>
  <si>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</si>
  <si>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</si>
  <si>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</si>
  <si>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</si>
  <si>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</si>
  <si>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</si>
  <si>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</si>
  <si>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</si>
  <si>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</si>
  <si>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</si>
  <si>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</si>
  <si>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</si>
  <si>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</si>
  <si>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</si>
  <si>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</si>
  <si>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</si>
  <si>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</si>
  <si>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</si>
  <si>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</si>
  <si>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</si>
  <si>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</si>
  <si>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</si>
  <si>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</si>
  <si>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</si>
  <si>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</si>
  <si>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</si>
  <si>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</si>
  <si>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</si>
  <si>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</si>
  <si>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</si>
  <si>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</si>
  <si>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</si>
  <si>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</si>
  <si>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</si>
  <si>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</si>
  <si>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</si>
  <si>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</si>
  <si>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</si>
  <si>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</si>
  <si>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</si>
  <si>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</si>
  <si>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</si>
  <si>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</si>
  <si>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</si>
  <si>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</si>
  <si>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</si>
  <si>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</si>
  <si>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</si>
  <si>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</si>
  <si>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</si>
  <si>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</si>
  <si>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</si>
  <si>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</si>
  <si>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</si>
  <si>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</si>
  <si>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</si>
  <si>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</si>
  <si>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</si>
  <si>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</si>
  <si>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</si>
  <si>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</si>
  <si>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</si>
  <si>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</si>
  <si>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</si>
  <si>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</si>
  <si>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</si>
  <si>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</si>
  <si>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</si>
  <si>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</si>
  <si>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</si>
  <si>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</si>
  <si>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</si>
  <si>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</si>
  <si>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</si>
  <si>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</si>
  <si>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</si>
  <si>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</si>
  <si>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</si>
  <si>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</si>
  <si>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</si>
  <si>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</si>
  <si>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</si>
  <si>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</si>
  <si>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</si>
  <si>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</si>
  <si>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</si>
  <si>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</si>
  <si>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</si>
  <si>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</si>
  <si>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</si>
  <si>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</si>
  <si>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</si>
  <si>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</si>
  <si>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</si>
  <si>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</si>
  <si>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</si>
  <si>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</si>
  <si>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</si>
  <si>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</si>
  <si>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</si>
  <si>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</si>
  <si>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</si>
  <si>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</si>
  <si>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</si>
  <si>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</si>
  <si>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</si>
  <si>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</si>
  <si>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</si>
  <si>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</si>
  <si>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</si>
  <si>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</si>
  <si>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</si>
  <si>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</si>
  <si>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</si>
  <si>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</si>
  <si>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</si>
  <si>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</si>
  <si>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</si>
  <si>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</si>
  <si>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</si>
  <si>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</si>
  <si>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</si>
  <si>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</si>
  <si>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</si>
  <si>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</si>
  <si>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</si>
  <si>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</si>
  <si>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</si>
  <si>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</si>
  <si>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</si>
  <si>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</si>
  <si>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</si>
  <si>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</si>
  <si>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</si>
  <si>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</si>
  <si>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</si>
  <si>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</si>
  <si>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</si>
  <si>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</si>
  <si>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</si>
  <si>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</si>
  <si>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</si>
  <si>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</si>
  <si>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</si>
  <si>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</si>
  <si>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</si>
  <si>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</si>
  <si>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</si>
  <si>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</si>
  <si>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</si>
  <si>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</si>
  <si>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</si>
  <si>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</si>
  <si>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</si>
  <si>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</si>
  <si>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</si>
  <si>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</si>
  <si>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</si>
  <si>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</si>
  <si>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</si>
  <si>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</si>
  <si>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</si>
  <si>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</si>
  <si>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</si>
  <si>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</si>
  <si>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</si>
  <si>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</si>
  <si>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</si>
  <si>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</si>
  <si>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</si>
  <si>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</si>
  <si>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</si>
  <si>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</si>
  <si>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</si>
  <si>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</si>
  <si>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</si>
  <si>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</si>
  <si>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</si>
  <si>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</si>
  <si>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</si>
  <si>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</si>
  <si>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</si>
  <si>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</si>
  <si>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</si>
  <si>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</si>
  <si>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</si>
  <si>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</si>
  <si>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</si>
  <si>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</si>
  <si>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</si>
  <si>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</si>
  <si>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</si>
  <si>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</si>
  <si>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</si>
  <si>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</si>
  <si>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</si>
  <si>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</si>
  <si>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</si>
  <si>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</si>
  <si>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</si>
  <si>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</si>
  <si>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</si>
  <si>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</si>
  <si>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</si>
  <si>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</si>
  <si>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</si>
  <si>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</si>
  <si>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</si>
  <si>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</si>
  <si>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</si>
  <si>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</si>
  <si>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</si>
  <si>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</si>
  <si>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</si>
  <si>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</si>
  <si>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</si>
  <si>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</si>
  <si>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</si>
  <si>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</si>
  <si>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</si>
  <si>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</si>
  <si>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</si>
  <si>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</si>
  <si>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</si>
  <si>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</si>
  <si>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</si>
  <si>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</si>
  <si>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</si>
  <si>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</si>
  <si>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</si>
  <si>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</si>
  <si>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</si>
  <si>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</si>
  <si>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</si>
  <si>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</si>
  <si>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</si>
  <si>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</si>
  <si>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</si>
  <si>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</si>
  <si>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</si>
  <si>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</si>
  <si>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</si>
  <si>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</si>
  <si>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</si>
  <si>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</si>
  <si>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</si>
  <si>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</si>
  <si>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</si>
  <si>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</si>
  <si>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</si>
  <si>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</si>
  <si>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</si>
  <si>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</si>
  <si>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</si>
  <si>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</si>
  <si>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</si>
  <si>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</si>
  <si>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</si>
  <si>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</si>
  <si>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</si>
  <si>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</si>
  <si>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</si>
  <si>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</si>
  <si>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</si>
  <si>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</si>
  <si>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</si>
  <si>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</si>
  <si>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</si>
  <si>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</si>
  <si>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</si>
  <si>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</si>
  <si>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</si>
  <si>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</si>
  <si>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</si>
  <si>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</si>
  <si>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</si>
  <si>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</si>
  <si>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</si>
  <si>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</si>
  <si>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</si>
  <si>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</si>
  <si>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</si>
  <si>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</si>
  <si>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</si>
  <si>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</si>
  <si>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</si>
  <si>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</si>
  <si>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</si>
  <si>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</si>
  <si>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</si>
  <si>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</si>
  <si>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</si>
  <si>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</si>
  <si>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</si>
  <si>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</si>
  <si>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</si>
  <si>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</si>
  <si>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</si>
  <si>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</si>
  <si>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</si>
  <si>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</si>
  <si>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</si>
  <si>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</si>
  <si>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</si>
  <si>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</si>
  <si>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</si>
  <si>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</si>
  <si>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</si>
  <si>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</si>
  <si>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</si>
  <si>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</si>
  <si>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</si>
  <si>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</si>
  <si>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</si>
  <si>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</si>
  <si>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</si>
  <si>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</si>
  <si>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</si>
  <si>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</si>
  <si>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</si>
  <si>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</si>
  <si>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</si>
  <si>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</si>
  <si>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</si>
  <si>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</si>
  <si>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</si>
  <si>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</si>
  <si>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</si>
  <si>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</si>
  <si>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</si>
  <si>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</si>
  <si>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</si>
  <si>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</si>
  <si>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</si>
  <si>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</si>
  <si>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</si>
  <si>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</si>
  <si>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</si>
  <si>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</si>
  <si>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</si>
  <si>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</si>
  <si>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</si>
  <si>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</si>
  <si>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</si>
  <si>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</si>
  <si>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</si>
  <si>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</si>
  <si>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</si>
  <si>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</si>
  <si>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</si>
  <si>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</si>
  <si>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</si>
  <si>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</si>
  <si>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</si>
  <si>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</si>
  <si>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</si>
  <si>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</si>
  <si>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</si>
  <si>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</si>
  <si>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</si>
  <si>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</si>
  <si>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</si>
  <si>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</si>
  <si>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</si>
  <si>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</si>
  <si>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</si>
  <si>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</si>
  <si>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</si>
  <si>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</si>
  <si>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</si>
  <si>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</si>
  <si>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</si>
  <si>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</si>
  <si>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</si>
  <si>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</si>
  <si>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</si>
  <si>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</si>
  <si>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</si>
  <si>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</si>
  <si>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</si>
  <si>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</si>
  <si>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</si>
  <si>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</si>
  <si>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</si>
  <si>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</si>
  <si>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</si>
  <si>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</si>
  <si>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</si>
  <si>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</si>
  <si>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</si>
  <si>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</si>
  <si>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</si>
  <si>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</si>
  <si>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</si>
  <si>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</si>
  <si>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</si>
  <si>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</si>
  <si>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</si>
  <si>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</si>
  <si>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</si>
  <si>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</si>
  <si>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</si>
  <si>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</si>
  <si>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</si>
  <si>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</si>
  <si>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</si>
  <si>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</si>
  <si>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</si>
  <si>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</si>
  <si>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</si>
  <si>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</si>
  <si>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</si>
  <si>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</si>
  <si>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</si>
  <si>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</si>
  <si>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</si>
  <si>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</si>
  <si>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</si>
  <si>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</si>
  <si>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</si>
  <si>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</si>
  <si>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</si>
  <si>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</si>
  <si>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</si>
  <si>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</si>
  <si>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</si>
  <si>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</si>
  <si>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</si>
  <si>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</si>
  <si>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</si>
  <si>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</si>
  <si>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</si>
  <si>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</si>
  <si>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</si>
  <si>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</si>
  <si>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</si>
  <si>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</si>
  <si>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</si>
  <si>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</si>
  <si>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</si>
  <si>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</si>
  <si>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</si>
  <si>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</si>
  <si>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</si>
  <si>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</si>
  <si>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</si>
  <si>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</si>
  <si>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</si>
  <si>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</si>
  <si>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</si>
  <si>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</si>
  <si>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</si>
  <si>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</si>
  <si>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</si>
  <si>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</si>
  <si>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</si>
  <si>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</si>
  <si>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</si>
  <si>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</si>
  <si>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</si>
  <si>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</si>
  <si>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</si>
  <si>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</si>
  <si>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</si>
  <si>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</si>
  <si>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</si>
  <si>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</si>
  <si>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</si>
  <si>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</si>
  <si>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</si>
  <si>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</si>
  <si>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</si>
  <si>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</si>
  <si>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</si>
  <si>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</si>
  <si>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</si>
  <si>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</si>
  <si>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</si>
  <si>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</si>
  <si>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</si>
  <si>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</si>
  <si>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</si>
  <si>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</si>
  <si>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</si>
  <si>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</si>
  <si>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</si>
  <si>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</si>
  <si>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</si>
  <si>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</si>
  <si>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</si>
  <si>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</si>
  <si>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</si>
  <si>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</si>
  <si>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</si>
  <si>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</si>
  <si>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</si>
  <si>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</si>
  <si>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</si>
  <si>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</si>
  <si>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</si>
  <si>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</si>
  <si>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</si>
  <si>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</si>
  <si>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</si>
  <si>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</si>
  <si>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</si>
  <si>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</si>
  <si>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</si>
  <si>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</si>
  <si>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</si>
  <si>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</si>
  <si>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</si>
  <si>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</si>
  <si>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</si>
  <si>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</si>
  <si>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</si>
  <si>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</si>
  <si>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</si>
  <si>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</si>
  <si>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</si>
  <si>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</si>
  <si>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</si>
  <si>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</si>
  <si>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</si>
  <si>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</si>
  <si>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</si>
  <si>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</si>
  <si>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</si>
  <si>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</si>
  <si>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</si>
  <si>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</si>
  <si>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</si>
  <si>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</si>
  <si>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</si>
  <si>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</si>
  <si>
    <t>FINANCIERA PACIFICO INTERNACIONAL, S.A.</t>
  </si>
  <si>
    <t>DETALLE DEL PRÉSTAMO:</t>
  </si>
  <si>
    <t>NO. CALCULO</t>
  </si>
  <si>
    <t>Rentabilidad 1:</t>
  </si>
  <si>
    <t>Tasa de Interés</t>
  </si>
  <si>
    <t>Tipo de Pago</t>
  </si>
  <si>
    <t>Tipo de Préstamo</t>
  </si>
  <si>
    <t>Tasa de Vida</t>
  </si>
  <si>
    <t>Forma de Pago</t>
  </si>
  <si>
    <t>Fecha Cálculo</t>
  </si>
  <si>
    <t>Inicio de Pago</t>
  </si>
  <si>
    <t>Vencimiento</t>
  </si>
  <si>
    <t>Meses/Plazo</t>
  </si>
  <si>
    <t>Paga Diciembre</t>
  </si>
  <si>
    <t>MONTO CAPITAL</t>
  </si>
  <si>
    <t>Seguro a Financiar</t>
  </si>
  <si>
    <t>Timbres</t>
  </si>
  <si>
    <t>Gastos de Cierre</t>
  </si>
  <si>
    <t>Servicio de Descuento</t>
  </si>
  <si>
    <t>7% Impuesto de Cierre</t>
  </si>
  <si>
    <t>Gastos Totales</t>
  </si>
  <si>
    <t>Neto de Cancelación</t>
  </si>
  <si>
    <t>Saldo Otros Préstamos</t>
  </si>
  <si>
    <t>Gastos Notariales</t>
  </si>
  <si>
    <t>Monto Neto a Recibir</t>
  </si>
  <si>
    <t>Monto Total a Pagar</t>
  </si>
  <si>
    <t>Tasa Efectiva</t>
  </si>
  <si>
    <t>Letras</t>
  </si>
  <si>
    <t>Monto Letra</t>
  </si>
  <si>
    <t>Vendedor</t>
  </si>
  <si>
    <t>Comisión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</si>
</sst>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7">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
      <b/>
      <sz val="11"/>
      <color rgb="FF333333"/>
      <name val="Calibri"/>
      <family val="2"/>
      <scheme val="minor"/>
    </font>
    <font>
      <sz val="11"/>
      <color rgb="FF333333"/>
      <name val="Calibri"/>
      <family val="2"/>
      <scheme val="minor"/>
    </font>
    <font>
      <u/>
      <sz val="11"/>
      <color rgb="FF333333"/>
      <name val="Calibri"/>
      <family val="2"/>
      <scheme val="minor"/>
    </font>
    <font>
      <sz val="12"/>
      <color rgb="FF000000"/>
      <name val="Calibri"/>
      <family val="2"/>
      <charset val="1"/>
    </font>
  </fonts>
  <fills count="33">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
      <patternFill patternType="solid">
        <fgColor rgb="FFE8F2A1"/>
        <bgColor rgb="FFDDE8CB"/>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31">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4" fontId="14" fillId="0" borderId="94" xfId="0" applyNumberFormat="1" applyFont="1" applyBorder="1" applyAlignment="1">
      <alignment horizontal="center"/>
    </xf>
    <xf numFmtId="0" fontId="93" fillId="0" borderId="0" xfId="0" applyFont="1"/>
    <xf numFmtId="0" fontId="94" fillId="0" borderId="0" xfId="0" applyFont="1"/>
    <xf numFmtId="0" fontId="95" fillId="0" borderId="0" xfId="0" applyFont="1"/>
    <xf numFmtId="0" fontId="0" fillId="0" borderId="0" xfId="0" applyAlignment="1">
      <alignment horizontal="right"/>
    </xf>
    <xf numFmtId="0" fontId="0" fillId="0" borderId="0" xfId="0" applyAlignment="1">
      <alignment horizontal="right" vertical="center"/>
    </xf>
    <xf numFmtId="168" fontId="96" fillId="32" borderId="105" xfId="0" applyNumberFormat="1" applyFont="1" applyFill="1" applyBorder="1" applyAlignment="1" applyProtection="1">
      <alignment horizontal="center"/>
      <protection locked="0"/>
    </xf>
    <xf numFmtId="168" fontId="96" fillId="32" borderId="105" xfId="0" applyNumberFormat="1" applyFont="1" applyFill="1" applyBorder="1" applyAlignment="1" applyProtection="1">
      <alignment horizontal="center" vertical="center"/>
      <protection locked="0"/>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42578125" defaultRowHeight="15"/>
  <cols>
    <col min="1" max="1" width="27.42578125" style="292" customWidth="1"/>
    <col min="2" max="3" width="21.42578125" style="292" customWidth="1"/>
    <col min="4" max="4" width="25.42578125" style="292" customWidth="1"/>
    <col min="5" max="5" width="21.42578125" style="292" customWidth="1"/>
    <col min="6" max="6" width="19.28515625" style="292" customWidth="1"/>
    <col min="7" max="8" width="18.140625" style="292" customWidth="1"/>
    <col min="9" max="14" width="21.42578125" style="292" customWidth="1"/>
    <col min="15" max="19" width="10.42578125" style="292" customWidth="1"/>
    <col min="20" max="21" width="11.140625" style="292" customWidth="1"/>
    <col min="22" max="25" width="10.42578125" style="292" customWidth="1"/>
    <col min="26" max="27" width="13.42578125" style="292" customWidth="1"/>
    <col min="28" max="38" width="10.42578125" style="292" customWidth="1"/>
    <col min="39" max="16384" width="14.4257812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404" t="s">
        <v>138</v>
      </c>
      <c r="B220" s="404"/>
      <c r="C220" s="404"/>
      <c r="D220" s="404"/>
      <c r="E220" s="404"/>
      <c r="F220" s="404"/>
      <c r="AC220" s="309"/>
      <c r="AD220" s="309"/>
    </row>
    <row r="221" spans="1:38" ht="21" customHeight="1">
      <c r="A221" s="405"/>
      <c r="B221" s="405"/>
      <c r="C221" s="405"/>
      <c r="D221" s="405"/>
      <c r="E221" s="405"/>
      <c r="F221" s="405"/>
      <c r="AC221" s="309"/>
      <c r="AD221" s="309"/>
    </row>
    <row r="222" spans="1:38" ht="21" customHeight="1">
      <c r="A222" s="406" t="s">
        <v>910</v>
      </c>
      <c r="B222" s="407" t="s">
        <v>140</v>
      </c>
      <c r="C222" s="407"/>
      <c r="D222" s="407"/>
      <c r="E222" s="407"/>
      <c r="F222" s="407"/>
      <c r="AC222" s="309"/>
      <c r="AD222" s="309"/>
    </row>
    <row r="223" spans="1:38" ht="21" customHeight="1">
      <c r="A223" s="406"/>
      <c r="B223" s="365" t="s">
        <v>141</v>
      </c>
      <c r="C223" s="361" t="s">
        <v>142</v>
      </c>
      <c r="D223" s="361" t="s">
        <v>143</v>
      </c>
      <c r="E223" s="361" t="s">
        <v>144</v>
      </c>
      <c r="AC223" s="309"/>
      <c r="AD223" s="309"/>
    </row>
    <row r="224" spans="1:38" ht="21" customHeight="1">
      <c r="A224" s="406"/>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406"/>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406"/>
      <c r="B226" s="361"/>
      <c r="C226" s="361"/>
      <c r="D226" s="361"/>
      <c r="E226" s="361"/>
      <c r="F226" s="361"/>
      <c r="AC226" s="309"/>
      <c r="AD226" s="309"/>
    </row>
    <row r="227" spans="1:30" ht="21" customHeight="1">
      <c r="A227" s="406"/>
      <c r="B227" s="407" t="s">
        <v>145</v>
      </c>
      <c r="C227" s="407"/>
      <c r="D227" s="407"/>
      <c r="E227" s="407"/>
      <c r="F227" s="407"/>
      <c r="AC227" s="309"/>
      <c r="AD227" s="309"/>
    </row>
    <row r="228" spans="1:30" ht="21" customHeight="1">
      <c r="A228" s="406"/>
      <c r="B228" s="367" t="s">
        <v>141</v>
      </c>
      <c r="C228" s="289" t="s">
        <v>142</v>
      </c>
      <c r="D228" s="289" t="s">
        <v>143</v>
      </c>
      <c r="E228" s="367" t="s">
        <v>144</v>
      </c>
      <c r="AC228" s="309"/>
      <c r="AD228" s="309"/>
    </row>
    <row r="229" spans="1:30" ht="21" customHeight="1">
      <c r="A229" s="406"/>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921E4-AEC9-4E74-9D36-33FFDF35A455}">
  <dimension ref="B3:J26"/>
  <sheetViews>
    <sheetView showGridLines="0" workbookViewId="0">
      <selection activeCell="F20" sqref="F20"/>
    </sheetView>
  </sheetViews>
  <sheetFormatPr baseColWidth="10" defaultRowHeight="15"/>
  <cols>
    <col min="2" max="2" width="23" bestFit="1" customWidth="1"/>
    <col min="3" max="3" width="24" customWidth="1"/>
    <col min="4" max="4" width="14" bestFit="1" customWidth="1"/>
    <col min="5" max="5" width="15.140625" style="400" customWidth="1"/>
    <col min="7" max="7" width="19.85546875" bestFit="1" customWidth="1"/>
  </cols>
  <sheetData>
    <row r="3" spans="2:10">
      <c r="C3" t="s">
        <v>923</v>
      </c>
    </row>
    <row r="5" spans="2:10">
      <c r="B5" s="397" t="s">
        <v>924</v>
      </c>
      <c r="C5" s="401"/>
      <c r="H5" s="398" t="s">
        <v>925</v>
      </c>
      <c r="J5" s="398" t="s">
        <v>28</v>
      </c>
    </row>
    <row r="6" spans="2:10">
      <c r="C6" s="401"/>
    </row>
    <row r="7" spans="2:10">
      <c r="B7" s="398" t="s">
        <v>926</v>
      </c>
      <c r="C7" s="401"/>
    </row>
    <row r="8" spans="2:10">
      <c r="C8" s="401"/>
    </row>
    <row r="9" spans="2:10">
      <c r="B9" s="398" t="s">
        <v>927</v>
      </c>
      <c r="C9" s="401"/>
      <c r="D9" s="398" t="s">
        <v>931</v>
      </c>
    </row>
    <row r="10" spans="2:10">
      <c r="B10" s="398" t="s">
        <v>928</v>
      </c>
      <c r="C10" s="401"/>
      <c r="D10" s="398" t="s">
        <v>932</v>
      </c>
      <c r="G10" s="398" t="s">
        <v>935</v>
      </c>
      <c r="H10" s="400"/>
    </row>
    <row r="11" spans="2:10">
      <c r="B11" s="398" t="s">
        <v>929</v>
      </c>
      <c r="C11" s="401"/>
      <c r="D11" s="398" t="s">
        <v>933</v>
      </c>
      <c r="G11" s="398" t="s">
        <v>936</v>
      </c>
      <c r="H11" s="400"/>
    </row>
    <row r="12" spans="2:10">
      <c r="B12" s="398" t="s">
        <v>930</v>
      </c>
      <c r="C12" s="401"/>
      <c r="D12" s="398" t="s">
        <v>934</v>
      </c>
      <c r="H12" s="400"/>
    </row>
    <row r="13" spans="2:10">
      <c r="C13" s="401"/>
      <c r="H13" s="400"/>
    </row>
    <row r="14" spans="2:10">
      <c r="B14" s="397" t="s">
        <v>937</v>
      </c>
      <c r="C14" s="401"/>
      <c r="G14" s="398" t="s">
        <v>946</v>
      </c>
      <c r="H14" s="400"/>
    </row>
    <row r="15" spans="2:10">
      <c r="B15" s="398" t="s">
        <v>938</v>
      </c>
      <c r="C15" s="401"/>
      <c r="G15" s="398" t="s">
        <v>947</v>
      </c>
      <c r="H15" s="400"/>
    </row>
    <row r="16" spans="2:10">
      <c r="B16" s="398" t="s">
        <v>939</v>
      </c>
      <c r="C16" s="401"/>
      <c r="G16" s="398" t="s">
        <v>948</v>
      </c>
      <c r="H16" s="400"/>
    </row>
    <row r="17" spans="2:8">
      <c r="B17" s="398" t="s">
        <v>940</v>
      </c>
      <c r="C17" s="401"/>
      <c r="H17" s="400"/>
    </row>
    <row r="18" spans="2:8">
      <c r="B18" s="398" t="s">
        <v>941</v>
      </c>
      <c r="C18" s="401"/>
      <c r="G18" s="398" t="s">
        <v>949</v>
      </c>
      <c r="H18" s="400"/>
    </row>
    <row r="19" spans="2:8">
      <c r="B19" s="398" t="s">
        <v>942</v>
      </c>
      <c r="C19" s="401"/>
      <c r="G19" s="398" t="s">
        <v>950</v>
      </c>
      <c r="H19" s="400"/>
    </row>
    <row r="20" spans="2:8">
      <c r="B20" s="398" t="s">
        <v>943</v>
      </c>
      <c r="C20" s="401"/>
      <c r="G20" s="398" t="s">
        <v>951</v>
      </c>
      <c r="H20" s="400"/>
    </row>
    <row r="21" spans="2:8">
      <c r="B21" s="398" t="s">
        <v>944</v>
      </c>
      <c r="C21" s="401"/>
      <c r="G21" s="398"/>
      <c r="H21" s="400"/>
    </row>
    <row r="22" spans="2:8">
      <c r="B22" s="398" t="s">
        <v>945</v>
      </c>
      <c r="C22" s="401"/>
      <c r="G22" s="398"/>
      <c r="H22" s="400"/>
    </row>
    <row r="23" spans="2:8">
      <c r="C23" s="401"/>
      <c r="G23" s="398" t="s">
        <v>952</v>
      </c>
      <c r="H23" s="400"/>
    </row>
    <row r="24" spans="2:8">
      <c r="C24" s="401"/>
      <c r="G24" s="398" t="s">
        <v>953</v>
      </c>
      <c r="H24" s="400"/>
    </row>
    <row r="25" spans="2:8">
      <c r="F25" s="399"/>
      <c r="H25" s="400"/>
    </row>
    <row r="26" spans="2:8">
      <c r="H26" s="40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zoomScale="82" workbookViewId="0">
      <selection activeCell="E29" sqref="E29"/>
    </sheetView>
  </sheetViews>
  <sheetFormatPr baseColWidth="10" defaultColWidth="14.42578125" defaultRowHeight="15" customHeight="1"/>
  <cols>
    <col min="1" max="1" width="2.85546875" customWidth="1"/>
    <col min="2" max="2" width="8.85546875" customWidth="1"/>
    <col min="3" max="3" width="25.42578125" customWidth="1"/>
    <col min="4" max="4" width="18.28515625" customWidth="1"/>
    <col min="5" max="5" width="12" customWidth="1"/>
    <col min="6" max="6" width="5" customWidth="1"/>
    <col min="7" max="7" width="13" customWidth="1"/>
    <col min="8" max="8" width="5.28515625" customWidth="1"/>
    <col min="9" max="9" width="13.7109375" customWidth="1"/>
    <col min="10" max="10" width="5" customWidth="1"/>
    <col min="11" max="11" width="5.7109375" customWidth="1"/>
    <col min="12" max="12" width="11.42578125" customWidth="1"/>
    <col min="13" max="13" width="5.85546875" customWidth="1"/>
    <col min="14" max="14" width="13.7109375" customWidth="1"/>
    <col min="15" max="15" width="12.42578125" customWidth="1"/>
    <col min="16" max="16" width="2.42578125" customWidth="1"/>
    <col min="17" max="35" width="11.42578125" customWidth="1"/>
  </cols>
  <sheetData>
    <row r="1" spans="1:35" ht="12.75" customHeight="1">
      <c r="A1" s="1"/>
      <c r="B1" s="1"/>
      <c r="C1" s="1"/>
      <c r="D1" s="1"/>
      <c r="E1" s="1"/>
      <c r="F1" s="1"/>
      <c r="G1" s="1"/>
      <c r="H1" s="1"/>
      <c r="I1" s="1"/>
      <c r="J1" s="1"/>
      <c r="K1" s="1"/>
      <c r="L1" s="408" t="s">
        <v>153</v>
      </c>
      <c r="M1" s="409"/>
      <c r="N1" s="409"/>
      <c r="O1" s="410"/>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08" t="s">
        <v>922</v>
      </c>
      <c r="N2" s="409"/>
      <c r="O2" s="410"/>
      <c r="P2" s="1"/>
      <c r="Q2" s="1"/>
      <c r="R2" s="1"/>
      <c r="S2" s="1"/>
      <c r="T2" s="1"/>
      <c r="U2" s="1"/>
      <c r="V2" s="1"/>
      <c r="W2" s="1"/>
      <c r="X2" s="1"/>
      <c r="Y2" s="1"/>
      <c r="Z2" s="1"/>
      <c r="AA2" s="1"/>
      <c r="AB2" s="1"/>
      <c r="AC2" s="1"/>
      <c r="AD2" s="1"/>
      <c r="AE2" s="1"/>
      <c r="AF2" s="1"/>
      <c r="AG2" s="1"/>
      <c r="AH2" s="1"/>
      <c r="AI2" s="1"/>
    </row>
    <row r="3" spans="1:35" ht="24" customHeight="1">
      <c r="A3" s="1"/>
      <c r="B3" s="411" t="s">
        <v>154</v>
      </c>
      <c r="C3" s="409"/>
      <c r="D3" s="409"/>
      <c r="E3" s="409"/>
      <c r="F3" s="409"/>
      <c r="G3" s="409"/>
      <c r="H3" s="409"/>
      <c r="I3" s="409"/>
      <c r="J3" s="409"/>
      <c r="K3" s="409"/>
      <c r="L3" s="409"/>
      <c r="M3" s="409"/>
      <c r="N3" s="409"/>
      <c r="O3" s="410"/>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12"/>
      <c r="E5" s="413"/>
      <c r="F5" s="413"/>
      <c r="G5" s="414"/>
      <c r="H5" s="1"/>
      <c r="I5" s="1"/>
      <c r="J5" s="1"/>
      <c r="K5" s="48" t="s">
        <v>156</v>
      </c>
      <c r="L5" s="415"/>
      <c r="M5" s="413"/>
      <c r="N5" s="414"/>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15"/>
      <c r="E7" s="414"/>
      <c r="F7" s="1"/>
      <c r="G7" s="1"/>
      <c r="H7" s="1"/>
      <c r="I7" s="1"/>
      <c r="J7" s="1"/>
      <c r="K7" s="48" t="s">
        <v>158</v>
      </c>
      <c r="L7" s="415"/>
      <c r="M7" s="413"/>
      <c r="N7" s="414"/>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12"/>
      <c r="E9" s="413"/>
      <c r="F9" s="413"/>
      <c r="G9" s="414"/>
      <c r="H9" s="1"/>
      <c r="I9" s="1"/>
      <c r="J9" s="1"/>
      <c r="K9" s="48" t="s">
        <v>160</v>
      </c>
      <c r="L9" s="415"/>
      <c r="M9" s="413"/>
      <c r="N9" s="413"/>
      <c r="O9" s="414"/>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16" t="s">
        <v>161</v>
      </c>
      <c r="C11" s="417"/>
      <c r="D11" s="417"/>
      <c r="E11" s="417"/>
      <c r="F11" s="417"/>
      <c r="G11" s="417"/>
      <c r="H11" s="417"/>
      <c r="I11" s="417"/>
      <c r="J11" s="417"/>
      <c r="K11" s="417"/>
      <c r="L11" s="417"/>
      <c r="M11" s="417"/>
      <c r="N11" s="417"/>
      <c r="O11" s="418"/>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19"/>
      <c r="L13" s="413"/>
      <c r="M13" s="414"/>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11" t="s">
        <v>164</v>
      </c>
      <c r="C16" s="409"/>
      <c r="D16" s="409"/>
      <c r="E16" s="409"/>
      <c r="F16" s="409"/>
      <c r="G16" s="409"/>
      <c r="H16" s="409"/>
      <c r="I16" s="409"/>
      <c r="J16" s="409"/>
      <c r="K16" s="409"/>
      <c r="L16" s="409"/>
      <c r="M16" s="409"/>
      <c r="N16" s="409"/>
      <c r="O16" s="410"/>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20"/>
      <c r="E18" s="413"/>
      <c r="F18" s="414"/>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21"/>
      <c r="E20" s="414"/>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22"/>
      <c r="E22" s="414"/>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11" t="str">
        <f>IF(L5=info!H43,"NO APLICA TAPE","DATOS REQUERIDOS – TAPE")</f>
        <v>DATOS REQUERIDOS – TAPE</v>
      </c>
      <c r="C27" s="409"/>
      <c r="D27" s="409"/>
      <c r="E27" s="409"/>
      <c r="F27" s="409"/>
      <c r="G27" s="409"/>
      <c r="H27" s="409"/>
      <c r="I27" s="409"/>
      <c r="J27" s="409"/>
      <c r="K27" s="409"/>
      <c r="L27" s="409"/>
      <c r="M27" s="409"/>
      <c r="N27" s="409"/>
      <c r="O27" s="410"/>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402"/>
      <c r="E29" s="7"/>
      <c r="F29" s="423" t="str">
        <f>IF(OR(L5=info!F43,L5=info!H43,L5=info!K43,L5=info!M43),"Se deben registrar TODOS los descuentos que tenga el cliente, incluyendo las pensiones","")</f>
        <v/>
      </c>
      <c r="G29" s="424"/>
      <c r="H29" s="424"/>
      <c r="I29" s="425"/>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26"/>
      <c r="G30" s="427"/>
      <c r="H30" s="427"/>
      <c r="I30" s="428"/>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 r="E31" s="69"/>
      <c r="F31" s="429" t="s">
        <v>176</v>
      </c>
      <c r="G31" s="413"/>
      <c r="H31" s="413"/>
      <c r="I31" s="414"/>
      <c r="J31" s="1"/>
      <c r="K31" s="429" t="s">
        <v>177</v>
      </c>
      <c r="L31" s="413"/>
      <c r="M31" s="413"/>
      <c r="N31" s="414"/>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30" t="str">
        <f>IFERROR(IF(HLOOKUP($L$5,info!$A$43:$N$58,12,0)="QUINCENAL","LETRA QUINCENAL","LETRA MENSUAL"),"LETRA")</f>
        <v>LETRA</v>
      </c>
      <c r="G32" s="431"/>
      <c r="H32" s="431"/>
      <c r="I32" s="432"/>
      <c r="J32" s="1"/>
      <c r="K32" s="430" t="str">
        <f>IFERROR(IF(HLOOKUP($L$5,info!$A$43:$N$58,12,0)="QUINCENAL","LETRA QUINCENAL","LETRA MENSUAL"),"LETRA")</f>
        <v>LETRA</v>
      </c>
      <c r="L32" s="431"/>
      <c r="M32" s="431"/>
      <c r="N32" s="432"/>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403"/>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403"/>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ERROR CARTERA</v>
      </c>
      <c r="E35" s="69"/>
      <c r="F35" s="70">
        <v>3</v>
      </c>
      <c r="G35" s="403"/>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403"/>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403"/>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403"/>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403"/>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403"/>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33" t="s">
        <v>183</v>
      </c>
      <c r="C41" s="434"/>
      <c r="D41" s="437"/>
      <c r="E41" s="50"/>
      <c r="F41" s="70">
        <v>9</v>
      </c>
      <c r="G41" s="403"/>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35"/>
      <c r="C42" s="436"/>
      <c r="D42" s="438"/>
      <c r="E42" s="75"/>
      <c r="F42" s="70">
        <v>10</v>
      </c>
      <c r="G42" s="403"/>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9" t="s">
        <v>185</v>
      </c>
      <c r="G44" s="440"/>
      <c r="H44" s="440"/>
      <c r="I44" s="441"/>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45" t="str">
        <f>IF(D44="","",IF(L5=info!B43,"","No aplica FEJUPEN, elimine el monto registrado"))</f>
        <v/>
      </c>
      <c r="D45" s="410"/>
      <c r="E45" s="75"/>
      <c r="F45" s="442"/>
      <c r="G45" s="443"/>
      <c r="H45" s="443"/>
      <c r="I45" s="444"/>
      <c r="J45" s="79"/>
      <c r="K45" s="433" t="str">
        <f>IF(D39="SÍ","¿SE VA A CANCELAR EL EMBARGO?:","")</f>
        <v/>
      </c>
      <c r="L45" s="424"/>
      <c r="M45" s="425"/>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35"/>
      <c r="L46" s="443"/>
      <c r="M46" s="446"/>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47" t="str">
        <f>IF(AND(D39="SÍ",N46=""),"Recuerde llenar esta respuesta",IF(AND(D39="NO",N46&lt;&gt;""),"No se está tomando en cuenta esta respuesta porque no se registró el embargo",""))</f>
        <v/>
      </c>
      <c r="L47" s="424"/>
      <c r="M47" s="424"/>
      <c r="N47" s="425"/>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35"/>
      <c r="L48" s="443"/>
      <c r="M48" s="443"/>
      <c r="N48" s="446"/>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11" t="s">
        <v>186</v>
      </c>
      <c r="C56" s="409"/>
      <c r="D56" s="409"/>
      <c r="E56" s="409"/>
      <c r="F56" s="409"/>
      <c r="G56" s="409"/>
      <c r="H56" s="409"/>
      <c r="I56" s="409"/>
      <c r="J56" s="409"/>
      <c r="K56" s="409"/>
      <c r="L56" s="409"/>
      <c r="M56" s="409"/>
      <c r="N56" s="409"/>
      <c r="O56" s="410"/>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48" t="s">
        <v>187</v>
      </c>
      <c r="C58" s="409"/>
      <c r="D58" s="409"/>
      <c r="E58" s="409"/>
      <c r="F58" s="409"/>
      <c r="G58" s="409"/>
      <c r="H58" s="409"/>
      <c r="I58" s="409"/>
      <c r="J58" s="409"/>
      <c r="K58" s="409"/>
      <c r="L58" s="409"/>
      <c r="M58" s="409"/>
      <c r="N58" s="409"/>
      <c r="O58" s="410"/>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49" t="str">
        <f>"LETRA "&amp;$D$60&amp;" DEL PRÉSTAMO:"</f>
        <v>LETRA MENSUAL DEL PRÉSTAMO:</v>
      </c>
      <c r="H60" s="413"/>
      <c r="I60" s="413"/>
      <c r="J60" s="414"/>
      <c r="K60" s="450">
        <f>IF(D35="QUINCENAL",D33*2,D33)</f>
        <v>0</v>
      </c>
      <c r="L60" s="414"/>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9" t="s">
        <v>189</v>
      </c>
      <c r="D62" s="413"/>
      <c r="E62" s="413"/>
      <c r="F62" s="413"/>
      <c r="G62" s="413"/>
      <c r="H62" s="413"/>
      <c r="I62" s="413"/>
      <c r="J62" s="413"/>
      <c r="K62" s="413"/>
      <c r="L62" s="413"/>
      <c r="M62" s="413"/>
      <c r="N62" s="413"/>
      <c r="O62" s="414"/>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9" t="str">
        <f>"SALARIO "&amp;D60&amp;":"</f>
        <v>SALARIO MENSUAL:</v>
      </c>
      <c r="D64" s="414"/>
      <c r="E64" s="450"/>
      <c r="F64" s="414"/>
      <c r="G64" s="7"/>
      <c r="H64" s="10"/>
      <c r="I64" s="449" t="s">
        <v>190</v>
      </c>
      <c r="J64" s="413"/>
      <c r="K64" s="414"/>
      <c r="L64" s="451" t="str">
        <f>"MONTO "&amp;$D$60</f>
        <v>MONTO MENSUAL</v>
      </c>
      <c r="M64" s="452"/>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53" t="s">
        <v>192</v>
      </c>
      <c r="J65" s="413"/>
      <c r="K65" s="414"/>
      <c r="L65" s="454"/>
      <c r="M65" s="452"/>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53" t="s">
        <v>193</v>
      </c>
      <c r="J66" s="413"/>
      <c r="K66" s="414"/>
      <c r="L66" s="450"/>
      <c r="M66" s="414"/>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53" t="s">
        <v>194</v>
      </c>
      <c r="J67" s="413"/>
      <c r="K67" s="414"/>
      <c r="L67" s="456"/>
      <c r="M67" s="457"/>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53" t="s">
        <v>195</v>
      </c>
      <c r="J68" s="413"/>
      <c r="K68" s="414"/>
      <c r="L68" s="456"/>
      <c r="M68" s="457"/>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60" t="str">
        <f>IF(OR($E$53="X",$E$53="x"),"No se está tomando en cuenta el Dcto Legal por ser cliente independiente","")</f>
        <v/>
      </c>
      <c r="L69" s="461"/>
      <c r="M69" s="461"/>
      <c r="N69" s="462"/>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9" t="s">
        <v>196</v>
      </c>
      <c r="D70" s="413"/>
      <c r="E70" s="413"/>
      <c r="F70" s="413"/>
      <c r="G70" s="413"/>
      <c r="H70" s="413"/>
      <c r="I70" s="413"/>
      <c r="J70" s="413"/>
      <c r="K70" s="413"/>
      <c r="L70" s="413"/>
      <c r="M70" s="413"/>
      <c r="N70" s="413"/>
      <c r="O70" s="414"/>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63" t="s">
        <v>197</v>
      </c>
      <c r="D72" s="464"/>
      <c r="E72" s="464"/>
      <c r="F72" s="464"/>
      <c r="G72" s="465"/>
      <c r="H72" s="10"/>
      <c r="I72" s="463" t="s">
        <v>198</v>
      </c>
      <c r="J72" s="464"/>
      <c r="K72" s="464"/>
      <c r="L72" s="464"/>
      <c r="M72" s="464"/>
      <c r="N72" s="464"/>
      <c r="O72" s="465"/>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66" t="s">
        <v>199</v>
      </c>
      <c r="D73" s="452"/>
      <c r="E73" s="451" t="str">
        <f>"MONTO "&amp;$D$60</f>
        <v>MONTO MENSUAL</v>
      </c>
      <c r="F73" s="452"/>
      <c r="G73" s="91" t="s">
        <v>200</v>
      </c>
      <c r="H73" s="10"/>
      <c r="I73" s="459" t="s">
        <v>199</v>
      </c>
      <c r="J73" s="413"/>
      <c r="K73" s="413"/>
      <c r="L73" s="414"/>
      <c r="M73" s="451" t="str">
        <f>"MONTO "&amp;$D$60</f>
        <v>MONTO MENSUAL</v>
      </c>
      <c r="N73" s="452"/>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53" t="s">
        <v>201</v>
      </c>
      <c r="D74" s="414"/>
      <c r="E74" s="454"/>
      <c r="F74" s="452"/>
      <c r="G74" s="88"/>
      <c r="H74" s="10"/>
      <c r="I74" s="453"/>
      <c r="J74" s="413"/>
      <c r="K74" s="413"/>
      <c r="L74" s="455"/>
      <c r="M74" s="454"/>
      <c r="N74" s="452"/>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53" t="s">
        <v>202</v>
      </c>
      <c r="D75" s="414"/>
      <c r="E75" s="450"/>
      <c r="F75" s="414"/>
      <c r="G75" s="88"/>
      <c r="H75" s="10"/>
      <c r="I75" s="453"/>
      <c r="J75" s="413"/>
      <c r="K75" s="413"/>
      <c r="L75" s="455"/>
      <c r="M75" s="454"/>
      <c r="N75" s="452"/>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53"/>
      <c r="D76" s="414"/>
      <c r="E76" s="454"/>
      <c r="F76" s="452"/>
      <c r="G76" s="88"/>
      <c r="H76" s="10"/>
      <c r="I76" s="453"/>
      <c r="J76" s="413"/>
      <c r="K76" s="413"/>
      <c r="L76" s="455"/>
      <c r="M76" s="450"/>
      <c r="N76" s="414"/>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53"/>
      <c r="D77" s="414"/>
      <c r="E77" s="454"/>
      <c r="F77" s="452"/>
      <c r="G77" s="88"/>
      <c r="H77" s="10"/>
      <c r="I77" s="453"/>
      <c r="J77" s="413"/>
      <c r="K77" s="413"/>
      <c r="L77" s="455"/>
      <c r="M77" s="450"/>
      <c r="N77" s="414"/>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58"/>
      <c r="D78" s="414"/>
      <c r="E78" s="454"/>
      <c r="F78" s="452"/>
      <c r="G78" s="93"/>
      <c r="H78" s="10"/>
      <c r="I78" s="453"/>
      <c r="J78" s="413"/>
      <c r="K78" s="413"/>
      <c r="L78" s="455"/>
      <c r="M78" s="456"/>
      <c r="N78" s="457"/>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53"/>
      <c r="D79" s="414"/>
      <c r="E79" s="454"/>
      <c r="F79" s="452"/>
      <c r="G79" s="90"/>
      <c r="H79" s="10"/>
      <c r="I79" s="453"/>
      <c r="J79" s="413"/>
      <c r="K79" s="413"/>
      <c r="L79" s="455"/>
      <c r="M79" s="456"/>
      <c r="N79" s="457"/>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53"/>
      <c r="D80" s="414"/>
      <c r="E80" s="454"/>
      <c r="F80" s="452"/>
      <c r="G80" s="90"/>
      <c r="H80" s="10"/>
      <c r="I80" s="453"/>
      <c r="J80" s="413"/>
      <c r="K80" s="413"/>
      <c r="L80" s="455"/>
      <c r="M80" s="456"/>
      <c r="N80" s="457"/>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53"/>
      <c r="D81" s="414"/>
      <c r="E81" s="454"/>
      <c r="F81" s="452"/>
      <c r="G81" s="90"/>
      <c r="H81" s="10"/>
      <c r="I81" s="453"/>
      <c r="J81" s="413"/>
      <c r="K81" s="413"/>
      <c r="L81" s="455"/>
      <c r="M81" s="456"/>
      <c r="N81" s="457"/>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53"/>
      <c r="D82" s="414"/>
      <c r="E82" s="450"/>
      <c r="F82" s="414"/>
      <c r="G82" s="90"/>
      <c r="H82" s="10"/>
      <c r="I82" s="453"/>
      <c r="J82" s="413"/>
      <c r="K82" s="413"/>
      <c r="L82" s="455"/>
      <c r="M82" s="456"/>
      <c r="N82" s="457"/>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53"/>
      <c r="D83" s="414"/>
      <c r="E83" s="456"/>
      <c r="F83" s="457"/>
      <c r="G83" s="90"/>
      <c r="H83" s="10"/>
      <c r="I83" s="453"/>
      <c r="J83" s="413"/>
      <c r="K83" s="413"/>
      <c r="L83" s="455"/>
      <c r="M83" s="456"/>
      <c r="N83" s="457"/>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53"/>
      <c r="D84" s="414"/>
      <c r="E84" s="456"/>
      <c r="F84" s="457"/>
      <c r="G84" s="90"/>
      <c r="H84" s="10"/>
      <c r="I84" s="453"/>
      <c r="J84" s="413"/>
      <c r="K84" s="413"/>
      <c r="L84" s="455"/>
      <c r="M84" s="456"/>
      <c r="N84" s="457"/>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53"/>
      <c r="D85" s="414"/>
      <c r="E85" s="456"/>
      <c r="F85" s="457"/>
      <c r="G85" s="90"/>
      <c r="H85" s="10"/>
      <c r="I85" s="453"/>
      <c r="J85" s="413"/>
      <c r="K85" s="413"/>
      <c r="L85" s="455"/>
      <c r="M85" s="456"/>
      <c r="N85" s="457"/>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48" t="s">
        <v>203</v>
      </c>
      <c r="D87" s="409"/>
      <c r="E87" s="409"/>
      <c r="F87" s="409"/>
      <c r="G87" s="409"/>
      <c r="H87" s="409"/>
      <c r="I87" s="409"/>
      <c r="J87" s="409"/>
      <c r="K87" s="409"/>
      <c r="L87" s="409"/>
      <c r="M87" s="409"/>
      <c r="N87" s="409"/>
      <c r="O87" s="409"/>
      <c r="P87" s="410"/>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15"/>
      <c r="E89" s="413"/>
      <c r="F89" s="413"/>
      <c r="G89" s="414"/>
      <c r="H89" s="10"/>
      <c r="I89" s="10"/>
      <c r="J89" s="10"/>
      <c r="K89" s="48" t="s">
        <v>205</v>
      </c>
      <c r="L89" s="415"/>
      <c r="M89" s="413"/>
      <c r="N89" s="414"/>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15"/>
      <c r="E91" s="414"/>
      <c r="F91" s="10"/>
      <c r="G91" s="10"/>
      <c r="H91" s="10"/>
      <c r="I91" s="10"/>
      <c r="J91" s="10"/>
      <c r="K91" s="48" t="s">
        <v>207</v>
      </c>
      <c r="L91" s="415"/>
      <c r="M91" s="413"/>
      <c r="N91" s="413"/>
      <c r="O91" s="414"/>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15"/>
      <c r="M93" s="413"/>
      <c r="N93" s="413"/>
      <c r="O93" s="414"/>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9" t="s">
        <v>209</v>
      </c>
      <c r="D97" s="413"/>
      <c r="E97" s="413"/>
      <c r="F97" s="413"/>
      <c r="G97" s="413"/>
      <c r="H97" s="413"/>
      <c r="I97" s="413"/>
      <c r="J97" s="413"/>
      <c r="K97" s="413"/>
      <c r="L97" s="413"/>
      <c r="M97" s="413"/>
      <c r="N97" s="413"/>
      <c r="O97" s="414"/>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9" t="str">
        <f>"SALARIO "&amp;D95&amp;":"</f>
        <v>SALARIO :</v>
      </c>
      <c r="D99" s="414"/>
      <c r="E99" s="450"/>
      <c r="F99" s="414"/>
      <c r="G99" s="7"/>
      <c r="H99" s="10"/>
      <c r="I99" s="449" t="s">
        <v>190</v>
      </c>
      <c r="J99" s="413"/>
      <c r="K99" s="414"/>
      <c r="L99" s="451" t="str">
        <f>"MONTO "&amp;$D$60</f>
        <v>MONTO MENSUAL</v>
      </c>
      <c r="M99" s="452"/>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53" t="s">
        <v>549</v>
      </c>
      <c r="J100" s="413"/>
      <c r="K100" s="414"/>
      <c r="L100" s="454"/>
      <c r="M100" s="452"/>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53" t="s">
        <v>193</v>
      </c>
      <c r="J101" s="413"/>
      <c r="K101" s="414"/>
      <c r="L101" s="450"/>
      <c r="M101" s="414"/>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53" t="s">
        <v>194</v>
      </c>
      <c r="J102" s="413"/>
      <c r="K102" s="414"/>
      <c r="L102" s="456"/>
      <c r="M102" s="457"/>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53" t="s">
        <v>195</v>
      </c>
      <c r="J103" s="413"/>
      <c r="K103" s="414"/>
      <c r="L103" s="456"/>
      <c r="M103" s="457"/>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60" t="str">
        <f>IF(OR($E$53="X",$E$53="x"),"No se está tomando en cuenta el Dcto Legal por ser cliente independiente","")</f>
        <v/>
      </c>
      <c r="L104" s="461"/>
      <c r="M104" s="461"/>
      <c r="N104" s="462"/>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9" t="s">
        <v>210</v>
      </c>
      <c r="D105" s="413"/>
      <c r="E105" s="413"/>
      <c r="F105" s="413"/>
      <c r="G105" s="413"/>
      <c r="H105" s="413"/>
      <c r="I105" s="413"/>
      <c r="J105" s="413"/>
      <c r="K105" s="413"/>
      <c r="L105" s="413"/>
      <c r="M105" s="413"/>
      <c r="N105" s="413"/>
      <c r="O105" s="414"/>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63" t="s">
        <v>197</v>
      </c>
      <c r="D107" s="464"/>
      <c r="E107" s="464"/>
      <c r="F107" s="464"/>
      <c r="G107" s="465"/>
      <c r="H107" s="10"/>
      <c r="I107" s="463" t="s">
        <v>198</v>
      </c>
      <c r="J107" s="464"/>
      <c r="K107" s="464"/>
      <c r="L107" s="464"/>
      <c r="M107" s="464"/>
      <c r="N107" s="464"/>
      <c r="O107" s="465"/>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66" t="s">
        <v>199</v>
      </c>
      <c r="D108" s="452"/>
      <c r="E108" s="451" t="str">
        <f>"MONTO "&amp;$D$60</f>
        <v>MONTO MENSUAL</v>
      </c>
      <c r="F108" s="452"/>
      <c r="G108" s="91" t="s">
        <v>200</v>
      </c>
      <c r="H108" s="10"/>
      <c r="I108" s="459" t="s">
        <v>199</v>
      </c>
      <c r="J108" s="413"/>
      <c r="K108" s="413"/>
      <c r="L108" s="414"/>
      <c r="M108" s="451" t="str">
        <f>"MONTO "&amp;$D$60</f>
        <v>MONTO MENSUAL</v>
      </c>
      <c r="N108" s="452"/>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53" t="s">
        <v>201</v>
      </c>
      <c r="D109" s="414"/>
      <c r="E109" s="454"/>
      <c r="F109" s="452"/>
      <c r="G109" s="88"/>
      <c r="H109" s="10"/>
      <c r="I109" s="453"/>
      <c r="J109" s="413"/>
      <c r="K109" s="413"/>
      <c r="L109" s="455"/>
      <c r="M109" s="454"/>
      <c r="N109" s="452"/>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53" t="s">
        <v>202</v>
      </c>
      <c r="D110" s="414"/>
      <c r="E110" s="450"/>
      <c r="F110" s="414"/>
      <c r="G110" s="88"/>
      <c r="H110" s="10"/>
      <c r="I110" s="453"/>
      <c r="J110" s="413"/>
      <c r="K110" s="413"/>
      <c r="L110" s="455"/>
      <c r="M110" s="454"/>
      <c r="N110" s="452"/>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53"/>
      <c r="D111" s="414"/>
      <c r="E111" s="454"/>
      <c r="F111" s="452"/>
      <c r="G111" s="88"/>
      <c r="H111" s="10"/>
      <c r="I111" s="453"/>
      <c r="J111" s="413"/>
      <c r="K111" s="413"/>
      <c r="L111" s="455"/>
      <c r="M111" s="454"/>
      <c r="N111" s="452"/>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53"/>
      <c r="D112" s="414"/>
      <c r="E112" s="454"/>
      <c r="F112" s="452"/>
      <c r="G112" s="88"/>
      <c r="H112" s="10"/>
      <c r="I112" s="453"/>
      <c r="J112" s="413"/>
      <c r="K112" s="413"/>
      <c r="L112" s="455"/>
      <c r="M112" s="454"/>
      <c r="N112" s="452"/>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53"/>
      <c r="D113" s="414"/>
      <c r="E113" s="454"/>
      <c r="F113" s="452"/>
      <c r="G113" s="93"/>
      <c r="H113" s="10"/>
      <c r="I113" s="453"/>
      <c r="J113" s="413"/>
      <c r="K113" s="413"/>
      <c r="L113" s="455"/>
      <c r="M113" s="450"/>
      <c r="N113" s="414"/>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53"/>
      <c r="D114" s="414"/>
      <c r="E114" s="454"/>
      <c r="F114" s="452"/>
      <c r="G114" s="90"/>
      <c r="H114" s="10"/>
      <c r="I114" s="453"/>
      <c r="J114" s="413"/>
      <c r="K114" s="413"/>
      <c r="L114" s="455"/>
      <c r="M114" s="456"/>
      <c r="N114" s="457"/>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53"/>
      <c r="D115" s="414"/>
      <c r="E115" s="454"/>
      <c r="F115" s="452"/>
      <c r="G115" s="90"/>
      <c r="H115" s="10"/>
      <c r="I115" s="453"/>
      <c r="J115" s="413"/>
      <c r="K115" s="413"/>
      <c r="L115" s="455"/>
      <c r="M115" s="456"/>
      <c r="N115" s="457"/>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53"/>
      <c r="D116" s="414"/>
      <c r="E116" s="454"/>
      <c r="F116" s="452"/>
      <c r="G116" s="90"/>
      <c r="H116" s="10"/>
      <c r="I116" s="453"/>
      <c r="J116" s="413"/>
      <c r="K116" s="413"/>
      <c r="L116" s="455"/>
      <c r="M116" s="456"/>
      <c r="N116" s="457"/>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53"/>
      <c r="D117" s="414"/>
      <c r="E117" s="450"/>
      <c r="F117" s="414"/>
      <c r="G117" s="90"/>
      <c r="H117" s="10"/>
      <c r="I117" s="453"/>
      <c r="J117" s="413"/>
      <c r="K117" s="413"/>
      <c r="L117" s="455"/>
      <c r="M117" s="456"/>
      <c r="N117" s="457"/>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53"/>
      <c r="D118" s="414"/>
      <c r="E118" s="456"/>
      <c r="F118" s="457"/>
      <c r="G118" s="90"/>
      <c r="H118" s="10"/>
      <c r="I118" s="453"/>
      <c r="J118" s="413"/>
      <c r="K118" s="413"/>
      <c r="L118" s="455"/>
      <c r="M118" s="456"/>
      <c r="N118" s="457"/>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53"/>
      <c r="D119" s="414"/>
      <c r="E119" s="456"/>
      <c r="F119" s="457"/>
      <c r="G119" s="90"/>
      <c r="H119" s="10"/>
      <c r="I119" s="453"/>
      <c r="J119" s="413"/>
      <c r="K119" s="413"/>
      <c r="L119" s="455"/>
      <c r="M119" s="456"/>
      <c r="N119" s="457"/>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53"/>
      <c r="D120" s="414"/>
      <c r="E120" s="456"/>
      <c r="F120" s="457"/>
      <c r="G120" s="90"/>
      <c r="H120" s="10"/>
      <c r="I120" s="453"/>
      <c r="J120" s="413"/>
      <c r="K120" s="413"/>
      <c r="L120" s="455"/>
      <c r="M120" s="456"/>
      <c r="N120" s="457"/>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count="3">
    <dataValidation type="list" allowBlank="1" showErrorMessage="1" sqref="D37 D39 D41 N46 N65:N68 G74:G85 N100:N101 G109:G120 O109:O120 N103 O74:O85"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3" workbookViewId="0">
      <selection activeCell="A54" sqref="A54:N54"/>
    </sheetView>
  </sheetViews>
  <sheetFormatPr baseColWidth="10" defaultColWidth="14.42578125" defaultRowHeight="15" customHeight="1"/>
  <cols>
    <col min="1" max="1" width="4" customWidth="1"/>
    <col min="2" max="2" width="11.28515625" customWidth="1"/>
    <col min="3" max="3" width="13.140625" customWidth="1"/>
    <col min="4" max="4" width="15.7109375" customWidth="1"/>
    <col min="5" max="5" width="14.85546875" customWidth="1"/>
    <col min="6" max="6" width="5.85546875" customWidth="1"/>
    <col min="7" max="7" width="4.85546875" customWidth="1"/>
    <col min="8" max="8" width="5.42578125" customWidth="1"/>
    <col min="9" max="9" width="24.42578125" customWidth="1"/>
    <col min="10" max="10" width="7.42578125" customWidth="1"/>
    <col min="11" max="11" width="6.42578125" customWidth="1"/>
    <col min="12" max="12" width="25.28515625" customWidth="1"/>
    <col min="13" max="13" width="8.7109375" customWidth="1"/>
    <col min="14" max="14" width="2.42578125" customWidth="1"/>
    <col min="15" max="16" width="1.85546875" customWidth="1"/>
    <col min="17" max="17" width="18" customWidth="1"/>
    <col min="18" max="26" width="8.710937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94" t="s">
        <v>211</v>
      </c>
      <c r="B2" s="488"/>
      <c r="C2" s="488"/>
      <c r="D2" s="488"/>
      <c r="E2" s="488"/>
      <c r="F2" s="488"/>
      <c r="G2" s="488"/>
      <c r="H2" s="488"/>
      <c r="I2" s="488"/>
      <c r="J2" s="488"/>
      <c r="K2" s="488"/>
      <c r="L2" s="488"/>
      <c r="M2" s="488"/>
      <c r="N2" s="99"/>
      <c r="O2" s="99"/>
      <c r="P2" s="99"/>
      <c r="Q2" s="99"/>
      <c r="R2" s="99"/>
      <c r="S2" s="99"/>
      <c r="T2" s="99"/>
      <c r="U2" s="99"/>
      <c r="V2" s="99"/>
      <c r="W2" s="99"/>
      <c r="X2" s="99"/>
      <c r="Y2" s="99"/>
      <c r="Z2" s="99"/>
    </row>
    <row r="3" spans="1:26" ht="22.5" customHeight="1">
      <c r="A3" s="488"/>
      <c r="B3" s="488"/>
      <c r="C3" s="488"/>
      <c r="D3" s="488"/>
      <c r="E3" s="488"/>
      <c r="F3" s="488"/>
      <c r="G3" s="488"/>
      <c r="H3" s="488"/>
      <c r="I3" s="488"/>
      <c r="J3" s="488"/>
      <c r="K3" s="488"/>
      <c r="L3" s="488"/>
      <c r="M3" s="488"/>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95" t="s">
        <v>212</v>
      </c>
      <c r="B5" s="413"/>
      <c r="C5" s="413"/>
      <c r="D5" s="413"/>
      <c r="E5" s="413"/>
      <c r="F5" s="413"/>
      <c r="G5" s="413"/>
      <c r="H5" s="413"/>
      <c r="I5" s="413"/>
      <c r="J5" s="413"/>
      <c r="K5" s="413"/>
      <c r="L5" s="413"/>
      <c r="M5" s="413"/>
      <c r="N5" s="414"/>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96" t="s">
        <v>157</v>
      </c>
      <c r="B7" s="409"/>
      <c r="C7" s="410"/>
      <c r="D7" s="492" t="str">
        <f>IF(INFORMACIÓN!D7="","FALTA CÉDULA DEL CLIENTE",INFORMACIÓN!D7)</f>
        <v>FALTA CÉDULA DEL CLIENTE</v>
      </c>
      <c r="E7" s="464"/>
      <c r="F7" s="465"/>
      <c r="G7" s="103"/>
      <c r="H7" s="493" t="s">
        <v>155</v>
      </c>
      <c r="I7" s="410"/>
      <c r="J7" s="492" t="str">
        <f>IF(INFORMACIÓN!D5="","FALTA NOMBRE DEL CLIENTE",INFORMACIÓN!D5)</f>
        <v>FALTA NOMBRE DEL CLIENTE</v>
      </c>
      <c r="K7" s="464"/>
      <c r="L7" s="464"/>
      <c r="M7" s="465"/>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96" t="s">
        <v>156</v>
      </c>
      <c r="B9" s="409"/>
      <c r="C9" s="410"/>
      <c r="D9" s="492" t="str">
        <f>IF(INFORMACIÓN!$L$5="","FALTA CARTERA DEL CLIENTE",INFORMACIÓN!L5)</f>
        <v>FALTA CARTERA DEL CLIENTE</v>
      </c>
      <c r="E9" s="464"/>
      <c r="F9" s="465"/>
      <c r="G9" s="104"/>
      <c r="H9" s="493" t="s">
        <v>213</v>
      </c>
      <c r="I9" s="410"/>
      <c r="J9" s="492" t="str">
        <f>IF(INFORMACIÓN!L7="","FALTA NOMBRE DE OFICIAL",INFORMACIÓN!L7)</f>
        <v>FALTA NOMBRE DE OFICIAL</v>
      </c>
      <c r="K9" s="464"/>
      <c r="L9" s="464"/>
      <c r="M9" s="465"/>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8" t="str">
        <f>IF(D9=info!H43,"NO APLICA EL TAPE","DATOS REQUERIDOS")</f>
        <v>DATOS REQUERIDOS</v>
      </c>
      <c r="B12" s="409"/>
      <c r="C12" s="409"/>
      <c r="D12" s="409"/>
      <c r="E12" s="409"/>
      <c r="F12" s="409"/>
      <c r="G12" s="409"/>
      <c r="H12" s="409"/>
      <c r="I12" s="409"/>
      <c r="J12" s="409"/>
      <c r="K12" s="409"/>
      <c r="L12" s="409"/>
      <c r="M12" s="409"/>
      <c r="N12" s="410"/>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67" t="str">
        <f>INFORMACIÓN!C29</f>
        <v xml:space="preserve">SALARIO BRUTO: </v>
      </c>
      <c r="C14" s="431"/>
      <c r="D14" s="432"/>
      <c r="E14" s="114">
        <f>INFORMACIÓN!D29</f>
        <v>0</v>
      </c>
      <c r="F14" s="112"/>
      <c r="G14" s="467" t="s">
        <v>176</v>
      </c>
      <c r="H14" s="431"/>
      <c r="I14" s="432"/>
      <c r="J14" s="115"/>
      <c r="K14" s="467" t="s">
        <v>177</v>
      </c>
      <c r="L14" s="432"/>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97" t="str">
        <f>INFORMACIÓN!F32</f>
        <v>LETRA</v>
      </c>
      <c r="I15" s="432"/>
      <c r="J15" s="115"/>
      <c r="K15" s="117" t="s">
        <v>214</v>
      </c>
      <c r="L15" s="117" t="str">
        <f>INFORMACIÓN!K32</f>
        <v>LETRA</v>
      </c>
      <c r="M15" s="112"/>
      <c r="N15" s="112"/>
      <c r="O15" s="99"/>
      <c r="P15" s="99"/>
      <c r="Q15" s="99"/>
      <c r="R15" s="99"/>
      <c r="S15" s="99"/>
      <c r="T15" s="99"/>
      <c r="U15" s="99"/>
      <c r="V15" s="99"/>
      <c r="W15" s="99"/>
      <c r="X15" s="99"/>
      <c r="Y15" s="99"/>
      <c r="Z15" s="99"/>
    </row>
    <row r="16" spans="1:26" ht="13.5" customHeight="1">
      <c r="A16" s="112"/>
      <c r="B16" s="467" t="str">
        <f>INFORMACIÓN!C31</f>
        <v xml:space="preserve">SALARIO NETO: </v>
      </c>
      <c r="C16" s="431"/>
      <c r="D16" s="432"/>
      <c r="E16" s="118"/>
      <c r="F16" s="112"/>
      <c r="G16" s="119">
        <v>1</v>
      </c>
      <c r="H16" s="498" t="str">
        <f>IF(INFORMACIÓN!G33="","",INFORMACIÓN!G33)</f>
        <v/>
      </c>
      <c r="I16" s="432"/>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98" t="str">
        <f>IF(INFORMACIÓN!G34="","",INFORMACIÓN!G34)</f>
        <v/>
      </c>
      <c r="I17" s="432"/>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67" t="s">
        <v>215</v>
      </c>
      <c r="C18" s="431"/>
      <c r="D18" s="432"/>
      <c r="E18" s="118">
        <f>INFORMACIÓN!D33</f>
        <v>0</v>
      </c>
      <c r="F18" s="112"/>
      <c r="G18" s="119">
        <v>3</v>
      </c>
      <c r="H18" s="498" t="str">
        <f>IF(INFORMACIÓN!G35="","",INFORMACIÓN!G35)</f>
        <v/>
      </c>
      <c r="I18" s="432"/>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98" t="str">
        <f>IF(INFORMACIÓN!G36="","",INFORMACIÓN!G36)</f>
        <v/>
      </c>
      <c r="I19" s="432"/>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67" t="s">
        <v>216</v>
      </c>
      <c r="C20" s="431"/>
      <c r="D20" s="432"/>
      <c r="E20" s="118" t="str">
        <f>INFORMACIÓN!D35</f>
        <v>ERROR CARTERA</v>
      </c>
      <c r="F20" s="112"/>
      <c r="G20" s="119">
        <v>5</v>
      </c>
      <c r="H20" s="498" t="str">
        <f>IF(INFORMACIÓN!G37="","",INFORMACIÓN!G37)</f>
        <v/>
      </c>
      <c r="I20" s="432"/>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98" t="str">
        <f>IF(INFORMACIÓN!G38="","",INFORMACIÓN!G38)</f>
        <v/>
      </c>
      <c r="I21" s="432"/>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67" t="s">
        <v>217</v>
      </c>
      <c r="C22" s="431"/>
      <c r="D22" s="432"/>
      <c r="E22" s="118">
        <f>IFERROR(HLOOKUP(D9,info!B43:Y58,11,0),0)</f>
        <v>0</v>
      </c>
      <c r="F22" s="112"/>
      <c r="G22" s="119">
        <v>7</v>
      </c>
      <c r="H22" s="498" t="str">
        <f>IF(INFORMACIÓN!G39="","",INFORMACIÓN!G39)</f>
        <v/>
      </c>
      <c r="I22" s="432"/>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98" t="str">
        <f>IF(INFORMACIÓN!G40="","",INFORMACIÓN!G40)</f>
        <v/>
      </c>
      <c r="I23" s="432"/>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9" t="s">
        <v>218</v>
      </c>
      <c r="C24" s="491"/>
      <c r="D24" s="491"/>
      <c r="E24" s="480"/>
      <c r="F24" s="112"/>
      <c r="G24" s="119">
        <v>9</v>
      </c>
      <c r="H24" s="498" t="str">
        <f>IF(INFORMACIÓN!G41="","",INFORMACIÓN!G41)</f>
        <v/>
      </c>
      <c r="I24" s="432"/>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67" t="s">
        <v>219</v>
      </c>
      <c r="C25" s="431"/>
      <c r="D25" s="432"/>
      <c r="E25" s="118" t="str">
        <f>IF($D$9="ACP",INFORMACIÓN!D46,"N/A")</f>
        <v>N/A</v>
      </c>
      <c r="F25" s="112"/>
      <c r="G25" s="119">
        <v>10</v>
      </c>
      <c r="H25" s="498" t="str">
        <f>IF(INFORMACIÓN!G42="","",INFORMACIÓN!G42)</f>
        <v/>
      </c>
      <c r="I25" s="432"/>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98" t="str">
        <f>IF(INFORMACIÓN!I33="","",INFORMACIÓN!I33)</f>
        <v/>
      </c>
      <c r="I26" s="432"/>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67" t="s">
        <v>220</v>
      </c>
      <c r="C27" s="431"/>
      <c r="D27" s="432"/>
      <c r="E27" s="118" t="str">
        <f>IF($D$9="ACP",INFORMACIÓN!D48,"N/A")</f>
        <v>N/A</v>
      </c>
      <c r="F27" s="112"/>
      <c r="G27" s="119">
        <v>12</v>
      </c>
      <c r="H27" s="498" t="str">
        <f>IF(INFORMACIÓN!I34="","",INFORMACIÓN!I34)</f>
        <v/>
      </c>
      <c r="I27" s="432"/>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98" t="str">
        <f>IF(INFORMACIÓN!I35="","",INFORMACIÓN!I35)</f>
        <v/>
      </c>
      <c r="I28" s="432"/>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67" t="s">
        <v>221</v>
      </c>
      <c r="C29" s="431"/>
      <c r="D29" s="432"/>
      <c r="E29" s="118" t="str">
        <f>IF($D$9="ACP",INFORMACIÓN!D50,"N/A")</f>
        <v>N/A</v>
      </c>
      <c r="F29" s="112"/>
      <c r="G29" s="119">
        <v>14</v>
      </c>
      <c r="H29" s="498" t="str">
        <f>IF(INFORMACIÓN!I36="","",INFORMACIÓN!I36)</f>
        <v/>
      </c>
      <c r="I29" s="432"/>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98" t="str">
        <f>IF(INFORMACIÓN!I37="","",INFORMACIÓN!I37)</f>
        <v/>
      </c>
      <c r="I30" s="432"/>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67" t="s">
        <v>222</v>
      </c>
      <c r="C31" s="431"/>
      <c r="D31" s="432"/>
      <c r="E31" s="118" t="str">
        <f>IF($D$9="ACP",INFORMACIÓN!D52,"N/A")</f>
        <v>N/A</v>
      </c>
      <c r="F31" s="112"/>
      <c r="G31" s="119">
        <v>16</v>
      </c>
      <c r="H31" s="498" t="str">
        <f>IF(INFORMACIÓN!I38="","",INFORMACIÓN!I38)</f>
        <v/>
      </c>
      <c r="I31" s="432"/>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98" t="str">
        <f>IF(INFORMACIÓN!I39="","",INFORMACIÓN!I39)</f>
        <v/>
      </c>
      <c r="I32" s="432"/>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98" t="str">
        <f>IF(INFORMACIÓN!I40="","",INFORMACIÓN!I40)</f>
        <v/>
      </c>
      <c r="I33" s="432"/>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67" t="s">
        <v>223</v>
      </c>
      <c r="C34" s="431"/>
      <c r="D34" s="432"/>
      <c r="E34" s="118">
        <f>INFORMACIÓN!D37</f>
        <v>0</v>
      </c>
      <c r="F34" s="112"/>
      <c r="G34" s="119">
        <v>19</v>
      </c>
      <c r="H34" s="498" t="str">
        <f>IF(INFORMACIÓN!I41="","",INFORMACIÓN!I41)</f>
        <v/>
      </c>
      <c r="I34" s="432"/>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98" t="str">
        <f>IF(INFORMACIÓN!I42="","",INFORMACIÓN!I42)</f>
        <v/>
      </c>
      <c r="I35" s="432"/>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67" t="s">
        <v>224</v>
      </c>
      <c r="C36" s="431"/>
      <c r="D36" s="432"/>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67" t="s">
        <v>225</v>
      </c>
      <c r="C38" s="431"/>
      <c r="D38" s="432"/>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67" t="s">
        <v>226</v>
      </c>
      <c r="C40" s="431"/>
      <c r="D40" s="432"/>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8" t="str">
        <f>IF(D9=info!H43,"NO APLICA EL TAPE","TAPE")</f>
        <v>TAPE</v>
      </c>
      <c r="B42" s="409"/>
      <c r="C42" s="409"/>
      <c r="D42" s="409"/>
      <c r="E42" s="409"/>
      <c r="F42" s="409"/>
      <c r="G42" s="409"/>
      <c r="H42" s="409"/>
      <c r="I42" s="409"/>
      <c r="J42" s="409"/>
      <c r="K42" s="409"/>
      <c r="L42" s="409"/>
      <c r="M42" s="409"/>
      <c r="N42" s="410"/>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9" t="str">
        <f>IF(AND(D9&lt;&gt;info!F43,D9&lt;&gt;info!K43,D9&lt;&gt;info!M43,E36="SÍ",B37="No se va a cancelar el embargo."),0.2,IF($E$34="SÍ",HLOOKUP(D9,info!A43:U55,10,0),IFERROR(HLOOKUP(D9,info!A43:U55,9,0),"FALTA CARTERA DEL CLIENTE")))</f>
        <v>FALTA CARTERA DEL CLIENTE</v>
      </c>
      <c r="B44" s="409"/>
      <c r="C44" s="409"/>
      <c r="D44" s="409"/>
      <c r="E44" s="409"/>
      <c r="F44" s="409"/>
      <c r="G44" s="409"/>
      <c r="H44" s="409"/>
      <c r="I44" s="409"/>
      <c r="J44" s="409"/>
      <c r="K44" s="409"/>
      <c r="L44" s="409"/>
      <c r="M44" s="409"/>
      <c r="N44" s="410"/>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72" t="s">
        <v>227</v>
      </c>
      <c r="J46" s="473"/>
      <c r="K46" s="474"/>
      <c r="L46" s="470">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
  IFERROR(
    IF(
      D9="ACP",
      E25,
      IF(
        A44="N/A",
        A44,
        IF(
          HLOOKUP(D9, info!A43:N58, 12, 0)="QUINCENAL",
          E46 - SUM(H16:H35),
          (E46 - SUM(H16:H35)) / 2
        )
      )
    ),
    0
  ),
  2
)</f>
        <v>0</v>
      </c>
      <c r="F47" s="112"/>
      <c r="G47" s="113"/>
      <c r="H47" s="113"/>
      <c r="I47" s="475"/>
      <c r="J47" s="476"/>
      <c r="K47" s="477"/>
      <c r="L47" s="471"/>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78" t="str">
        <f>IF(L46&lt;0,"Cliente no posee capacidad para el préstamo","")</f>
        <v/>
      </c>
      <c r="J48" s="409"/>
      <c r="K48" s="409"/>
      <c r="L48" s="410"/>
      <c r="M48" s="99"/>
      <c r="N48" s="99"/>
      <c r="O48" s="99"/>
      <c r="P48" s="99"/>
      <c r="Q48" s="99"/>
      <c r="R48" s="99"/>
      <c r="S48" s="99"/>
      <c r="T48" s="99"/>
      <c r="U48" s="99"/>
      <c r="V48" s="99"/>
      <c r="W48" s="99"/>
      <c r="X48" s="99"/>
      <c r="Y48" s="99"/>
      <c r="Z48" s="99"/>
    </row>
    <row r="49" spans="1:26" ht="18.75" customHeight="1">
      <c r="A49" s="469">
        <f>IF(OR(D9=info!F43,D9=info!H43,D9=info!K43,D9=info!M43),"N/A",25%)</f>
        <v>0.25</v>
      </c>
      <c r="B49" s="409"/>
      <c r="C49" s="409"/>
      <c r="D49" s="409"/>
      <c r="E49" s="409"/>
      <c r="F49" s="409"/>
      <c r="G49" s="409"/>
      <c r="H49" s="409"/>
      <c r="I49" s="409"/>
      <c r="J49" s="409"/>
      <c r="K49" s="409"/>
      <c r="L49" s="409"/>
      <c r="M49" s="409"/>
      <c r="N49" s="410"/>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72" t="s">
        <v>229</v>
      </c>
      <c r="J51" s="473"/>
      <c r="K51" s="474"/>
      <c r="L51" s="470">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
  IFERROR(
    IF(
      A49="N/A",
      A49,
      IF(
        D9="ACP",
        (10.7800000000001 - 183.47 - 10.75),
        IF(
          HLOOKUP(D9, info!A43:N58, 12, 0)="QUINCENAL",
          E16 + SUM(L16:L35) - E51 - IF(E20="QUINCENAL", E18, E18/2),
          (E16 + SUM(L16:L35) - E51 - IF(E20="QUINCENAL", E18*2, E18)) / 2
        )
      )
    ),
    0
  ),
  2
)</f>
        <v>0</v>
      </c>
      <c r="F52" s="99"/>
      <c r="G52" s="111"/>
      <c r="H52" s="111"/>
      <c r="I52" s="475"/>
      <c r="J52" s="476"/>
      <c r="K52" s="477"/>
      <c r="L52" s="471"/>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9">
        <f>IF(OR(D9=info!F43,D9=info!H43,D9=info!K43,D9=info!M43),"N/A",15%)</f>
        <v>0.15</v>
      </c>
      <c r="B54" s="409"/>
      <c r="C54" s="409"/>
      <c r="D54" s="409"/>
      <c r="E54" s="409"/>
      <c r="F54" s="409"/>
      <c r="G54" s="409"/>
      <c r="H54" s="409"/>
      <c r="I54" s="409"/>
      <c r="J54" s="409"/>
      <c r="K54" s="409"/>
      <c r="L54" s="409"/>
      <c r="M54" s="409"/>
      <c r="N54" s="410"/>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0</v>
      </c>
      <c r="F56" s="99"/>
      <c r="G56" s="111"/>
      <c r="H56" s="111"/>
      <c r="I56" s="472" t="s">
        <v>232</v>
      </c>
      <c r="J56" s="473"/>
      <c r="K56" s="474"/>
      <c r="L56" s="470">
        <f>E57</f>
        <v>0</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0</v>
      </c>
      <c r="F57" s="99"/>
      <c r="G57" s="111"/>
      <c r="H57" s="111"/>
      <c r="I57" s="475"/>
      <c r="J57" s="476"/>
      <c r="K57" s="477"/>
      <c r="L57" s="471"/>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9" t="s">
        <v>234</v>
      </c>
      <c r="B59" s="409"/>
      <c r="C59" s="409"/>
      <c r="D59" s="409"/>
      <c r="E59" s="409"/>
      <c r="F59" s="409"/>
      <c r="G59" s="409"/>
      <c r="H59" s="409"/>
      <c r="I59" s="409"/>
      <c r="J59" s="409"/>
      <c r="K59" s="409"/>
      <c r="L59" s="409"/>
      <c r="M59" s="409"/>
      <c r="N59" s="410"/>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9" t="s">
        <v>235</v>
      </c>
      <c r="C61" s="480"/>
      <c r="D61" s="130">
        <f>IF(INFORMACIÓN!G46="",0,INFORMACIÓN!G46)</f>
        <v>0</v>
      </c>
      <c r="E61" s="99"/>
      <c r="F61" s="99"/>
      <c r="G61" s="99"/>
      <c r="H61" s="99"/>
      <c r="I61" s="472" t="s">
        <v>236</v>
      </c>
      <c r="J61" s="473"/>
      <c r="K61" s="474"/>
      <c r="L61" s="470"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9" t="s">
        <v>235</v>
      </c>
      <c r="C62" s="480"/>
      <c r="D62" s="135">
        <f>IF(INFORMACIÓN!I46="",0,INFORMACIÓN!I46)</f>
        <v>0</v>
      </c>
      <c r="E62" s="99"/>
      <c r="F62" s="99"/>
      <c r="G62" s="99"/>
      <c r="H62" s="99"/>
      <c r="I62" s="475"/>
      <c r="J62" s="476"/>
      <c r="K62" s="477"/>
      <c r="L62" s="471"/>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85" t="str">
        <f>IFERROR(IF(L61="N/A","",IF(L61&lt;0,CONCATENATE("AFECTA LA LETRA EN UN ",IF(E20="QUINCENAL",TRUNC((-(L61)/(2*E18))*100),TRUNC((-(L61)/E18)*100)),"%"),"")),"")</f>
        <v/>
      </c>
      <c r="J63" s="409"/>
      <c r="K63" s="409"/>
      <c r="L63" s="410"/>
      <c r="M63" s="99"/>
      <c r="N63" s="99"/>
      <c r="O63" s="99"/>
      <c r="P63" s="99"/>
      <c r="Q63" s="99"/>
      <c r="R63" s="99"/>
      <c r="S63" s="99"/>
      <c r="T63" s="99"/>
      <c r="U63" s="99"/>
      <c r="V63" s="99"/>
      <c r="W63" s="99"/>
      <c r="X63" s="99"/>
      <c r="Y63" s="99"/>
      <c r="Z63" s="99"/>
    </row>
    <row r="64" spans="1:26" ht="13.5" customHeight="1">
      <c r="A64" s="469" t="s">
        <v>237</v>
      </c>
      <c r="B64" s="409"/>
      <c r="C64" s="409"/>
      <c r="D64" s="409"/>
      <c r="E64" s="409"/>
      <c r="F64" s="409"/>
      <c r="G64" s="409"/>
      <c r="H64" s="409"/>
      <c r="I64" s="409"/>
      <c r="J64" s="409"/>
      <c r="K64" s="409"/>
      <c r="L64" s="409"/>
      <c r="M64" s="409"/>
      <c r="N64" s="410"/>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86"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24"/>
      <c r="D66" s="424"/>
      <c r="E66" s="424"/>
      <c r="F66" s="424"/>
      <c r="G66" s="424"/>
      <c r="H66" s="424"/>
      <c r="I66" s="424"/>
      <c r="J66" s="424"/>
      <c r="K66" s="424"/>
      <c r="L66" s="424"/>
      <c r="M66" s="425"/>
      <c r="N66" s="99"/>
      <c r="O66" s="99"/>
      <c r="P66" s="99"/>
      <c r="Q66" s="99"/>
      <c r="R66" s="99"/>
      <c r="S66" s="99"/>
      <c r="T66" s="99"/>
      <c r="U66" s="99"/>
      <c r="V66" s="99"/>
      <c r="W66" s="99"/>
      <c r="X66" s="99"/>
      <c r="Y66" s="99"/>
      <c r="Z66" s="99"/>
    </row>
    <row r="67" spans="1:26" ht="15" customHeight="1">
      <c r="A67" s="99"/>
      <c r="B67" s="487"/>
      <c r="C67" s="488"/>
      <c r="D67" s="488"/>
      <c r="E67" s="488"/>
      <c r="F67" s="488"/>
      <c r="G67" s="488"/>
      <c r="H67" s="488"/>
      <c r="I67" s="488"/>
      <c r="J67" s="488"/>
      <c r="K67" s="488"/>
      <c r="L67" s="488"/>
      <c r="M67" s="489"/>
      <c r="N67" s="99"/>
      <c r="O67" s="99"/>
      <c r="P67" s="99"/>
      <c r="Q67" s="99"/>
      <c r="R67" s="99"/>
      <c r="S67" s="99"/>
      <c r="T67" s="99"/>
      <c r="U67" s="99"/>
      <c r="V67" s="99"/>
      <c r="W67" s="99"/>
      <c r="X67" s="99"/>
      <c r="Y67" s="99"/>
      <c r="Z67" s="99"/>
    </row>
    <row r="68" spans="1:26" ht="9.75" customHeight="1">
      <c r="A68" s="99"/>
      <c r="B68" s="487"/>
      <c r="C68" s="488"/>
      <c r="D68" s="488"/>
      <c r="E68" s="488"/>
      <c r="F68" s="488"/>
      <c r="G68" s="488"/>
      <c r="H68" s="488"/>
      <c r="I68" s="488"/>
      <c r="J68" s="488"/>
      <c r="K68" s="488"/>
      <c r="L68" s="488"/>
      <c r="M68" s="489"/>
      <c r="N68" s="99"/>
      <c r="O68" s="99"/>
      <c r="P68" s="99"/>
      <c r="Q68" s="99"/>
      <c r="R68" s="99"/>
      <c r="S68" s="99"/>
      <c r="T68" s="99"/>
      <c r="U68" s="99"/>
      <c r="V68" s="99"/>
      <c r="W68" s="99"/>
      <c r="X68" s="99"/>
      <c r="Y68" s="99"/>
      <c r="Z68" s="99"/>
    </row>
    <row r="69" spans="1:26" ht="12.75" customHeight="1">
      <c r="A69" s="99"/>
      <c r="B69" s="487"/>
      <c r="C69" s="488"/>
      <c r="D69" s="488"/>
      <c r="E69" s="488"/>
      <c r="F69" s="488"/>
      <c r="G69" s="488"/>
      <c r="H69" s="488"/>
      <c r="I69" s="488"/>
      <c r="J69" s="488"/>
      <c r="K69" s="488"/>
      <c r="L69" s="488"/>
      <c r="M69" s="489"/>
      <c r="N69" s="99"/>
      <c r="O69" s="99"/>
      <c r="P69" s="99"/>
      <c r="Q69" s="99"/>
      <c r="R69" s="99"/>
      <c r="S69" s="99"/>
      <c r="T69" s="99"/>
      <c r="U69" s="99"/>
      <c r="V69" s="99"/>
      <c r="W69" s="99"/>
      <c r="X69" s="99"/>
      <c r="Y69" s="99"/>
      <c r="Z69" s="99"/>
    </row>
    <row r="70" spans="1:26" ht="12.75" customHeight="1">
      <c r="A70" s="99"/>
      <c r="B70" s="435"/>
      <c r="C70" s="443"/>
      <c r="D70" s="443"/>
      <c r="E70" s="443"/>
      <c r="F70" s="443"/>
      <c r="G70" s="443"/>
      <c r="H70" s="443"/>
      <c r="I70" s="443"/>
      <c r="J70" s="443"/>
      <c r="K70" s="443"/>
      <c r="L70" s="443"/>
      <c r="M70" s="446"/>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90"/>
      <c r="C72" s="491"/>
      <c r="D72" s="480"/>
      <c r="E72" s="136"/>
      <c r="F72" s="136"/>
      <c r="G72" s="136"/>
      <c r="H72" s="136"/>
      <c r="I72" s="136"/>
      <c r="J72" s="136"/>
      <c r="K72" s="490"/>
      <c r="L72" s="491"/>
      <c r="M72" s="480"/>
      <c r="N72" s="99"/>
      <c r="O72" s="99"/>
      <c r="P72" s="99"/>
      <c r="Q72" s="99"/>
      <c r="R72" s="99"/>
      <c r="S72" s="99"/>
      <c r="T72" s="99"/>
      <c r="U72" s="99"/>
      <c r="V72" s="99"/>
      <c r="W72" s="99"/>
      <c r="X72" s="99"/>
      <c r="Y72" s="99"/>
      <c r="Z72" s="99"/>
    </row>
    <row r="73" spans="1:26" ht="13.5" customHeight="1">
      <c r="A73" s="99"/>
      <c r="B73" s="481" t="s">
        <v>238</v>
      </c>
      <c r="C73" s="482"/>
      <c r="D73" s="483"/>
      <c r="E73" s="99"/>
      <c r="F73" s="99"/>
      <c r="G73" s="99"/>
      <c r="H73" s="99"/>
      <c r="I73" s="99"/>
      <c r="J73" s="99"/>
      <c r="K73" s="481" t="s">
        <v>239</v>
      </c>
      <c r="L73" s="482"/>
      <c r="M73" s="483"/>
      <c r="N73" s="99"/>
      <c r="O73" s="99"/>
      <c r="P73" s="99"/>
      <c r="Q73" s="99"/>
      <c r="R73" s="99"/>
      <c r="S73" s="99"/>
      <c r="T73" s="99"/>
      <c r="U73" s="99"/>
      <c r="V73" s="99"/>
      <c r="W73" s="99"/>
      <c r="X73" s="99"/>
      <c r="Y73" s="99"/>
      <c r="Z73" s="99"/>
    </row>
    <row r="74" spans="1:26" ht="13.5" customHeight="1">
      <c r="A74" s="99"/>
      <c r="B74" s="484" t="s">
        <v>240</v>
      </c>
      <c r="C74" s="409"/>
      <c r="D74" s="410"/>
      <c r="E74" s="99"/>
      <c r="F74" s="99"/>
      <c r="G74" s="99"/>
      <c r="H74" s="99"/>
      <c r="I74" s="99"/>
      <c r="J74" s="99"/>
      <c r="K74" s="484" t="str">
        <f>J9</f>
        <v>FALTA NOMBRE DE OFICIAL</v>
      </c>
      <c r="L74" s="409"/>
      <c r="M74" s="410"/>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42578125" defaultRowHeight="15" customHeight="1"/>
  <cols>
    <col min="1" max="1" width="0.28515625" customWidth="1"/>
    <col min="2" max="2" width="11.42578125" customWidth="1"/>
    <col min="3" max="3" width="14.7109375" customWidth="1"/>
    <col min="4" max="4" width="12.7109375" customWidth="1"/>
    <col min="5" max="5" width="16.42578125" customWidth="1"/>
    <col min="6" max="6" width="9.7109375" customWidth="1"/>
    <col min="7" max="7" width="15.28515625" customWidth="1"/>
    <col min="8" max="8" width="11.7109375" customWidth="1"/>
    <col min="9" max="9" width="12.7109375" customWidth="1"/>
    <col min="10" max="10" width="21.42578125" customWidth="1"/>
    <col min="11" max="11" width="11" customWidth="1"/>
    <col min="12" max="12" width="12.7109375" customWidth="1"/>
    <col min="13" max="26" width="8.710937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0" t="s">
        <v>0</v>
      </c>
      <c r="C5" s="409"/>
      <c r="D5" s="409"/>
      <c r="E5" s="409"/>
      <c r="F5" s="409"/>
      <c r="G5" s="409"/>
      <c r="H5" s="409"/>
      <c r="I5" s="409"/>
      <c r="J5" s="409"/>
      <c r="K5" s="409"/>
      <c r="L5" s="410"/>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01" t="s">
        <v>1</v>
      </c>
      <c r="C9" s="409"/>
      <c r="D9" s="410"/>
      <c r="E9" s="502">
        <f>+INFORMACIÓN!D5</f>
        <v>0</v>
      </c>
      <c r="F9" s="464"/>
      <c r="G9" s="464"/>
      <c r="H9" s="464"/>
      <c r="I9" s="465"/>
      <c r="J9" s="503" t="s">
        <v>2</v>
      </c>
      <c r="K9" s="409"/>
      <c r="L9" s="410"/>
      <c r="M9" s="1"/>
      <c r="N9" s="1"/>
      <c r="O9" s="1"/>
      <c r="P9" s="1"/>
      <c r="Q9" s="1"/>
      <c r="R9" s="1"/>
      <c r="S9" s="1"/>
      <c r="T9" s="1"/>
      <c r="U9" s="1"/>
      <c r="V9" s="1"/>
      <c r="W9" s="1"/>
      <c r="X9" s="1"/>
      <c r="Y9" s="1"/>
      <c r="Z9" s="1"/>
    </row>
    <row r="10" spans="1:26" ht="21.75" customHeight="1">
      <c r="A10" s="1"/>
      <c r="B10" s="503" t="s">
        <v>3</v>
      </c>
      <c r="C10" s="409"/>
      <c r="D10" s="409"/>
      <c r="E10" s="409"/>
      <c r="F10" s="410"/>
      <c r="G10" s="3">
        <f>+INFORMACIÓN!D7</f>
        <v>0</v>
      </c>
      <c r="H10" s="503" t="s">
        <v>4</v>
      </c>
      <c r="I10" s="409"/>
      <c r="J10" s="409"/>
      <c r="K10" s="409"/>
      <c r="L10" s="410"/>
      <c r="M10" s="1"/>
      <c r="N10" s="1"/>
      <c r="O10" s="1"/>
      <c r="P10" s="1"/>
      <c r="Q10" s="1"/>
      <c r="R10" s="1"/>
      <c r="S10" s="1"/>
      <c r="T10" s="1"/>
      <c r="U10" s="1"/>
      <c r="V10" s="1"/>
      <c r="W10" s="1"/>
      <c r="X10" s="1"/>
      <c r="Y10" s="1"/>
      <c r="Z10" s="1"/>
    </row>
    <row r="11" spans="1:26" ht="21" customHeight="1">
      <c r="A11" s="1"/>
      <c r="B11" s="4" t="s">
        <v>5</v>
      </c>
      <c r="C11" s="5"/>
      <c r="D11" s="5"/>
      <c r="E11" s="5"/>
      <c r="F11" s="5"/>
      <c r="G11" s="6"/>
      <c r="H11" s="1"/>
      <c r="I11" s="502">
        <f>+INFORMACIÓN!L7</f>
        <v>0</v>
      </c>
      <c r="J11" s="464"/>
      <c r="K11" s="465"/>
      <c r="L11" s="5"/>
      <c r="M11" s="1"/>
      <c r="N11" s="1"/>
      <c r="O11" s="1"/>
      <c r="P11" s="1"/>
      <c r="Q11" s="1"/>
      <c r="R11" s="1"/>
      <c r="S11" s="1"/>
      <c r="T11" s="1"/>
      <c r="U11" s="1"/>
      <c r="V11" s="1"/>
      <c r="W11" s="1"/>
      <c r="X11" s="1"/>
      <c r="Y11" s="1"/>
      <c r="Z11" s="1"/>
    </row>
    <row r="12" spans="1:26" ht="21" customHeight="1">
      <c r="A12" s="1"/>
      <c r="B12" s="503" t="s">
        <v>6</v>
      </c>
      <c r="C12" s="409"/>
      <c r="D12" s="409"/>
      <c r="E12" s="409"/>
      <c r="F12" s="409"/>
      <c r="G12" s="409"/>
      <c r="H12" s="410"/>
      <c r="I12" s="506">
        <f>+INFORMACIÓN!L5</f>
        <v>0</v>
      </c>
      <c r="J12" s="410"/>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507" t="s">
        <v>24</v>
      </c>
      <c r="C31" s="424"/>
      <c r="D31" s="424"/>
      <c r="E31" s="424"/>
      <c r="F31" s="424"/>
      <c r="G31" s="424"/>
      <c r="H31" s="424"/>
      <c r="I31" s="424"/>
      <c r="J31" s="424"/>
      <c r="K31" s="424"/>
      <c r="L31" s="425"/>
      <c r="M31" s="1"/>
      <c r="N31" s="1"/>
      <c r="O31" s="1"/>
      <c r="P31" s="1"/>
      <c r="Q31" s="1"/>
      <c r="R31" s="1"/>
      <c r="S31" s="1"/>
      <c r="T31" s="1"/>
      <c r="U31" s="1"/>
      <c r="V31" s="1"/>
      <c r="W31" s="1"/>
      <c r="X31" s="1"/>
      <c r="Y31" s="1"/>
      <c r="Z31" s="1"/>
    </row>
    <row r="32" spans="1:26" ht="19.5" customHeight="1">
      <c r="A32" s="1"/>
      <c r="B32" s="435"/>
      <c r="C32" s="443"/>
      <c r="D32" s="443"/>
      <c r="E32" s="443"/>
      <c r="F32" s="443"/>
      <c r="G32" s="443"/>
      <c r="H32" s="443"/>
      <c r="I32" s="443"/>
      <c r="J32" s="443"/>
      <c r="K32" s="443"/>
      <c r="L32" s="446"/>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8" t="s">
        <v>25</v>
      </c>
      <c r="C35" s="409"/>
      <c r="D35" s="409"/>
      <c r="E35" s="409"/>
      <c r="F35" s="409"/>
      <c r="G35" s="410"/>
      <c r="H35" s="509">
        <f ca="1">TODAY()</f>
        <v>45813</v>
      </c>
      <c r="I35" s="409"/>
      <c r="J35" s="409"/>
      <c r="K35" s="409"/>
      <c r="L35" s="410"/>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504"/>
      <c r="D41" s="464"/>
      <c r="E41" s="465"/>
      <c r="F41" s="12"/>
      <c r="G41" s="1"/>
      <c r="H41" s="1"/>
      <c r="I41" s="504"/>
      <c r="J41" s="464"/>
      <c r="K41" s="465"/>
      <c r="L41" s="1"/>
      <c r="M41" s="1"/>
      <c r="N41" s="1"/>
      <c r="O41" s="1"/>
      <c r="P41" s="1"/>
      <c r="Q41" s="1"/>
      <c r="R41" s="1"/>
      <c r="S41" s="1"/>
      <c r="T41" s="1"/>
      <c r="U41" s="1"/>
      <c r="V41" s="1"/>
      <c r="W41" s="1"/>
      <c r="X41" s="1"/>
      <c r="Y41" s="1"/>
      <c r="Z41" s="1"/>
    </row>
    <row r="42" spans="1:26" ht="25.5" customHeight="1">
      <c r="A42" s="1"/>
      <c r="B42" s="1"/>
      <c r="C42" s="510">
        <f>+INFORMACIÓN!D5</f>
        <v>0</v>
      </c>
      <c r="D42" s="409"/>
      <c r="E42" s="409"/>
      <c r="F42" s="410"/>
      <c r="G42" s="1"/>
      <c r="H42" s="1"/>
      <c r="I42" s="505">
        <f>+INFORMACIÓN!L7</f>
        <v>0</v>
      </c>
      <c r="J42" s="409"/>
      <c r="K42" s="410"/>
      <c r="L42" s="1"/>
      <c r="M42" s="1"/>
      <c r="N42" s="1"/>
      <c r="O42" s="1"/>
      <c r="P42" s="1"/>
      <c r="Q42" s="1"/>
      <c r="R42" s="1"/>
      <c r="S42" s="1"/>
      <c r="T42" s="1"/>
      <c r="U42" s="1"/>
      <c r="V42" s="1"/>
      <c r="W42" s="1"/>
      <c r="X42" s="1"/>
      <c r="Y42" s="1"/>
      <c r="Z42" s="1"/>
    </row>
    <row r="43" spans="1:26" ht="24" customHeight="1">
      <c r="A43" s="1"/>
      <c r="B43" s="1"/>
      <c r="C43" s="8" t="s">
        <v>26</v>
      </c>
      <c r="D43" s="502">
        <f>+INFORMACIÓN!D7</f>
        <v>0</v>
      </c>
      <c r="E43" s="465"/>
      <c r="F43" s="1"/>
      <c r="G43" s="1"/>
      <c r="H43" s="1"/>
      <c r="I43" s="8" t="s">
        <v>26</v>
      </c>
      <c r="J43" s="502" t="e">
        <f>VLOOKUP($I11,info!$A$4:$B$35,2,0)</f>
        <v>#N/A</v>
      </c>
      <c r="K43" s="465"/>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3" workbookViewId="0">
      <selection activeCell="G51" sqref="G51"/>
    </sheetView>
  </sheetViews>
  <sheetFormatPr baseColWidth="10" defaultColWidth="14.42578125" defaultRowHeight="15" customHeight="1"/>
  <cols>
    <col min="1" max="1" width="30.42578125" customWidth="1"/>
    <col min="2" max="14" width="20" customWidth="1"/>
    <col min="15" max="16" width="8.7109375" customWidth="1"/>
    <col min="17" max="17" width="30" customWidth="1"/>
    <col min="18" max="18" width="10" bestFit="1" customWidth="1"/>
    <col min="19" max="26" width="8.7109375" customWidth="1"/>
  </cols>
  <sheetData>
    <row r="1" spans="1:18" ht="29.25" customHeight="1">
      <c r="A1" s="512" t="s">
        <v>27</v>
      </c>
      <c r="B1" s="409"/>
      <c r="C1" s="409"/>
      <c r="D1" s="409"/>
      <c r="E1" s="409"/>
      <c r="F1" s="409"/>
      <c r="G1" s="409"/>
      <c r="H1" s="409"/>
      <c r="I1" s="409"/>
      <c r="J1" s="410"/>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13" t="s">
        <v>138</v>
      </c>
      <c r="B60" s="488"/>
      <c r="C60" s="488"/>
      <c r="D60" s="488"/>
      <c r="E60" s="488"/>
      <c r="F60" s="488"/>
    </row>
    <row r="61" spans="1:26" ht="13.5" customHeight="1">
      <c r="A61" s="514"/>
      <c r="B61" s="488"/>
      <c r="C61" s="488"/>
      <c r="D61" s="488"/>
      <c r="E61" s="488"/>
      <c r="F61" s="488"/>
    </row>
    <row r="62" spans="1:26" ht="15.75" customHeight="1">
      <c r="A62" s="515" t="s">
        <v>139</v>
      </c>
      <c r="B62" s="516" t="s">
        <v>140</v>
      </c>
      <c r="C62" s="409"/>
      <c r="D62" s="409"/>
      <c r="E62" s="409"/>
      <c r="F62" s="410"/>
    </row>
    <row r="63" spans="1:26" ht="13.5" customHeight="1">
      <c r="A63" s="488"/>
      <c r="B63" s="34" t="s">
        <v>141</v>
      </c>
      <c r="C63" s="35" t="s">
        <v>142</v>
      </c>
      <c r="D63" s="35" t="s">
        <v>143</v>
      </c>
      <c r="E63" s="35" t="s">
        <v>144</v>
      </c>
      <c r="F63" s="36"/>
    </row>
    <row r="64" spans="1:26" ht="13.5" customHeight="1">
      <c r="A64" s="488"/>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396" t="s">
        <v>245</v>
      </c>
    </row>
    <row r="65" spans="1:6" ht="13.5" customHeight="1">
      <c r="A65" s="488"/>
      <c r="B65" s="235">
        <f>IF(INFORMACIÓN!D60="MENSUAL",'NIVEL DE END'!H23*13,IF(INFORMACIÓN!D60="QUINCENAL",'NIVEL DE END'!H23*26,""))</f>
        <v>0</v>
      </c>
      <c r="C65" s="37" t="str">
        <f>IF(B65="","",IF(B65&lt;=11000,"0",IF(AND(B65&gt;11000,B65&lt;50000),(B65-11000)*0.15,IF(AND(B65&gt;11000,B65&gt;=50000),(50000-11000)*0.15))))</f>
        <v>0</v>
      </c>
      <c r="D65" s="37" t="str">
        <f>IF(B65="","",IF(B65&lt;=50000,"0",IF(B65&gt;50000,(B65-50000)*0.25)))</f>
        <v>0</v>
      </c>
      <c r="E65" s="37">
        <f>SUM(C65:D65)</f>
        <v>0</v>
      </c>
      <c r="F65" s="396" t="s">
        <v>911</v>
      </c>
    </row>
    <row r="66" spans="1:6" ht="13.5" customHeight="1">
      <c r="A66" s="488"/>
      <c r="B66" s="516" t="s">
        <v>145</v>
      </c>
      <c r="C66" s="409"/>
      <c r="D66" s="409"/>
      <c r="E66" s="409"/>
      <c r="F66" s="410"/>
    </row>
    <row r="67" spans="1:6" ht="13.5" customHeight="1">
      <c r="A67" s="488"/>
      <c r="B67" s="38" t="s">
        <v>141</v>
      </c>
      <c r="C67" s="39" t="s">
        <v>142</v>
      </c>
      <c r="D67" s="39" t="s">
        <v>143</v>
      </c>
      <c r="E67" s="40" t="s">
        <v>144</v>
      </c>
      <c r="F67" s="36"/>
    </row>
    <row r="68" spans="1:6" ht="13.5" customHeight="1">
      <c r="A68" s="488"/>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11" t="s">
        <v>146</v>
      </c>
      <c r="B70" s="488"/>
      <c r="C70" s="488"/>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7">
    <mergeCell ref="A70:C70"/>
    <mergeCell ref="A1:J1"/>
    <mergeCell ref="A60:F60"/>
    <mergeCell ref="A61:F61"/>
    <mergeCell ref="A62:A68"/>
    <mergeCell ref="B62:F62"/>
    <mergeCell ref="B66:F66"/>
  </mergeCells>
  <pageMargins left="0.78819444444444398" right="0.46736111111111101" top="0.24374999999999999" bottom="0.104166666666667" header="0" footer="0"/>
  <pageSetup scale="62"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topLeftCell="A12" workbookViewId="0">
      <selection activeCell="F33" sqref="F33:G33"/>
    </sheetView>
  </sheetViews>
  <sheetFormatPr baseColWidth="10" defaultColWidth="14.42578125" defaultRowHeight="15" customHeight="1"/>
  <cols>
    <col min="1" max="1" width="1.7109375" customWidth="1"/>
    <col min="2" max="2" width="24.28515625" customWidth="1"/>
    <col min="3" max="3" width="15.85546875" customWidth="1"/>
    <col min="4" max="4" width="14.140625" customWidth="1"/>
    <col min="5" max="5" width="13.85546875" customWidth="1"/>
    <col min="6" max="6" width="9.42578125" customWidth="1"/>
    <col min="7" max="7" width="11.85546875" customWidth="1"/>
    <col min="8" max="8" width="6.140625" customWidth="1"/>
    <col min="9" max="9" width="14" customWidth="1"/>
    <col min="10" max="10" width="3" customWidth="1"/>
    <col min="11" max="11" width="11.85546875" customWidth="1"/>
    <col min="12" max="12" width="9" customWidth="1"/>
    <col min="13" max="13" width="10.140625" customWidth="1"/>
    <col min="14" max="14" width="4.7109375" customWidth="1"/>
    <col min="15" max="15" width="3.85546875" customWidth="1"/>
    <col min="16" max="31" width="11.4257812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94" t="s">
        <v>241</v>
      </c>
      <c r="C2" s="488"/>
      <c r="D2" s="488"/>
      <c r="E2" s="488"/>
      <c r="F2" s="488"/>
      <c r="G2" s="488"/>
      <c r="H2" s="488"/>
      <c r="I2" s="488"/>
      <c r="J2" s="488"/>
      <c r="K2" s="488"/>
      <c r="L2" s="488"/>
      <c r="M2" s="488"/>
      <c r="N2" s="488"/>
      <c r="O2" s="137"/>
      <c r="P2" s="137"/>
      <c r="Q2" s="137"/>
      <c r="R2" s="137"/>
      <c r="S2" s="137"/>
      <c r="T2" s="137"/>
      <c r="U2" s="137"/>
      <c r="V2" s="137"/>
      <c r="W2" s="137"/>
      <c r="X2" s="137"/>
      <c r="Y2" s="137"/>
      <c r="Z2" s="137"/>
      <c r="AA2" s="137"/>
      <c r="AB2" s="137"/>
      <c r="AC2" s="137"/>
      <c r="AD2" s="137"/>
      <c r="AE2" s="137"/>
    </row>
    <row r="3" spans="1:31" ht="23.25" customHeight="1">
      <c r="A3" s="137"/>
      <c r="B3" s="488"/>
      <c r="C3" s="488"/>
      <c r="D3" s="488"/>
      <c r="E3" s="488"/>
      <c r="F3" s="488"/>
      <c r="G3" s="488"/>
      <c r="H3" s="488"/>
      <c r="I3" s="488"/>
      <c r="J3" s="488"/>
      <c r="K3" s="488"/>
      <c r="L3" s="488"/>
      <c r="M3" s="488"/>
      <c r="N3" s="488"/>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95" t="s">
        <v>212</v>
      </c>
      <c r="C5" s="413"/>
      <c r="D5" s="413"/>
      <c r="E5" s="413"/>
      <c r="F5" s="413"/>
      <c r="G5" s="413"/>
      <c r="H5" s="413"/>
      <c r="I5" s="413"/>
      <c r="J5" s="413"/>
      <c r="K5" s="413"/>
      <c r="L5" s="413"/>
      <c r="M5" s="413"/>
      <c r="N5" s="414"/>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17" t="str">
        <f>IF(INFORMACIÓN!$D$7="","FALTA CÉDULA DEL CLIENTE",INFORMACIÓN!$D$7)</f>
        <v>FALTA CÉDULA DEL CLIENTE</v>
      </c>
      <c r="D7" s="464"/>
      <c r="E7" s="465"/>
      <c r="F7" s="518" t="s">
        <v>155</v>
      </c>
      <c r="G7" s="409"/>
      <c r="H7" s="410"/>
      <c r="I7" s="517" t="str">
        <f>IF(INFORMACIÓN!D5="","FALTA NOMBRE DEL CLIENTE",INFORMACIÓN!D5)</f>
        <v>FALTA NOMBRE DEL CLIENTE</v>
      </c>
      <c r="J7" s="464"/>
      <c r="K7" s="464"/>
      <c r="L7" s="464"/>
      <c r="M7" s="465"/>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17" t="str">
        <f>IF(INFORMACIÓN!L5="","FALTA CARTERA DEL CLIENTE",INFORMACIÓN!L5)</f>
        <v>FALTA CARTERA DEL CLIENTE</v>
      </c>
      <c r="D9" s="464"/>
      <c r="E9" s="465"/>
      <c r="F9" s="518" t="s">
        <v>213</v>
      </c>
      <c r="G9" s="409"/>
      <c r="H9" s="410"/>
      <c r="I9" s="517" t="str">
        <f>IF(INFORMACIÓN!$L$7="","FALTA NOMBRE DE OFICIAL",INFORMACIÓN!$L$7)</f>
        <v>FALTA NOMBRE DE OFICIAL</v>
      </c>
      <c r="J9" s="464"/>
      <c r="K9" s="464"/>
      <c r="L9" s="464"/>
      <c r="M9" s="465"/>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17" t="str">
        <f>IF(INFORMACIÓN!D9="","FALTA REGISTRAR",INFORMACIÓN!D9)</f>
        <v>FALTA REGISTRAR</v>
      </c>
      <c r="D11" s="464"/>
      <c r="E11" s="465"/>
      <c r="F11" s="518" t="s">
        <v>160</v>
      </c>
      <c r="G11" s="409"/>
      <c r="H11" s="410"/>
      <c r="I11" s="517" t="str">
        <f>IF(INFORMACIÓN!L9="","FALTA REGISTRAR",INFORMACIÓN!L9)</f>
        <v>FALTA REGISTRAR</v>
      </c>
      <c r="J11" s="464"/>
      <c r="K11" s="464"/>
      <c r="L11" s="464"/>
      <c r="M11" s="465"/>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9" t="s">
        <v>242</v>
      </c>
      <c r="C14" s="409"/>
      <c r="D14" s="409"/>
      <c r="E14" s="409"/>
      <c r="F14" s="409"/>
      <c r="G14" s="409"/>
      <c r="H14" s="409"/>
      <c r="I14" s="409"/>
      <c r="J14" s="409"/>
      <c r="K14" s="409"/>
      <c r="L14" s="409"/>
      <c r="M14" s="409"/>
      <c r="N14" s="410"/>
      <c r="O14" s="99"/>
      <c r="P14" s="99"/>
      <c r="Q14" s="99"/>
      <c r="R14" s="99"/>
      <c r="S14" s="99"/>
      <c r="T14" s="99"/>
      <c r="U14" s="99"/>
      <c r="V14" s="99"/>
      <c r="W14" s="99"/>
      <c r="X14" s="99"/>
      <c r="Y14" s="99"/>
      <c r="Z14" s="99"/>
      <c r="AA14" s="99"/>
      <c r="AB14" s="99"/>
      <c r="AC14" s="99"/>
      <c r="AD14" s="99"/>
      <c r="AE14" s="99"/>
    </row>
    <row r="15" spans="1:31" ht="13.5" customHeight="1">
      <c r="A15" s="99"/>
      <c r="B15" s="520" t="s">
        <v>243</v>
      </c>
      <c r="C15" s="409"/>
      <c r="D15" s="409"/>
      <c r="E15" s="409"/>
      <c r="F15" s="409"/>
      <c r="G15" s="409"/>
      <c r="H15" s="409"/>
      <c r="I15" s="409"/>
      <c r="J15" s="409"/>
      <c r="K15" s="409"/>
      <c r="L15" s="409"/>
      <c r="M15" s="409"/>
      <c r="N15" s="410"/>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21" t="s">
        <v>244</v>
      </c>
      <c r="E17" s="432"/>
      <c r="F17" s="521" t="s">
        <v>245</v>
      </c>
      <c r="G17" s="432"/>
      <c r="H17" s="521" t="s">
        <v>246</v>
      </c>
      <c r="I17" s="432"/>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22" t="s">
        <v>248</v>
      </c>
      <c r="E18" s="432"/>
      <c r="F18" s="523" t="str">
        <f>IF(INFORMACIÓN!E64="","",IF(INFORMACIÓN!D60="QUINCENAL",INFORMACIÓN!E64*2,INFORMACIÓN!E64))</f>
        <v/>
      </c>
      <c r="G18" s="432"/>
      <c r="H18" s="523" t="str">
        <f>F18</f>
        <v/>
      </c>
      <c r="I18" s="432"/>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22" t="str">
        <f>IF(INFORMACIÓN!I65="","",INFORMACIÓN!I65)</f>
        <v>Horas extras</v>
      </c>
      <c r="E19" s="432"/>
      <c r="F19" s="523" t="s">
        <v>249</v>
      </c>
      <c r="G19" s="432"/>
      <c r="H19" s="523" t="str">
        <f>IF(INFORMACIÓN!L65="","",INFORMACIÓN!L65)</f>
        <v/>
      </c>
      <c r="I19" s="432"/>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22" t="str">
        <f>IF(INFORMACIÓN!I66="","",INFORMACIÓN!I66)</f>
        <v>Prima de producción</v>
      </c>
      <c r="E20" s="432"/>
      <c r="F20" s="523" t="s">
        <v>249</v>
      </c>
      <c r="G20" s="432"/>
      <c r="H20" s="523" t="str">
        <f>IF(INFORMACIÓN!L66="","",INFORMACIÓN!L66)</f>
        <v/>
      </c>
      <c r="I20" s="432"/>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22" t="str">
        <f>IF(INFORMACIÓN!I67="","",INFORMACIÓN!I67)</f>
        <v>Bonos</v>
      </c>
      <c r="E21" s="432"/>
      <c r="F21" s="523" t="s">
        <v>249</v>
      </c>
      <c r="G21" s="432"/>
      <c r="H21" s="523" t="str">
        <f>IF(INFORMACIÓN!L67="","",INFORMACIÓN!L67)</f>
        <v/>
      </c>
      <c r="I21" s="432"/>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22" t="str">
        <f>IF(INFORMACIÓN!I68="","",INFORMACIÓN!I68)</f>
        <v>Otros</v>
      </c>
      <c r="E22" s="432"/>
      <c r="F22" s="523" t="s">
        <v>249</v>
      </c>
      <c r="G22" s="432"/>
      <c r="H22" s="523" t="str">
        <f>IF(INFORMACIÓN!L68="","",INFORMACIÓN!L68)</f>
        <v/>
      </c>
      <c r="I22" s="432"/>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24" t="s">
        <v>250</v>
      </c>
      <c r="E23" s="432"/>
      <c r="F23" s="525">
        <f>SUM(F18:F22)</f>
        <v>0</v>
      </c>
      <c r="G23" s="432"/>
      <c r="H23" s="525">
        <f>SUM(H18:H22)</f>
        <v>0</v>
      </c>
      <c r="I23" s="432"/>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26" t="s">
        <v>251</v>
      </c>
      <c r="C24" s="409"/>
      <c r="D24" s="409"/>
      <c r="E24" s="409"/>
      <c r="F24" s="409"/>
      <c r="G24" s="409"/>
      <c r="H24" s="409"/>
      <c r="I24" s="409"/>
      <c r="J24" s="409"/>
      <c r="K24" s="409"/>
      <c r="L24" s="409"/>
      <c r="M24" s="409"/>
      <c r="N24" s="410"/>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9" t="s">
        <v>252</v>
      </c>
      <c r="C26" s="409"/>
      <c r="D26" s="409"/>
      <c r="E26" s="409"/>
      <c r="F26" s="409"/>
      <c r="G26" s="409"/>
      <c r="H26" s="409"/>
      <c r="I26" s="409"/>
      <c r="J26" s="409"/>
      <c r="K26" s="409"/>
      <c r="L26" s="409"/>
      <c r="M26" s="409"/>
      <c r="N26" s="410"/>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27" t="s">
        <v>253</v>
      </c>
      <c r="E28" s="409"/>
      <c r="F28" s="409"/>
      <c r="G28" s="409"/>
      <c r="H28" s="409"/>
      <c r="I28" s="410"/>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21" t="s">
        <v>244</v>
      </c>
      <c r="E29" s="432"/>
      <c r="F29" s="521" t="s">
        <v>245</v>
      </c>
      <c r="G29" s="432"/>
      <c r="H29" s="521" t="s">
        <v>246</v>
      </c>
      <c r="I29" s="432"/>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22" t="s">
        <v>254</v>
      </c>
      <c r="E30" s="432"/>
      <c r="F30" s="523">
        <f>IF(OR(C9=info!F43,C9=info!K43,C9=info!M43,C9=info!H43),(SUMIF(J18:J22,"*",F18:F22)*6.75)/100,(SUMIF(J18:J22,"*",F18:F22)*9.75)/100)</f>
        <v>0</v>
      </c>
      <c r="G30" s="432"/>
      <c r="H30" s="523">
        <f>IF(OR(C9=info!F43,C9=info!K43,C9=info!M43,C9=info!H43),(SUMIF(J18:J22,"*",H18:H22)*6.75)/100,(SUMIF(J18:J22,"*",H18:H22)*9.75)/100)</f>
        <v>0</v>
      </c>
      <c r="I30" s="432"/>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22" t="s">
        <v>255</v>
      </c>
      <c r="E31" s="432"/>
      <c r="F31" s="523">
        <f>IF(OR(C9=info!F43,C9=info!K43,C9=info!M43,C9=info!H43),0,(SUMIF(J18:J22,"*",F18:F22)*1.25)/100)</f>
        <v>0</v>
      </c>
      <c r="G31" s="432"/>
      <c r="H31" s="523">
        <f>IF(OR(C9=info!F43,C9=info!K43,C9=info!M43,C9=info!H43),0,(SUMIF(J18:J22,"*",H18:H22)*1.25)/100)</f>
        <v>0</v>
      </c>
      <c r="I31" s="432"/>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22" t="s">
        <v>256</v>
      </c>
      <c r="E32" s="432"/>
      <c r="F32" s="523">
        <f>IFERROR(IF(OR(C9=info!F43,C9=info!K43,C9=info!M43,C9=info!H43),0,info!$E$64/13),0)</f>
        <v>0</v>
      </c>
      <c r="G32" s="432"/>
      <c r="H32" s="523">
        <f>IFERROR(IF(OR(C9=info!F43,C9=info!K43,C9=info!M43,C9=info!H43),0,info!$E$65/13),0)</f>
        <v>0</v>
      </c>
      <c r="I32" s="432"/>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22" t="s">
        <v>201</v>
      </c>
      <c r="E33" s="432"/>
      <c r="F33" s="523" t="str">
        <f>IF(INFORMACIÓN!E74="","N/A",INFORMACIÓN!E74)</f>
        <v>N/A</v>
      </c>
      <c r="G33" s="432"/>
      <c r="H33" s="523" t="str">
        <f t="shared" ref="H33:H34" si="0">F33</f>
        <v>N/A</v>
      </c>
      <c r="I33" s="432"/>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22" t="s">
        <v>202</v>
      </c>
      <c r="E34" s="432"/>
      <c r="F34" s="523" t="str">
        <f>IF(INFORMACIÓN!E75="","N/A",INFORMACIÓN!E75)</f>
        <v>N/A</v>
      </c>
      <c r="G34" s="432"/>
      <c r="H34" s="523" t="str">
        <f t="shared" si="0"/>
        <v>N/A</v>
      </c>
      <c r="I34" s="432"/>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24" t="s">
        <v>250</v>
      </c>
      <c r="E35" s="432"/>
      <c r="F35" s="525">
        <f>SUM(F30:F34)</f>
        <v>0</v>
      </c>
      <c r="G35" s="432"/>
      <c r="H35" s="525">
        <f>SUM(H30:H34)</f>
        <v>0</v>
      </c>
      <c r="I35" s="432"/>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27" t="s">
        <v>257</v>
      </c>
      <c r="E37" s="409"/>
      <c r="F37" s="409"/>
      <c r="G37" s="409"/>
      <c r="H37" s="409"/>
      <c r="I37" s="410"/>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30" t="s">
        <v>244</v>
      </c>
      <c r="E38" s="432"/>
      <c r="F38" s="530" t="s">
        <v>245</v>
      </c>
      <c r="G38" s="432"/>
      <c r="H38" s="530" t="s">
        <v>246</v>
      </c>
      <c r="I38" s="432"/>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31" t="s">
        <v>258</v>
      </c>
      <c r="D39" s="528" t="str">
        <f>IF(INFORMACIÓN!C76="","",INFORMACIÓN!C76)</f>
        <v/>
      </c>
      <c r="E39" s="432"/>
      <c r="F39" s="529" t="str">
        <f>IF(INFORMACIÓN!$G76="SÍ",IF('NIVEL DE END'!D39&lt;&gt;"",IF(INFORMACIÓN!$D$60="QUINCENAL",INFORMACIÓN!$E76*2,INFORMACIÓN!$E76),"FALTA DESCRIPCIÓN"),"")</f>
        <v/>
      </c>
      <c r="G39" s="432"/>
      <c r="H39" s="529" t="str">
        <f>IF(INFORMACIÓN!G76&lt;&gt;"",IF(D39&lt;&gt;"",IF(INFORMACIÓN!$D$60="QUINCENAL",INFORMACIÓN!$E76*2,INFORMACIÓN!$E76),"FALTA DESCRIPCIÓN"),"")</f>
        <v/>
      </c>
      <c r="I39" s="432"/>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32"/>
      <c r="D40" s="528" t="str">
        <f>IF(INFORMACIÓN!C77="","",INFORMACIÓN!C77)</f>
        <v/>
      </c>
      <c r="E40" s="432"/>
      <c r="F40" s="529" t="str">
        <f>IF(INFORMACIÓN!$G77="SÍ",IF('NIVEL DE END'!D40&lt;&gt;"",IF(INFORMACIÓN!$D$60="QUINCENAL",INFORMACIÓN!$E77*2,INFORMACIÓN!$E77),"FALTA DESCRIPCIÓN"),"")</f>
        <v/>
      </c>
      <c r="G40" s="432"/>
      <c r="H40" s="529" t="str">
        <f>IF(INFORMACIÓN!G77&lt;&gt;"",IF(D40&lt;&gt;"",IF(INFORMACIÓN!$D$60="QUINCENAL",INFORMACIÓN!$E77*2,INFORMACIÓN!$E77),"FALTA DESCRIPCIÓN"),"")</f>
        <v/>
      </c>
      <c r="I40" s="432"/>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32"/>
      <c r="D41" s="528" t="str">
        <f>IF(INFORMACIÓN!C78="","",INFORMACIÓN!C78)</f>
        <v/>
      </c>
      <c r="E41" s="432"/>
      <c r="F41" s="529" t="str">
        <f>IF(INFORMACIÓN!$G78="SÍ",IF('NIVEL DE END'!D41&lt;&gt;"",IF(INFORMACIÓN!$D$60="QUINCENAL",INFORMACIÓN!$E78*2,INFORMACIÓN!$E78),"FALTA DESCRIPCIÓN"),"")</f>
        <v/>
      </c>
      <c r="G41" s="432"/>
      <c r="H41" s="529" t="str">
        <f>IF(INFORMACIÓN!G78&lt;&gt;"",IF(D41&lt;&gt;"",IF(INFORMACIÓN!$D$60="QUINCENAL",INFORMACIÓN!$E78*2,INFORMACIÓN!$E78),"FALTA DESCRIPCIÓN"),"")</f>
        <v/>
      </c>
      <c r="I41" s="432"/>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32"/>
      <c r="D42" s="528" t="str">
        <f>IF(INFORMACIÓN!C79="","",INFORMACIÓN!C79)</f>
        <v/>
      </c>
      <c r="E42" s="432"/>
      <c r="F42" s="529" t="str">
        <f>IF(INFORMACIÓN!$G79="SÍ",IF('NIVEL DE END'!D42&lt;&gt;"",IF(INFORMACIÓN!$D$60="QUINCENAL",INFORMACIÓN!$E79*2,INFORMACIÓN!$E79),"FALTA DESCRIPCIÓN"),"")</f>
        <v/>
      </c>
      <c r="G42" s="432"/>
      <c r="H42" s="529" t="str">
        <f>IF(INFORMACIÓN!G79&lt;&gt;"",IF(D42&lt;&gt;"",IF(INFORMACIÓN!$D$60="QUINCENAL",INFORMACIÓN!$E79*2,INFORMACIÓN!$E79),"FALTA DESCRIPCIÓN"),"")</f>
        <v/>
      </c>
      <c r="I42" s="432"/>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32"/>
      <c r="D43" s="528" t="str">
        <f>IF(INFORMACIÓN!C80="","",INFORMACIÓN!C80)</f>
        <v/>
      </c>
      <c r="E43" s="432"/>
      <c r="F43" s="529" t="str">
        <f>IF(INFORMACIÓN!$G80="SÍ",IF('NIVEL DE END'!D43&lt;&gt;"",IF(INFORMACIÓN!$D$60="QUINCENAL",INFORMACIÓN!$E80*2,INFORMACIÓN!$E80),"FALTA DESCRIPCIÓN"),"")</f>
        <v/>
      </c>
      <c r="G43" s="432"/>
      <c r="H43" s="529" t="str">
        <f>IF(INFORMACIÓN!G80&lt;&gt;"",IF(D43&lt;&gt;"",IF(INFORMACIÓN!$D$60="QUINCENAL",INFORMACIÓN!$E80*2,INFORMACIÓN!$E80),"FALTA DESCRIPCIÓN"),"")</f>
        <v/>
      </c>
      <c r="I43" s="432"/>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32"/>
      <c r="D44" s="528" t="str">
        <f>IF(INFORMACIÓN!C81="","",INFORMACIÓN!C81)</f>
        <v/>
      </c>
      <c r="E44" s="432"/>
      <c r="F44" s="529" t="str">
        <f>IF(INFORMACIÓN!$G81="SÍ",IF('NIVEL DE END'!D44&lt;&gt;"",IF(INFORMACIÓN!$D$60="QUINCENAL",INFORMACIÓN!$E81*2,INFORMACIÓN!$E81),"FALTA DESCRIPCIÓN"),"")</f>
        <v/>
      </c>
      <c r="G44" s="432"/>
      <c r="H44" s="529" t="str">
        <f>IF(INFORMACIÓN!G81&lt;&gt;"",IF(D44&lt;&gt;"",IF(INFORMACIÓN!$D$60="QUINCENAL",INFORMACIÓN!$E81*2,INFORMACIÓN!$E81),"FALTA DESCRIPCIÓN"),"")</f>
        <v/>
      </c>
      <c r="I44" s="432"/>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32"/>
      <c r="D45" s="528" t="str">
        <f>IF(INFORMACIÓN!C82="","",INFORMACIÓN!C82)</f>
        <v/>
      </c>
      <c r="E45" s="432"/>
      <c r="F45" s="529" t="str">
        <f>IF(INFORMACIÓN!$G82="SÍ",IF('NIVEL DE END'!D45&lt;&gt;"",IF(INFORMACIÓN!$D$60="QUINCENAL",INFORMACIÓN!$E82*2,INFORMACIÓN!$E82),"FALTA DESCRIPCIÓN"),"")</f>
        <v/>
      </c>
      <c r="G45" s="432"/>
      <c r="H45" s="529" t="str">
        <f>IF(INFORMACIÓN!G82&lt;&gt;"",IF(D45&lt;&gt;"",IF(INFORMACIÓN!$D$60="QUINCENAL",INFORMACIÓN!$E82*2,INFORMACIÓN!$E82),"FALTA DESCRIPCIÓN"),"")</f>
        <v/>
      </c>
      <c r="I45" s="432"/>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32"/>
      <c r="D46" s="528" t="str">
        <f>IF(INFORMACIÓN!C83="","",INFORMACIÓN!C83)</f>
        <v/>
      </c>
      <c r="E46" s="432"/>
      <c r="F46" s="529" t="str">
        <f>IF(INFORMACIÓN!$G83="SÍ",IF('NIVEL DE END'!D46&lt;&gt;"",IF(INFORMACIÓN!$D$60="QUINCENAL",INFORMACIÓN!$E83*2,INFORMACIÓN!$E83),"FALTA DESCRIPCIÓN"),"")</f>
        <v/>
      </c>
      <c r="G46" s="432"/>
      <c r="H46" s="529" t="str">
        <f>IF(INFORMACIÓN!G83&lt;&gt;"",IF(D46&lt;&gt;"",IF(INFORMACIÓN!$D$60="QUINCENAL",INFORMACIÓN!$E83*2,INFORMACIÓN!$E83),"FALTA DESCRIPCIÓN"),"")</f>
        <v/>
      </c>
      <c r="I46" s="432"/>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32"/>
      <c r="D47" s="528" t="str">
        <f>IF(INFORMACIÓN!C84="","",INFORMACIÓN!C84)</f>
        <v/>
      </c>
      <c r="E47" s="432"/>
      <c r="F47" s="529" t="str">
        <f>IF(INFORMACIÓN!$G84="SÍ",IF('NIVEL DE END'!D47&lt;&gt;"",IF(INFORMACIÓN!$D$60="QUINCENAL",INFORMACIÓN!$E84*2,INFORMACIÓN!$E84),"FALTA DESCRIPCIÓN"),"")</f>
        <v/>
      </c>
      <c r="G47" s="432"/>
      <c r="H47" s="529" t="str">
        <f>IF(INFORMACIÓN!G84&lt;&gt;"",IF(D47&lt;&gt;"",IF(INFORMACIÓN!$D$60="QUINCENAL",INFORMACIÓN!$E84*2,INFORMACIÓN!$E84),"FALTA DESCRIPCIÓN"),"")</f>
        <v/>
      </c>
      <c r="I47" s="432"/>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32"/>
      <c r="D48" s="528" t="str">
        <f>IF(INFORMACIÓN!C85="","",INFORMACIÓN!C85)</f>
        <v/>
      </c>
      <c r="E48" s="432"/>
      <c r="F48" s="529" t="str">
        <f>IF(INFORMACIÓN!$G85="SÍ",IF('NIVEL DE END'!D48&lt;&gt;"",IF(INFORMACIÓN!$D$60="QUINCENAL",INFORMACIÓN!$E85*2,INFORMACIÓN!$E85),"FALTA DESCRIPCIÓN"),"")</f>
        <v/>
      </c>
      <c r="G48" s="432"/>
      <c r="H48" s="529" t="str">
        <f>IF(INFORMACIÓN!G85&lt;&gt;"",IF(D48&lt;&gt;"",IF(INFORMACIÓN!$D$60="QUINCENAL",INFORMACIÓN!$E85*2,INFORMACIÓN!$E85),"FALTA DESCRIPCIÓN"),"")</f>
        <v/>
      </c>
      <c r="I48" s="432"/>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8"/>
      <c r="D49" s="535" t="s">
        <v>250</v>
      </c>
      <c r="E49" s="432"/>
      <c r="F49" s="533">
        <f>SUM(F39:F48)</f>
        <v>0</v>
      </c>
      <c r="G49" s="432"/>
      <c r="H49" s="533">
        <f>SUM(H39:H48)</f>
        <v>0</v>
      </c>
      <c r="I49" s="432"/>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31" t="s">
        <v>43</v>
      </c>
      <c r="D50" s="528" t="str">
        <f>IF(INFORMACIÓN!I74="","",INFORMACIÓN!I74)</f>
        <v/>
      </c>
      <c r="E50" s="432"/>
      <c r="F50" s="529" t="str">
        <f>IF(INFORMACIÓN!O74="SÍ",IF(D50&lt;&gt;"",IF(INFORMACIÓN!$D$60="QUINCENAL",INFORMACIÓN!M74*2,INFORMACIÓN!M74),"FALTA DESCRIPCIÓN"),"")</f>
        <v/>
      </c>
      <c r="G50" s="432"/>
      <c r="H50" s="529" t="str">
        <f>IF(INFORMACIÓN!O74&lt;&gt;"",IF(D50&lt;&gt;"",IF(INFORMACIÓN!$D$60="QUINCENAL",INFORMACIÓN!M74*2,INFORMACIÓN!M74),"FALTA DESCRIPCIÓN"),"")</f>
        <v/>
      </c>
      <c r="I50" s="432"/>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32"/>
      <c r="D51" s="528" t="str">
        <f>IF(INFORMACIÓN!I75="","",INFORMACIÓN!I75)</f>
        <v/>
      </c>
      <c r="E51" s="432"/>
      <c r="F51" s="529" t="str">
        <f>IF(INFORMACIÓN!O75="SÍ",IF(D51&lt;&gt;"",IF(INFORMACIÓN!$D$60="QUINCENAL",INFORMACIÓN!M75*2,INFORMACIÓN!M75),"FALTA DESCRIPCIÓN"),"")</f>
        <v/>
      </c>
      <c r="G51" s="432"/>
      <c r="H51" s="529" t="str">
        <f>IF(INFORMACIÓN!O75&lt;&gt;"",IF(D51&lt;&gt;"",IF(INFORMACIÓN!$D$60="QUINCENAL",INFORMACIÓN!M75*2,INFORMACIÓN!M75),"FALTA DESCRIPCIÓN"),"")</f>
        <v/>
      </c>
      <c r="I51" s="432"/>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32"/>
      <c r="D52" s="528" t="str">
        <f>IF(INFORMACIÓN!I76="","",INFORMACIÓN!I76)</f>
        <v/>
      </c>
      <c r="E52" s="432"/>
      <c r="F52" s="529" t="str">
        <f>IF(INFORMACIÓN!O76="SÍ",IF(D52&lt;&gt;"",IF(INFORMACIÓN!$D$60="QUINCENAL",INFORMACIÓN!M76*2,INFORMACIÓN!M76),"FALTA DESCRIPCIÓN"),"")</f>
        <v/>
      </c>
      <c r="G52" s="432"/>
      <c r="H52" s="529" t="str">
        <f>IF(INFORMACIÓN!O76&lt;&gt;"",IF(D52&lt;&gt;"",IF(INFORMACIÓN!$D$60="QUINCENAL",INFORMACIÓN!M76*2,INFORMACIÓN!M76),"FALTA DESCRIPCIÓN"),"")</f>
        <v/>
      </c>
      <c r="I52" s="432"/>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32"/>
      <c r="D53" s="528" t="str">
        <f>IF(INFORMACIÓN!I77="","",INFORMACIÓN!I77)</f>
        <v/>
      </c>
      <c r="E53" s="432"/>
      <c r="F53" s="529" t="str">
        <f>IF(INFORMACIÓN!O77="SÍ",IF(D53&lt;&gt;"",IF(INFORMACIÓN!$D$60="QUINCENAL",INFORMACIÓN!M77*2,INFORMACIÓN!M77),"FALTA DESCRIPCIÓN"),"")</f>
        <v/>
      </c>
      <c r="G53" s="432"/>
      <c r="H53" s="529" t="str">
        <f>IF(INFORMACIÓN!O77&lt;&gt;"",IF(D53&lt;&gt;"",IF(INFORMACIÓN!$D$60="QUINCENAL",INFORMACIÓN!M77*2,INFORMACIÓN!M77),"FALTA DESCRIPCIÓN"),"")</f>
        <v/>
      </c>
      <c r="I53" s="432"/>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32"/>
      <c r="D54" s="528" t="str">
        <f>IF(INFORMACIÓN!I78="","",INFORMACIÓN!I78)</f>
        <v/>
      </c>
      <c r="E54" s="432"/>
      <c r="F54" s="529" t="str">
        <f>IF(INFORMACIÓN!O78="SÍ",IF(D54&lt;&gt;"",IF(INFORMACIÓN!$D$60="QUINCENAL",INFORMACIÓN!M78*2,INFORMACIÓN!M78),"FALTA DESCRIPCIÓN"),"")</f>
        <v/>
      </c>
      <c r="G54" s="432"/>
      <c r="H54" s="529" t="str">
        <f>IF(INFORMACIÓN!O78&lt;&gt;"",IF(D54&lt;&gt;"",IF(INFORMACIÓN!$D$60="QUINCENAL",INFORMACIÓN!M78*2,INFORMACIÓN!M78),"FALTA DESCRIPCIÓN"),"")</f>
        <v/>
      </c>
      <c r="I54" s="432"/>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32"/>
      <c r="D55" s="528" t="str">
        <f>IF(INFORMACIÓN!I79="","",INFORMACIÓN!I79)</f>
        <v/>
      </c>
      <c r="E55" s="432"/>
      <c r="F55" s="529" t="str">
        <f>IF(INFORMACIÓN!O79="SÍ",IF(D55&lt;&gt;"",IF(INFORMACIÓN!$D$60="QUINCENAL",INFORMACIÓN!M79*2,INFORMACIÓN!M79),"FALTA DESCRIPCIÓN"),"")</f>
        <v/>
      </c>
      <c r="G55" s="432"/>
      <c r="H55" s="529" t="str">
        <f>IF(INFORMACIÓN!O79&lt;&gt;"",IF(D55&lt;&gt;"",IF(INFORMACIÓN!$D$60="QUINCENAL",INFORMACIÓN!M79*2,INFORMACIÓN!M79),"FALTA DESCRIPCIÓN"),"")</f>
        <v/>
      </c>
      <c r="I55" s="432"/>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32"/>
      <c r="D56" s="528" t="str">
        <f>IF(INFORMACIÓN!I80="","",INFORMACIÓN!I80)</f>
        <v/>
      </c>
      <c r="E56" s="432"/>
      <c r="F56" s="529" t="str">
        <f>IF(INFORMACIÓN!O80="SÍ",IF(D56&lt;&gt;"",IF(INFORMACIÓN!$D$60="QUINCENAL",INFORMACIÓN!M80*2,INFORMACIÓN!M80),"FALTA DESCRIPCIÓN"),"")</f>
        <v/>
      </c>
      <c r="G56" s="432"/>
      <c r="H56" s="529" t="str">
        <f>IF(INFORMACIÓN!O80&lt;&gt;"",IF(D56&lt;&gt;"",IF(INFORMACIÓN!$D$60="QUINCENAL",INFORMACIÓN!M80*2,INFORMACIÓN!M80),"FALTA DESCRIPCIÓN"),"")</f>
        <v/>
      </c>
      <c r="I56" s="432"/>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32"/>
      <c r="D57" s="528" t="str">
        <f>IF(INFORMACIÓN!I81="","",INFORMACIÓN!I81)</f>
        <v/>
      </c>
      <c r="E57" s="432"/>
      <c r="F57" s="529" t="str">
        <f>IF(INFORMACIÓN!O81="SÍ",IF(D57&lt;&gt;"",IF(INFORMACIÓN!$D$60="QUINCENAL",INFORMACIÓN!M81*2,INFORMACIÓN!M81),"FALTA DESCRIPCIÓN"),"")</f>
        <v/>
      </c>
      <c r="G57" s="432"/>
      <c r="H57" s="529" t="str">
        <f>IF(INFORMACIÓN!O81&lt;&gt;"",IF(D57&lt;&gt;"",IF(INFORMACIÓN!$D$60="QUINCENAL",INFORMACIÓN!M81*2,INFORMACIÓN!M81),"FALTA DESCRIPCIÓN"),"")</f>
        <v/>
      </c>
      <c r="I57" s="432"/>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32"/>
      <c r="D58" s="528" t="str">
        <f>IF(INFORMACIÓN!I82="","",INFORMACIÓN!I82)</f>
        <v/>
      </c>
      <c r="E58" s="432"/>
      <c r="F58" s="529" t="str">
        <f>IF(INFORMACIÓN!O82="SÍ",IF(D58&lt;&gt;"",IF(INFORMACIÓN!$D$60="QUINCENAL",INFORMACIÓN!M82*2,INFORMACIÓN!M82),"FALTA DESCRIPCIÓN"),"")</f>
        <v/>
      </c>
      <c r="G58" s="432"/>
      <c r="H58" s="529" t="str">
        <f>IF(INFORMACIÓN!O82&lt;&gt;"",IF(D58&lt;&gt;"",IF(INFORMACIÓN!$D$60="QUINCENAL",INFORMACIÓN!M82*2,INFORMACIÓN!M82),"FALTA DESCRIPCIÓN"),"")</f>
        <v/>
      </c>
      <c r="I58" s="432"/>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32"/>
      <c r="D59" s="528" t="str">
        <f>IF(INFORMACIÓN!I83="","",INFORMACIÓN!I83)</f>
        <v/>
      </c>
      <c r="E59" s="432"/>
      <c r="F59" s="529" t="str">
        <f>IF(INFORMACIÓN!O83="SÍ",IF(D59&lt;&gt;"",IF(INFORMACIÓN!$D$60="QUINCENAL",INFORMACIÓN!M83*2,INFORMACIÓN!M83),"FALTA DESCRIPCIÓN"),"")</f>
        <v/>
      </c>
      <c r="G59" s="432"/>
      <c r="H59" s="529" t="str">
        <f>IF(INFORMACIÓN!O83&lt;&gt;"",IF(D59&lt;&gt;"",IF(INFORMACIÓN!$D$60="QUINCENAL",INFORMACIÓN!M83*2,INFORMACIÓN!M83),"FALTA DESCRIPCIÓN"),"")</f>
        <v/>
      </c>
      <c r="I59" s="432"/>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8"/>
      <c r="D60" s="535" t="s">
        <v>250</v>
      </c>
      <c r="E60" s="432"/>
      <c r="F60" s="533">
        <f>SUM(F50:F59)</f>
        <v>0</v>
      </c>
      <c r="G60" s="432"/>
      <c r="H60" s="533">
        <f>SUM(H50:H59)</f>
        <v>0</v>
      </c>
      <c r="I60" s="432"/>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36" t="s">
        <v>259</v>
      </c>
      <c r="D62" s="431"/>
      <c r="E62" s="432"/>
      <c r="F62" s="534">
        <f>SUM(F35,F49,F60)</f>
        <v>0</v>
      </c>
      <c r="G62" s="432"/>
      <c r="H62" s="534">
        <f>SUM(H35,H49,H60)</f>
        <v>0</v>
      </c>
      <c r="I62" s="432"/>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40" t="s">
        <v>260</v>
      </c>
      <c r="C64" s="409"/>
      <c r="D64" s="409"/>
      <c r="E64" s="409"/>
      <c r="F64" s="409"/>
      <c r="G64" s="409"/>
      <c r="H64" s="409"/>
      <c r="I64" s="409"/>
      <c r="J64" s="409"/>
      <c r="K64" s="409"/>
      <c r="L64" s="409"/>
      <c r="M64" s="409"/>
      <c r="N64" s="410"/>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8" t="s">
        <v>261</v>
      </c>
      <c r="C66" s="409"/>
      <c r="D66" s="409"/>
      <c r="E66" s="409"/>
      <c r="F66" s="409"/>
      <c r="G66" s="409"/>
      <c r="H66" s="409"/>
      <c r="I66" s="409"/>
      <c r="J66" s="409"/>
      <c r="K66" s="409"/>
      <c r="L66" s="409"/>
      <c r="M66" s="409"/>
      <c r="N66" s="410"/>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41" t="s">
        <v>245</v>
      </c>
      <c r="E68" s="431"/>
      <c r="F68" s="432"/>
      <c r="G68" s="541" t="s">
        <v>246</v>
      </c>
      <c r="H68" s="431"/>
      <c r="I68" s="432"/>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9" t="s">
        <v>262</v>
      </c>
      <c r="C69" s="410"/>
      <c r="D69" s="538">
        <f>F23-F62</f>
        <v>0</v>
      </c>
      <c r="E69" s="483"/>
      <c r="F69" s="168">
        <f t="shared" ref="F69:F70" si="1">IFERROR(D69/$F$23,0)</f>
        <v>0</v>
      </c>
      <c r="G69" s="538">
        <f>H23-H62</f>
        <v>0</v>
      </c>
      <c r="H69" s="483"/>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9" t="s">
        <v>264</v>
      </c>
      <c r="C70" s="410"/>
      <c r="D70" s="538">
        <f>IF(INFORMACIÓN!$K$60="","DATO FALTANTE",INFORMACIÓN!K60)</f>
        <v>0</v>
      </c>
      <c r="E70" s="483"/>
      <c r="F70" s="169">
        <f t="shared" si="1"/>
        <v>0</v>
      </c>
      <c r="G70" s="538">
        <f>IF(INFORMACIÓN!$K$60="","DATO FALTANTE",INFORMACIÓN!K60)</f>
        <v>0</v>
      </c>
      <c r="H70" s="483"/>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9" t="s">
        <v>265</v>
      </c>
      <c r="C71" s="410"/>
      <c r="D71" s="534">
        <f>IFERROR(D69-D70,0)</f>
        <v>0</v>
      </c>
      <c r="E71" s="432"/>
      <c r="F71" s="170">
        <f>IFERROR(D71/F23,0)</f>
        <v>0</v>
      </c>
      <c r="G71" s="534">
        <f>IFERROR(G69-G70,0)</f>
        <v>0</v>
      </c>
      <c r="H71" s="432"/>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37"/>
      <c r="E72" s="409"/>
      <c r="F72" s="409"/>
      <c r="G72" s="409"/>
      <c r="H72" s="410"/>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20" t="s">
        <v>266</v>
      </c>
      <c r="C73" s="409"/>
      <c r="D73" s="409"/>
      <c r="E73" s="409"/>
      <c r="F73" s="409"/>
      <c r="G73" s="409"/>
      <c r="H73" s="409"/>
      <c r="I73" s="409"/>
      <c r="J73" s="409"/>
      <c r="K73" s="409"/>
      <c r="L73" s="409"/>
      <c r="M73" s="409"/>
      <c r="N73" s="410"/>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90"/>
      <c r="C76" s="480"/>
      <c r="D76" s="99"/>
      <c r="E76" s="136"/>
      <c r="F76" s="136"/>
      <c r="G76" s="136"/>
      <c r="H76" s="136"/>
      <c r="I76" s="136"/>
      <c r="J76" s="490"/>
      <c r="K76" s="491"/>
      <c r="L76" s="491"/>
      <c r="M76" s="480"/>
      <c r="N76" s="99"/>
      <c r="O76" s="99"/>
      <c r="P76" s="99"/>
      <c r="Q76" s="99"/>
      <c r="R76" s="99"/>
      <c r="S76" s="99"/>
      <c r="T76" s="99"/>
      <c r="U76" s="99"/>
      <c r="V76" s="99"/>
      <c r="W76" s="99"/>
      <c r="X76" s="99"/>
      <c r="Y76" s="99"/>
      <c r="Z76" s="99"/>
      <c r="AA76" s="99"/>
      <c r="AB76" s="99"/>
      <c r="AC76" s="99"/>
      <c r="AD76" s="99"/>
      <c r="AE76" s="99"/>
    </row>
    <row r="77" spans="1:31" ht="16.5" customHeight="1">
      <c r="A77" s="99"/>
      <c r="B77" s="481" t="s">
        <v>238</v>
      </c>
      <c r="C77" s="483"/>
      <c r="D77" s="99"/>
      <c r="E77" s="99"/>
      <c r="F77" s="99"/>
      <c r="G77" s="99"/>
      <c r="H77" s="99"/>
      <c r="I77" s="99"/>
      <c r="J77" s="481" t="s">
        <v>239</v>
      </c>
      <c r="K77" s="482"/>
      <c r="L77" s="482"/>
      <c r="M77" s="483"/>
      <c r="N77" s="99"/>
      <c r="O77" s="99"/>
      <c r="P77" s="99"/>
      <c r="Q77" s="99"/>
      <c r="R77" s="99"/>
      <c r="S77" s="99"/>
      <c r="T77" s="99"/>
      <c r="U77" s="99"/>
      <c r="V77" s="99"/>
      <c r="W77" s="99"/>
      <c r="X77" s="99"/>
      <c r="Y77" s="99"/>
      <c r="Z77" s="99"/>
      <c r="AA77" s="99"/>
      <c r="AB77" s="99"/>
      <c r="AC77" s="99"/>
      <c r="AD77" s="99"/>
      <c r="AE77" s="99"/>
    </row>
    <row r="78" spans="1:31" ht="13.5" customHeight="1">
      <c r="A78" s="99"/>
      <c r="B78" s="484" t="s">
        <v>240</v>
      </c>
      <c r="C78" s="410"/>
      <c r="D78" s="99"/>
      <c r="E78" s="99"/>
      <c r="F78" s="99"/>
      <c r="G78" s="99"/>
      <c r="H78" s="99"/>
      <c r="I78" s="99"/>
      <c r="J78" s="484">
        <f>J14</f>
        <v>0</v>
      </c>
      <c r="K78" s="409"/>
      <c r="L78" s="409"/>
      <c r="M78" s="410"/>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42578125" defaultRowHeight="15" customHeight="1"/>
  <cols>
    <col min="1" max="1" width="7" customWidth="1"/>
    <col min="2" max="2" width="24.140625" customWidth="1"/>
    <col min="3" max="3" width="18.42578125" customWidth="1"/>
    <col min="4" max="4" width="8.42578125" customWidth="1"/>
    <col min="5" max="5" width="14.42578125" customWidth="1"/>
    <col min="6" max="6" width="9" customWidth="1"/>
    <col min="7" max="7" width="8" customWidth="1"/>
    <col min="8" max="8" width="8.42578125" customWidth="1"/>
    <col min="9" max="9" width="12.42578125" customWidth="1"/>
    <col min="10" max="10" width="17.7109375" customWidth="1"/>
    <col min="11" max="11" width="8.42578125" customWidth="1"/>
    <col min="12" max="12" width="17.7109375" customWidth="1"/>
    <col min="13" max="13" width="7" customWidth="1"/>
    <col min="14" max="14" width="6.85546875" customWidth="1"/>
    <col min="15" max="15" width="5.42578125" customWidth="1"/>
    <col min="16" max="34" width="11.4257812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94" t="s">
        <v>267</v>
      </c>
      <c r="C2" s="488"/>
      <c r="D2" s="488"/>
      <c r="E2" s="488"/>
      <c r="F2" s="488"/>
      <c r="G2" s="488"/>
      <c r="H2" s="488"/>
      <c r="I2" s="488"/>
      <c r="J2" s="488"/>
      <c r="K2" s="488"/>
      <c r="L2" s="488"/>
      <c r="M2" s="488"/>
      <c r="N2" s="488"/>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88"/>
      <c r="C3" s="488"/>
      <c r="D3" s="488"/>
      <c r="E3" s="488"/>
      <c r="F3" s="488"/>
      <c r="G3" s="488"/>
      <c r="H3" s="488"/>
      <c r="I3" s="488"/>
      <c r="J3" s="488"/>
      <c r="K3" s="488"/>
      <c r="L3" s="488"/>
      <c r="M3" s="488"/>
      <c r="N3" s="488"/>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18" t="s">
        <v>213</v>
      </c>
      <c r="I5" s="409"/>
      <c r="J5" s="410"/>
      <c r="K5" s="517" t="str">
        <f>IF(INFORMACIÓN!$L$7="","FALTA NOMBRE DE OFICIAL",INFORMACIÓN!$L$7)</f>
        <v>FALTA NOMBRE DE OFICIAL</v>
      </c>
      <c r="L5" s="464"/>
      <c r="M5" s="464"/>
      <c r="N5" s="465"/>
      <c r="O5" s="99"/>
      <c r="P5" s="99"/>
      <c r="Q5" s="99"/>
      <c r="R5" s="99"/>
      <c r="S5" s="99"/>
      <c r="T5" s="99"/>
      <c r="U5" s="99"/>
      <c r="V5" s="99"/>
      <c r="W5" s="99"/>
      <c r="X5" s="99"/>
      <c r="Y5" s="99"/>
      <c r="Z5" s="99"/>
      <c r="AA5" s="99"/>
      <c r="AB5" s="99"/>
      <c r="AC5" s="99"/>
      <c r="AD5" s="99"/>
      <c r="AE5" s="99"/>
      <c r="AF5" s="99"/>
      <c r="AG5" s="99"/>
      <c r="AH5" s="99"/>
    </row>
    <row r="6" spans="1:34" ht="13.5" customHeight="1">
      <c r="A6" s="495" t="s">
        <v>212</v>
      </c>
      <c r="B6" s="413"/>
      <c r="C6" s="413"/>
      <c r="D6" s="413"/>
      <c r="E6" s="413"/>
      <c r="F6" s="413"/>
      <c r="G6" s="413"/>
      <c r="H6" s="413"/>
      <c r="I6" s="413"/>
      <c r="J6" s="413"/>
      <c r="K6" s="413"/>
      <c r="L6" s="413"/>
      <c r="M6" s="413"/>
      <c r="N6" s="414"/>
      <c r="O6" s="99"/>
      <c r="P6" s="99"/>
      <c r="Q6" s="137"/>
      <c r="R6" s="137"/>
      <c r="S6" s="137"/>
      <c r="T6" s="137"/>
      <c r="U6" s="137"/>
      <c r="V6" s="99"/>
      <c r="W6" s="99"/>
      <c r="X6" s="99"/>
      <c r="Y6" s="99"/>
      <c r="Z6" s="99"/>
      <c r="AA6" s="99"/>
      <c r="AB6" s="99"/>
      <c r="AC6" s="99"/>
      <c r="AD6" s="99"/>
      <c r="AE6" s="99"/>
      <c r="AF6" s="99"/>
      <c r="AG6" s="99"/>
      <c r="AH6" s="99"/>
    </row>
    <row r="7" spans="1:34" ht="22.5" customHeight="1">
      <c r="A7" s="138"/>
      <c r="B7" s="549" t="s">
        <v>187</v>
      </c>
      <c r="C7" s="440"/>
      <c r="D7" s="440"/>
      <c r="E7" s="440"/>
      <c r="F7" s="173"/>
      <c r="G7" s="173"/>
      <c r="H7" s="549" t="s">
        <v>203</v>
      </c>
      <c r="I7" s="440"/>
      <c r="J7" s="440"/>
      <c r="K7" s="440"/>
      <c r="L7" s="440"/>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18" t="s">
        <v>155</v>
      </c>
      <c r="B9" s="410"/>
      <c r="C9" s="550" t="str">
        <f>IF(INFORMACIÓN!D5="","FALTA NOMBRE DEL CLIENTE",INFORMACIÓN!D5)</f>
        <v>FALTA NOMBRE DEL CLIENTE</v>
      </c>
      <c r="D9" s="464"/>
      <c r="E9" s="465"/>
      <c r="F9" s="137"/>
      <c r="G9" s="518" t="s">
        <v>155</v>
      </c>
      <c r="H9" s="409"/>
      <c r="I9" s="410"/>
      <c r="J9" s="550" t="str">
        <f>IF(INFORMACIÓN!D89="","FALTA NOMBRE DEL FIADOR",INFORMACIÓN!D89)</f>
        <v>FALTA NOMBRE DEL FIADOR</v>
      </c>
      <c r="K9" s="464"/>
      <c r="L9" s="465"/>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52" t="s">
        <v>157</v>
      </c>
      <c r="B10" s="410"/>
      <c r="C10" s="550" t="str">
        <f>IF(INFORMACIÓN!$D$7="","FALTA CÉDULA DEL CLIENTE",INFORMACIÓN!$D$7)</f>
        <v>FALTA CÉDULA DEL CLIENTE</v>
      </c>
      <c r="D10" s="464"/>
      <c r="E10" s="465"/>
      <c r="F10" s="143"/>
      <c r="G10" s="518" t="s">
        <v>157</v>
      </c>
      <c r="H10" s="409"/>
      <c r="I10" s="410"/>
      <c r="J10" s="551" t="str">
        <f>IF(INFORMACIÓN!D91="","FALTA CÉDULA DEL FIADOR",INFORMACIÓN!$D$91)</f>
        <v>FALTA CÉDULA DEL FIADOR</v>
      </c>
      <c r="K10" s="413"/>
      <c r="L10" s="455"/>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52" t="s">
        <v>156</v>
      </c>
      <c r="B11" s="410"/>
      <c r="C11" s="550" t="str">
        <f>IF(INFORMACIÓN!L5="","FALTA CARTERA DEL CLIENTE",INFORMACIÓN!L5)</f>
        <v>FALTA CARTERA DEL CLIENTE</v>
      </c>
      <c r="D11" s="464"/>
      <c r="E11" s="465"/>
      <c r="F11" s="137"/>
      <c r="G11" s="518" t="s">
        <v>156</v>
      </c>
      <c r="H11" s="409"/>
      <c r="I11" s="410"/>
      <c r="J11" s="551" t="str">
        <f>IF(INFORMACIÓN!S99="","FALTA CARTERA DEL FIADOR",INFORMACIÓN!S99)</f>
        <v>FALTA CARTERA DEL FIADOR</v>
      </c>
      <c r="K11" s="413"/>
      <c r="L11" s="455"/>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52" t="s">
        <v>159</v>
      </c>
      <c r="B12" s="410"/>
      <c r="C12" s="550" t="str">
        <f>IF(INFORMACIÓN!D9="","FALTA REGISTRAR",INFORMACIÓN!D9)</f>
        <v>FALTA REGISTRAR</v>
      </c>
      <c r="D12" s="464"/>
      <c r="E12" s="465"/>
      <c r="F12" s="143"/>
      <c r="G12" s="518" t="s">
        <v>159</v>
      </c>
      <c r="H12" s="409"/>
      <c r="I12" s="410"/>
      <c r="J12" s="550" t="str">
        <f>IF(INFORMACIÓN!L91="","FALTA REGISTRAR",INFORMACIÓN!L91)</f>
        <v>FALTA REGISTRAR</v>
      </c>
      <c r="K12" s="464"/>
      <c r="L12" s="465"/>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51" t="str">
        <f>IF(INFORMACIÓN!L9="","FALTA REGISTRAR",INFORMACIÓN!L9)</f>
        <v>FALTA REGISTRAR</v>
      </c>
      <c r="D13" s="413"/>
      <c r="E13" s="455"/>
      <c r="F13" s="143"/>
      <c r="G13" s="518" t="s">
        <v>268</v>
      </c>
      <c r="H13" s="409"/>
      <c r="I13" s="410"/>
      <c r="J13" s="551" t="str">
        <f>IF(INFORMACIÓN!L93="","FALTA REGISTRAR",INFORMACIÓN!L93)</f>
        <v>FALTA REGISTRAR</v>
      </c>
      <c r="K13" s="413"/>
      <c r="L13" s="455"/>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9" t="s">
        <v>242</v>
      </c>
      <c r="B16" s="409"/>
      <c r="C16" s="409"/>
      <c r="D16" s="409"/>
      <c r="E16" s="409"/>
      <c r="F16" s="409"/>
      <c r="G16" s="409"/>
      <c r="H16" s="409"/>
      <c r="I16" s="409"/>
      <c r="J16" s="409"/>
      <c r="K16" s="409"/>
      <c r="L16" s="409"/>
      <c r="M16" s="409"/>
      <c r="N16" s="410"/>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20" t="s">
        <v>243</v>
      </c>
      <c r="C17" s="409"/>
      <c r="D17" s="409"/>
      <c r="E17" s="409"/>
      <c r="F17" s="409"/>
      <c r="G17" s="409"/>
      <c r="H17" s="409"/>
      <c r="I17" s="409"/>
      <c r="J17" s="409"/>
      <c r="K17" s="409"/>
      <c r="L17" s="409"/>
      <c r="M17" s="409"/>
      <c r="N17" s="410"/>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21" t="s">
        <v>246</v>
      </c>
      <c r="E19" s="432"/>
      <c r="F19" s="148" t="s">
        <v>247</v>
      </c>
      <c r="G19" s="99"/>
      <c r="H19" s="521" t="s">
        <v>244</v>
      </c>
      <c r="I19" s="432"/>
      <c r="J19" s="521" t="s">
        <v>245</v>
      </c>
      <c r="K19" s="432"/>
      <c r="L19" s="521" t="s">
        <v>246</v>
      </c>
      <c r="M19" s="432"/>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23" t="str">
        <f>C20</f>
        <v/>
      </c>
      <c r="E20" s="432"/>
      <c r="F20" s="149" t="str">
        <f>IF(INFORMACIÓN!L5="INDEPENDIENTE","","*")</f>
        <v>*</v>
      </c>
      <c r="G20" s="137"/>
      <c r="H20" s="522" t="s">
        <v>248</v>
      </c>
      <c r="I20" s="432"/>
      <c r="J20" s="523" t="str">
        <f>IF(INFORMACIÓN!E99="","",IF(INFORMACIÓN!D95="QUINCENAL",INFORMACIÓN!E99*2,INFORMACIÓN!E99))</f>
        <v/>
      </c>
      <c r="K20" s="432"/>
      <c r="L20" s="523" t="str">
        <f>J20</f>
        <v/>
      </c>
      <c r="M20" s="432"/>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23" t="str">
        <f>IF(INFORMACIÓN!L65="","",INFORMACIÓN!L65)</f>
        <v/>
      </c>
      <c r="E21" s="432"/>
      <c r="F21" s="149" t="str">
        <f>IF($C$11="INDEPENDIENTE","",IF(INFORMACIÓN!N65="SÍ","*",""))</f>
        <v/>
      </c>
      <c r="G21" s="137"/>
      <c r="H21" s="522" t="str">
        <f>IF(INFORMACIÓN!I100="","",INFORMACIÓN!I100)</f>
        <v>Horas Extras</v>
      </c>
      <c r="I21" s="432"/>
      <c r="J21" s="523" t="s">
        <v>249</v>
      </c>
      <c r="K21" s="432"/>
      <c r="L21" s="523" t="str">
        <f>IF(INFORMACIÓN!L100="","",IF(INFORMACIÓN!$D$95="QUINCENAL",INFORMACIÓN!L100*2,INFORMACIÓN!L100))</f>
        <v/>
      </c>
      <c r="M21" s="432"/>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23" t="str">
        <f>IF(INFORMACIÓN!L66="","",INFORMACIÓN!L66)</f>
        <v/>
      </c>
      <c r="E22" s="432"/>
      <c r="F22" s="149" t="str">
        <f>IF($C$11="INDEPENDIENTE","",IF(INFORMACIÓN!N66="SÍ","*",""))</f>
        <v/>
      </c>
      <c r="G22" s="137"/>
      <c r="H22" s="522" t="str">
        <f>IF(INFORMACIÓN!I101="","",INFORMACIÓN!I101)</f>
        <v>Prima de producción</v>
      </c>
      <c r="I22" s="432"/>
      <c r="J22" s="523" t="s">
        <v>249</v>
      </c>
      <c r="K22" s="432"/>
      <c r="L22" s="523" t="str">
        <f>IF(INFORMACIÓN!L101="","",IF(INFORMACIÓN!$D$95="QUINCENAL",INFORMACIÓN!L101*2,INFORMACIÓN!L101))</f>
        <v/>
      </c>
      <c r="M22" s="432"/>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23" t="str">
        <f>IF(INFORMACIÓN!L67="","",INFORMACIÓN!L67)</f>
        <v/>
      </c>
      <c r="E23" s="432"/>
      <c r="F23" s="149" t="str">
        <f>IF($C$11="INDEPENDIENTE","",IF(INFORMACIÓN!N67="SÍ","*",""))</f>
        <v/>
      </c>
      <c r="G23" s="137"/>
      <c r="H23" s="522" t="str">
        <f>IF(INFORMACIÓN!I102="","",INFORMACIÓN!I102)</f>
        <v>Bonos</v>
      </c>
      <c r="I23" s="432"/>
      <c r="J23" s="523" t="s">
        <v>249</v>
      </c>
      <c r="K23" s="432"/>
      <c r="L23" s="523" t="str">
        <f>IF(INFORMACIÓN!L102="","",IF(INFORMACIÓN!$D$95="QUINCENAL",INFORMACIÓN!L102*2,INFORMACIÓN!L102))</f>
        <v/>
      </c>
      <c r="M23" s="432"/>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23" t="str">
        <f>IF(INFORMACIÓN!L68="","",INFORMACIÓN!L68)</f>
        <v/>
      </c>
      <c r="E24" s="432"/>
      <c r="F24" s="149" t="str">
        <f>IF($C$11="INDEPENDIENTE","",IF(INFORMACIÓN!N68="SÍ","*",""))</f>
        <v/>
      </c>
      <c r="G24" s="137"/>
      <c r="H24" s="522" t="str">
        <f>IF(INFORMACIÓN!I103="","",INFORMACIÓN!I103)</f>
        <v>Otros</v>
      </c>
      <c r="I24" s="432"/>
      <c r="J24" s="523" t="s">
        <v>249</v>
      </c>
      <c r="K24" s="432"/>
      <c r="L24" s="523" t="str">
        <f>IF(INFORMACIÓN!L103="","",IF(INFORMACIÓN!$D$95="QUINCENAL",INFORMACIÓN!L103*2,INFORMACIÓN!L103))</f>
        <v/>
      </c>
      <c r="M24" s="432"/>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25">
        <f t="shared" si="0"/>
        <v>0</v>
      </c>
      <c r="E25" s="432"/>
      <c r="F25" s="112"/>
      <c r="G25" s="112"/>
      <c r="H25" s="524" t="s">
        <v>250</v>
      </c>
      <c r="I25" s="432"/>
      <c r="J25" s="525">
        <f>SUM(J20:J24)</f>
        <v>0</v>
      </c>
      <c r="K25" s="432"/>
      <c r="L25" s="553">
        <f>SUM(L20:L24)</f>
        <v>0</v>
      </c>
      <c r="M25" s="432"/>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26" t="s">
        <v>269</v>
      </c>
      <c r="C26" s="409"/>
      <c r="D26" s="409"/>
      <c r="E26" s="409"/>
      <c r="F26" s="409"/>
      <c r="G26" s="409"/>
      <c r="H26" s="409"/>
      <c r="I26" s="409"/>
      <c r="J26" s="409"/>
      <c r="K26" s="409"/>
      <c r="L26" s="409"/>
      <c r="M26" s="409"/>
      <c r="N26" s="410"/>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43" t="s">
        <v>270</v>
      </c>
      <c r="E28" s="431"/>
      <c r="F28" s="431"/>
      <c r="G28" s="431"/>
      <c r="H28" s="431"/>
      <c r="I28" s="432"/>
      <c r="J28" s="534">
        <f>SUM(C25,J25)</f>
        <v>0</v>
      </c>
      <c r="K28" s="432"/>
      <c r="L28" s="534">
        <f>SUM(D25,L25)</f>
        <v>0</v>
      </c>
      <c r="M28" s="432"/>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9" t="s">
        <v>252</v>
      </c>
      <c r="B30" s="409"/>
      <c r="C30" s="409"/>
      <c r="D30" s="409"/>
      <c r="E30" s="409"/>
      <c r="F30" s="409"/>
      <c r="G30" s="409"/>
      <c r="H30" s="409"/>
      <c r="I30" s="409"/>
      <c r="J30" s="409"/>
      <c r="K30" s="409"/>
      <c r="L30" s="409"/>
      <c r="M30" s="409"/>
      <c r="N30" s="410"/>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8" t="s">
        <v>253</v>
      </c>
      <c r="C32" s="491"/>
      <c r="D32" s="491"/>
      <c r="E32" s="480"/>
      <c r="F32" s="181"/>
      <c r="G32" s="181"/>
      <c r="H32" s="527" t="s">
        <v>253</v>
      </c>
      <c r="I32" s="409"/>
      <c r="J32" s="409"/>
      <c r="K32" s="409"/>
      <c r="L32" s="409"/>
      <c r="M32" s="410"/>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21" t="s">
        <v>246</v>
      </c>
      <c r="E33" s="432"/>
      <c r="F33" s="137"/>
      <c r="G33" s="137"/>
      <c r="H33" s="521" t="s">
        <v>244</v>
      </c>
      <c r="I33" s="432"/>
      <c r="J33" s="521" t="s">
        <v>245</v>
      </c>
      <c r="K33" s="432"/>
      <c r="L33" s="521" t="s">
        <v>246</v>
      </c>
      <c r="M33" s="432"/>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23">
        <f>IF(OR(C11=info!F43,C11=info!K43,C11=info!M43,C11=info!H43),(SUMIF(F20:F24,"*",D20:D24)*6.75)/100,(SUMIF(F20:F24,"*",D20:D24)*9.75)/100)</f>
        <v>0</v>
      </c>
      <c r="E34" s="432"/>
      <c r="F34" s="137"/>
      <c r="G34" s="137"/>
      <c r="H34" s="522" t="s">
        <v>254</v>
      </c>
      <c r="I34" s="432"/>
      <c r="J34" s="523">
        <f>IF(OR(J11=info!F43,J11=info!K43,J11=info!M43,J11=info!H43),(SUMIF(N20:N24,"*",J20:J24)*6.75)/100,(SUMIF(N20:N24,"*",J20:J24)*9.75)/100)</f>
        <v>0</v>
      </c>
      <c r="K34" s="432"/>
      <c r="L34" s="523">
        <f>IF(OR(J11=info!H43,J11=info!M43,J11=info!O43,J11=info!J43),(SUMIF(N20:N24,"*",L20:L24)*6.75)/100,(SUMIF(N20:N24,"*",L20:L24)*9.75)/100)</f>
        <v>0</v>
      </c>
      <c r="M34" s="432"/>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23">
        <f>IF(OR(C11=info!F43,C11=info!K43,C11=info!M43,C11=info!H43),0,(SUMIF(F20:F24,"*",D20:D24)*1.25)/100)</f>
        <v>0</v>
      </c>
      <c r="E35" s="432"/>
      <c r="F35" s="137"/>
      <c r="G35" s="137"/>
      <c r="H35" s="522" t="s">
        <v>255</v>
      </c>
      <c r="I35" s="432"/>
      <c r="J35" s="523">
        <f>IF(OR(J11=info!M43,J11=info!R43,J11=info!T43,J11=info!O43),0,(SUMIF(N20:N24,"*",J20:J24)*1.25)/100)</f>
        <v>0</v>
      </c>
      <c r="K35" s="432"/>
      <c r="L35" s="523">
        <f>IF(OR(J11=info!M43,J11=info!R43,J11=info!T43,J11=info!O43),0,(SUMIF(N20:N24,"*",L20:L24)*1.25)/100)</f>
        <v>0</v>
      </c>
      <c r="M35" s="432"/>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23">
        <f t="shared" ref="D36:D38" si="1">C36</f>
        <v>0</v>
      </c>
      <c r="E36" s="432"/>
      <c r="F36" s="137"/>
      <c r="G36" s="137"/>
      <c r="H36" s="522" t="s">
        <v>256</v>
      </c>
      <c r="I36" s="432"/>
      <c r="J36" s="523">
        <f>IFERROR(IF(OR(J11=info!F43,J11=info!K43,J11=info!M43,J11=info!H43),0,info!$E$68/12),0)</f>
        <v>0</v>
      </c>
      <c r="K36" s="432"/>
      <c r="L36" s="523">
        <f>IFERROR(IF(OR(J11=info!H43,J11=info!M43,J11=info!O43,J11=info!J43),0,info!$E$68/12),0)</f>
        <v>0</v>
      </c>
      <c r="M36" s="432"/>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23" t="str">
        <f t="shared" si="1"/>
        <v>N/A</v>
      </c>
      <c r="E37" s="432"/>
      <c r="F37" s="137"/>
      <c r="G37" s="137"/>
      <c r="H37" s="522" t="s">
        <v>201</v>
      </c>
      <c r="I37" s="432"/>
      <c r="J37" s="523" t="str">
        <f>IF(INFORMACIÓN!E109="","N/A",INFORMACIÓN!E109)</f>
        <v>N/A</v>
      </c>
      <c r="K37" s="432"/>
      <c r="L37" s="523" t="str">
        <f t="shared" ref="L37:L38" si="2">J37</f>
        <v>N/A</v>
      </c>
      <c r="M37" s="432"/>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23" t="str">
        <f t="shared" si="1"/>
        <v>N/A</v>
      </c>
      <c r="E38" s="432"/>
      <c r="F38" s="137"/>
      <c r="G38" s="137"/>
      <c r="H38" s="522" t="s">
        <v>202</v>
      </c>
      <c r="I38" s="432"/>
      <c r="J38" s="523" t="str">
        <f>IF(INFORMACIÓN!E110="","N/A",INFORMACIÓN!E110)</f>
        <v>N/A</v>
      </c>
      <c r="K38" s="432"/>
      <c r="L38" s="523" t="str">
        <f t="shared" si="2"/>
        <v>N/A</v>
      </c>
      <c r="M38" s="432"/>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25">
        <f t="shared" si="3"/>
        <v>0</v>
      </c>
      <c r="E39" s="432"/>
      <c r="F39" s="137"/>
      <c r="G39" s="137"/>
      <c r="H39" s="524" t="s">
        <v>250</v>
      </c>
      <c r="I39" s="432"/>
      <c r="J39" s="525">
        <f>SUM(J34:J38)</f>
        <v>0</v>
      </c>
      <c r="K39" s="432"/>
      <c r="L39" s="525">
        <f>SUM(L34:L38)</f>
        <v>0</v>
      </c>
      <c r="M39" s="432"/>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8" t="s">
        <v>257</v>
      </c>
      <c r="C41" s="491"/>
      <c r="D41" s="491"/>
      <c r="E41" s="480"/>
      <c r="F41" s="181"/>
      <c r="G41" s="181"/>
      <c r="H41" s="527" t="s">
        <v>257</v>
      </c>
      <c r="I41" s="409"/>
      <c r="J41" s="409"/>
      <c r="K41" s="409"/>
      <c r="L41" s="409"/>
      <c r="M41" s="410"/>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21" t="s">
        <v>246</v>
      </c>
      <c r="E42" s="432"/>
      <c r="F42" s="137"/>
      <c r="G42" s="137"/>
      <c r="H42" s="521" t="s">
        <v>244</v>
      </c>
      <c r="I42" s="432"/>
      <c r="J42" s="521" t="s">
        <v>245</v>
      </c>
      <c r="K42" s="432"/>
      <c r="L42" s="521" t="s">
        <v>246</v>
      </c>
      <c r="M42" s="432"/>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5" t="s">
        <v>258</v>
      </c>
      <c r="B43" s="176" t="str">
        <f>IF(INFORMACIÓN!C76="","",INFORMACIÓN!C76)</f>
        <v/>
      </c>
      <c r="C43" s="183" t="str">
        <f>IF(INFORMACIÓN!$G76="SÍ",IF('NIVEL DE END FAMILIAR'!B43&lt;&gt;"",IF(INFORMACIÓN!$D$60="QUINCENAL",INFORMACIÓN!$E76*2,INFORMACIÓN!$E76),"FALTA DESCRIPCIÓN"),"")</f>
        <v/>
      </c>
      <c r="D43" s="523" t="str">
        <f>IF(INFORMACIÓN!G76&lt;&gt;"",IF(B43&lt;&gt;"",IF(INFORMACIÓN!$D$60="QUINCENAL",INFORMACIÓN!$E76*2,INFORMACIÓN!$E76),"FALTA DESCRIPCIÓN"),"")</f>
        <v/>
      </c>
      <c r="E43" s="432"/>
      <c r="F43" s="137"/>
      <c r="G43" s="545" t="s">
        <v>258</v>
      </c>
      <c r="H43" s="522" t="str">
        <f>IF(INFORMACIÓN!C111="","",INFORMACIÓN!C111)</f>
        <v/>
      </c>
      <c r="I43" s="432"/>
      <c r="J43" s="523" t="str">
        <f>IF(INFORMACIÓN!$G111="SÍ",IF('NIVEL DE END FAMILIAR'!$H43&lt;&gt;"",IF(INFORMACIÓN!$D$95="QUINCENAL",INFORMACIÓN!E111*2,INFORMACIÓN!E111),"FALTA DESCRIPCIÓN"),"")</f>
        <v/>
      </c>
      <c r="K43" s="432"/>
      <c r="L43" s="523" t="str">
        <f>IF(INFORMACIÓN!G111&lt;&gt;"",IF(H43&lt;&gt;"",IF(INFORMACIÓN!$D$95="QUINCENAL",INFORMACIÓN!$E111*2,INFORMACIÓN!$E111),"FALTA DESCRIPCIÓN"),"")</f>
        <v/>
      </c>
      <c r="M43" s="432"/>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46"/>
      <c r="B44" s="176" t="str">
        <f>IF(INFORMACIÓN!C77="","",INFORMACIÓN!C77)</f>
        <v/>
      </c>
      <c r="C44" s="183" t="str">
        <f>IF(INFORMACIÓN!$G77="SÍ",IF('NIVEL DE END FAMILIAR'!B44&lt;&gt;"",IF(INFORMACIÓN!$D$60="QUINCENAL",INFORMACIÓN!$E77*2,INFORMACIÓN!$E77),"FALTA DESCRIPCIÓN"),"")</f>
        <v/>
      </c>
      <c r="D44" s="523" t="str">
        <f>IF(INFORMACIÓN!G77&lt;&gt;"",IF(B44&lt;&gt;"",IF(INFORMACIÓN!$D$60="QUINCENAL",INFORMACIÓN!$E77*2,INFORMACIÓN!$E77),"FALTA DESCRIPCIÓN"),"")</f>
        <v/>
      </c>
      <c r="E44" s="432"/>
      <c r="F44" s="137"/>
      <c r="G44" s="546"/>
      <c r="H44" s="522" t="str">
        <f>IF(INFORMACIÓN!C112="","",INFORMACIÓN!C112)</f>
        <v/>
      </c>
      <c r="I44" s="432"/>
      <c r="J44" s="523" t="str">
        <f>IF(INFORMACIÓN!$G112="SÍ",IF('NIVEL DE END FAMILIAR'!$H44&lt;&gt;"",IF(INFORMACIÓN!$D$95="QUINCENAL",INFORMACIÓN!E112*2,INFORMACIÓN!E112),"FALTA DESCRIPCIÓN"),"")</f>
        <v/>
      </c>
      <c r="K44" s="432"/>
      <c r="L44" s="523" t="str">
        <f>IF(INFORMACIÓN!G112&lt;&gt;"",IF(H44&lt;&gt;"",IF(INFORMACIÓN!$D$95="QUINCENAL",INFORMACIÓN!$E112*2,INFORMACIÓN!$E112),"FALTA DESCRIPCIÓN"),"")</f>
        <v/>
      </c>
      <c r="M44" s="432"/>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46"/>
      <c r="B45" s="176" t="str">
        <f>IF(INFORMACIÓN!C78="","",INFORMACIÓN!C78)</f>
        <v/>
      </c>
      <c r="C45" s="183" t="str">
        <f>IF(INFORMACIÓN!$G78="SÍ",IF('NIVEL DE END FAMILIAR'!B45&lt;&gt;"",IF(INFORMACIÓN!$D$60="QUINCENAL",INFORMACIÓN!$E78*2,INFORMACIÓN!$E78),"FALTA DESCRIPCIÓN"),"")</f>
        <v/>
      </c>
      <c r="D45" s="523" t="str">
        <f>IF(INFORMACIÓN!G78&lt;&gt;"",IF(B45&lt;&gt;"",IF(INFORMACIÓN!$D$60="QUINCENAL",INFORMACIÓN!$E78*2,INFORMACIÓN!$E78),"FALTA DESCRIPCIÓN"),"")</f>
        <v/>
      </c>
      <c r="E45" s="432"/>
      <c r="F45" s="137"/>
      <c r="G45" s="546"/>
      <c r="H45" s="522" t="str">
        <f>IF(INFORMACIÓN!C113="","",INFORMACIÓN!C113)</f>
        <v/>
      </c>
      <c r="I45" s="432"/>
      <c r="J45" s="523" t="str">
        <f>IF(INFORMACIÓN!$G113="SÍ",IF('NIVEL DE END FAMILIAR'!$H45&lt;&gt;"",IF(INFORMACIÓN!$D$95="QUINCENAL",INFORMACIÓN!E113*2,INFORMACIÓN!E113),"FALTA DESCRIPCIÓN"),"")</f>
        <v/>
      </c>
      <c r="K45" s="432"/>
      <c r="L45" s="523" t="str">
        <f>IF(INFORMACIÓN!G113&lt;&gt;"",IF(H45&lt;&gt;"",IF(INFORMACIÓN!$D$95="QUINCENAL",INFORMACIÓN!$E113*2,INFORMACIÓN!$E113),"FALTA DESCRIPCIÓN"),"")</f>
        <v/>
      </c>
      <c r="M45" s="432"/>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46"/>
      <c r="B46" s="176" t="str">
        <f>IF(INFORMACIÓN!C79="","",INFORMACIÓN!C79)</f>
        <v/>
      </c>
      <c r="C46" s="183" t="str">
        <f>IF(INFORMACIÓN!$G79="SÍ",IF('NIVEL DE END FAMILIAR'!B46&lt;&gt;"",IF(INFORMACIÓN!$D$60="QUINCENAL",INFORMACIÓN!$E79*2,INFORMACIÓN!$E79),"FALTA DESCRIPCIÓN"),"")</f>
        <v/>
      </c>
      <c r="D46" s="523" t="str">
        <f>IF(INFORMACIÓN!G79&lt;&gt;"",IF(B46&lt;&gt;"",IF(INFORMACIÓN!$D$60="QUINCENAL",INFORMACIÓN!$E79*2,INFORMACIÓN!$E79),"FALTA DESCRIPCIÓN"),"")</f>
        <v/>
      </c>
      <c r="E46" s="432"/>
      <c r="F46" s="137"/>
      <c r="G46" s="546"/>
      <c r="H46" s="522" t="str">
        <f>IF(INFORMACIÓN!C114="","",INFORMACIÓN!C114)</f>
        <v/>
      </c>
      <c r="I46" s="432"/>
      <c r="J46" s="523" t="str">
        <f>IF(INFORMACIÓN!$G114="SÍ",IF('NIVEL DE END FAMILIAR'!$H46&lt;&gt;"",IF(INFORMACIÓN!$D$95="QUINCENAL",INFORMACIÓN!E114*2,INFORMACIÓN!E114),"FALTA DESCRIPCIÓN"),"")</f>
        <v/>
      </c>
      <c r="K46" s="432"/>
      <c r="L46" s="523" t="str">
        <f>IF(INFORMACIÓN!G114&lt;&gt;"",IF(H46&lt;&gt;"",IF(INFORMACIÓN!$D$95="QUINCENAL",INFORMACIÓN!$E114*2,INFORMACIÓN!$E114),"FALTA DESCRIPCIÓN"),"")</f>
        <v/>
      </c>
      <c r="M46" s="432"/>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46"/>
      <c r="B47" s="176" t="str">
        <f>IF(INFORMACIÓN!C80="","",INFORMACIÓN!C80)</f>
        <v/>
      </c>
      <c r="C47" s="183" t="str">
        <f>IF(INFORMACIÓN!$G80="SÍ",IF('NIVEL DE END FAMILIAR'!B47&lt;&gt;"",IF(INFORMACIÓN!$D$60="QUINCENAL",INFORMACIÓN!$E80*2,INFORMACIÓN!$E80),"FALTA DESCRIPCIÓN"),"")</f>
        <v/>
      </c>
      <c r="D47" s="523" t="str">
        <f>IF(INFORMACIÓN!G80&lt;&gt;"",IF(B47&lt;&gt;"",IF(INFORMACIÓN!$D$60="QUINCENAL",INFORMACIÓN!$E80*2,INFORMACIÓN!$E80),"FALTA DESCRIPCIÓN"),"")</f>
        <v/>
      </c>
      <c r="E47" s="432"/>
      <c r="F47" s="137"/>
      <c r="G47" s="546"/>
      <c r="H47" s="522" t="str">
        <f>IF(INFORMACIÓN!C115="","",INFORMACIÓN!C115)</f>
        <v/>
      </c>
      <c r="I47" s="432"/>
      <c r="J47" s="523" t="str">
        <f>IF(INFORMACIÓN!$G115="SÍ",IF('NIVEL DE END FAMILIAR'!$H47&lt;&gt;"",IF(INFORMACIÓN!$D$95="QUINCENAL",INFORMACIÓN!E115*2,INFORMACIÓN!E115),"FALTA DESCRIPCIÓN"),"")</f>
        <v/>
      </c>
      <c r="K47" s="432"/>
      <c r="L47" s="523" t="str">
        <f>IF(INFORMACIÓN!G115&lt;&gt;"",IF(H47&lt;&gt;"",IF(INFORMACIÓN!$D$95="QUINCENAL",INFORMACIÓN!$E115*2,INFORMACIÓN!$E115),"FALTA DESCRIPCIÓN"),"")</f>
        <v/>
      </c>
      <c r="M47" s="432"/>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46"/>
      <c r="B48" s="176" t="str">
        <f>IF(INFORMACIÓN!C81="","",INFORMACIÓN!C81)</f>
        <v/>
      </c>
      <c r="C48" s="183" t="str">
        <f>IF(INFORMACIÓN!$G81="SÍ",IF('NIVEL DE END FAMILIAR'!B48&lt;&gt;"",IF(INFORMACIÓN!$D$60="QUINCENAL",INFORMACIÓN!$E81*2,INFORMACIÓN!$E81),"FALTA DESCRIPCIÓN"),"")</f>
        <v/>
      </c>
      <c r="D48" s="523" t="str">
        <f>IF(INFORMACIÓN!G81&lt;&gt;"",IF(B48&lt;&gt;"",IF(INFORMACIÓN!$D$60="QUINCENAL",INFORMACIÓN!$E81*2,INFORMACIÓN!$E81),"FALTA DESCRIPCIÓN"),"")</f>
        <v/>
      </c>
      <c r="E48" s="432"/>
      <c r="F48" s="137"/>
      <c r="G48" s="546"/>
      <c r="H48" s="522" t="str">
        <f>IF(INFORMACIÓN!C116="","",INFORMACIÓN!C116)</f>
        <v/>
      </c>
      <c r="I48" s="432"/>
      <c r="J48" s="523" t="str">
        <f>IF(INFORMACIÓN!$G116="SÍ",IF('NIVEL DE END FAMILIAR'!$H48&lt;&gt;"",IF(INFORMACIÓN!$D$95="QUINCENAL",INFORMACIÓN!E116*2,INFORMACIÓN!E116),"FALTA DESCRIPCIÓN"),"")</f>
        <v/>
      </c>
      <c r="K48" s="432"/>
      <c r="L48" s="523" t="str">
        <f>IF(INFORMACIÓN!G116&lt;&gt;"",IF(H48&lt;&gt;"",IF(INFORMACIÓN!$D$95="QUINCENAL",INFORMACIÓN!$E116*2,INFORMACIÓN!$E116),"FALTA DESCRIPCIÓN"),"")</f>
        <v/>
      </c>
      <c r="M48" s="432"/>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46"/>
      <c r="B49" s="176" t="str">
        <f>IF(INFORMACIÓN!C82="","",INFORMACIÓN!C82)</f>
        <v/>
      </c>
      <c r="C49" s="183" t="str">
        <f>IF(INFORMACIÓN!$G82="SÍ",IF('NIVEL DE END FAMILIAR'!B49&lt;&gt;"",IF(INFORMACIÓN!$D$60="QUINCENAL",INFORMACIÓN!$E82*2,INFORMACIÓN!$E82),"FALTA DESCRIPCIÓN"),"")</f>
        <v/>
      </c>
      <c r="D49" s="523" t="str">
        <f>IF(INFORMACIÓN!G82&lt;&gt;"",IF(B49&lt;&gt;"",IF(INFORMACIÓN!$D$60="QUINCENAL",INFORMACIÓN!$E82*2,INFORMACIÓN!$E82),"FALTA DESCRIPCIÓN"),"")</f>
        <v/>
      </c>
      <c r="E49" s="432"/>
      <c r="F49" s="137"/>
      <c r="G49" s="546"/>
      <c r="H49" s="522" t="str">
        <f>IF(INFORMACIÓN!C117="","",INFORMACIÓN!C117)</f>
        <v/>
      </c>
      <c r="I49" s="432"/>
      <c r="J49" s="523" t="str">
        <f>IF(INFORMACIÓN!$G117="SÍ",IF('NIVEL DE END FAMILIAR'!$H49&lt;&gt;"",IF(INFORMACIÓN!$D$95="QUINCENAL",INFORMACIÓN!E117*2,INFORMACIÓN!E117),"FALTA DESCRIPCIÓN"),"")</f>
        <v/>
      </c>
      <c r="K49" s="432"/>
      <c r="L49" s="523" t="str">
        <f>IF(INFORMACIÓN!G117&lt;&gt;"",IF(H49&lt;&gt;"",IF(INFORMACIÓN!$D$95="QUINCENAL",INFORMACIÓN!$E117*2,INFORMACIÓN!$E117),"FALTA DESCRIPCIÓN"),"")</f>
        <v/>
      </c>
      <c r="M49" s="432"/>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46"/>
      <c r="B50" s="176" t="str">
        <f>IF(INFORMACIÓN!C83="","",INFORMACIÓN!C83)</f>
        <v/>
      </c>
      <c r="C50" s="183" t="str">
        <f>IF(INFORMACIÓN!$G83="SÍ",IF('NIVEL DE END FAMILIAR'!B50&lt;&gt;"",IF(INFORMACIÓN!$D$60="QUINCENAL",INFORMACIÓN!$E83*2,INFORMACIÓN!$E83),"FALTA DESCRIPCIÓN"),"")</f>
        <v/>
      </c>
      <c r="D50" s="523" t="str">
        <f>IF(INFORMACIÓN!G83&lt;&gt;"",IF(B50&lt;&gt;"",IF(INFORMACIÓN!$D$60="QUINCENAL",INFORMACIÓN!$E83*2,INFORMACIÓN!$E83),"FALTA DESCRIPCIÓN"),"")</f>
        <v/>
      </c>
      <c r="E50" s="432"/>
      <c r="F50" s="137"/>
      <c r="G50" s="546"/>
      <c r="H50" s="522" t="str">
        <f>IF(INFORMACIÓN!C118="","",INFORMACIÓN!C118)</f>
        <v/>
      </c>
      <c r="I50" s="432"/>
      <c r="J50" s="523" t="str">
        <f>IF(INFORMACIÓN!$G118="SÍ",IF('NIVEL DE END FAMILIAR'!$H50&lt;&gt;"",IF(INFORMACIÓN!$D$95="QUINCENAL",INFORMACIÓN!E118*2,INFORMACIÓN!E118),"FALTA DESCRIPCIÓN"),"")</f>
        <v/>
      </c>
      <c r="K50" s="432"/>
      <c r="L50" s="523" t="str">
        <f>IF(INFORMACIÓN!G118&lt;&gt;"",IF(H50&lt;&gt;"",IF(INFORMACIÓN!$D$95="QUINCENAL",INFORMACIÓN!$E118*2,INFORMACIÓN!$E118),"FALTA DESCRIPCIÓN"),"")</f>
        <v/>
      </c>
      <c r="M50" s="432"/>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46"/>
      <c r="B51" s="176" t="str">
        <f>IF(INFORMACIÓN!C84="","",INFORMACIÓN!C84)</f>
        <v/>
      </c>
      <c r="C51" s="183" t="str">
        <f>IF(INFORMACIÓN!$G84="SÍ",IF('NIVEL DE END FAMILIAR'!B51&lt;&gt;"",IF(INFORMACIÓN!$D$60="QUINCENAL",INFORMACIÓN!$E84*2,INFORMACIÓN!$E84),"FALTA DESCRIPCIÓN"),"")</f>
        <v/>
      </c>
      <c r="D51" s="523" t="str">
        <f>IF(INFORMACIÓN!G84&lt;&gt;"",IF(B51&lt;&gt;"",IF(INFORMACIÓN!$D$60="QUINCENAL",INFORMACIÓN!$E84*2,INFORMACIÓN!$E84),"FALTA DESCRIPCIÓN"),"")</f>
        <v/>
      </c>
      <c r="E51" s="432"/>
      <c r="F51" s="137"/>
      <c r="G51" s="546"/>
      <c r="H51" s="522" t="str">
        <f>IF(INFORMACIÓN!C119="","",INFORMACIÓN!C119)</f>
        <v/>
      </c>
      <c r="I51" s="432"/>
      <c r="J51" s="523" t="str">
        <f>IF(INFORMACIÓN!$G119="SÍ",IF('NIVEL DE END FAMILIAR'!$H51&lt;&gt;"",IF(INFORMACIÓN!$D$95="QUINCENAL",INFORMACIÓN!E119*2,INFORMACIÓN!E119),"FALTA DESCRIPCIÓN"),"")</f>
        <v/>
      </c>
      <c r="K51" s="432"/>
      <c r="L51" s="523" t="str">
        <f>IF(INFORMACIÓN!G119&lt;&gt;"",IF(H51&lt;&gt;"",IF(INFORMACIÓN!$D$95="QUINCENAL",INFORMACIÓN!$E119*2,INFORMACIÓN!$E119),"FALTA DESCRIPCIÓN"),"")</f>
        <v/>
      </c>
      <c r="M51" s="432"/>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46"/>
      <c r="B52" s="176" t="str">
        <f>IF(INFORMACIÓN!C85="","",INFORMACIÓN!C85)</f>
        <v/>
      </c>
      <c r="C52" s="183" t="str">
        <f>IF(INFORMACIÓN!$G85="SÍ",IF('NIVEL DE END FAMILIAR'!B52&lt;&gt;"",IF(INFORMACIÓN!$D$60="QUINCENAL",INFORMACIÓN!$E85*2,INFORMACIÓN!$E85),"FALTA DESCRIPCIÓN"),"")</f>
        <v/>
      </c>
      <c r="D52" s="523" t="str">
        <f>IF(INFORMACIÓN!G85&lt;&gt;"",IF(B52&lt;&gt;"",IF(INFORMACIÓN!$D$60="QUINCENAL",INFORMACIÓN!$E85*2,INFORMACIÓN!$E85),"FALTA DESCRIPCIÓN"),"")</f>
        <v/>
      </c>
      <c r="E52" s="432"/>
      <c r="F52" s="137"/>
      <c r="G52" s="546"/>
      <c r="H52" s="522" t="str">
        <f>IF(INFORMACIÓN!C120="","",INFORMACIÓN!C120)</f>
        <v/>
      </c>
      <c r="I52" s="432"/>
      <c r="J52" s="523" t="str">
        <f>IF(INFORMACIÓN!$G120="SÍ",IF('NIVEL DE END FAMILIAR'!$H52&lt;&gt;"",IF(INFORMACIÓN!$D$95="QUINCENAL",INFORMACIÓN!E120*2,INFORMACIÓN!E120),"FALTA DESCRIPCIÓN"),"")</f>
        <v/>
      </c>
      <c r="K52" s="432"/>
      <c r="L52" s="523" t="str">
        <f>IF(INFORMACIÓN!G120&lt;&gt;"",IF(H52&lt;&gt;"",IF(INFORMACIÓN!$D$95="QUINCENAL",INFORMACIÓN!$E120*2,INFORMACIÓN!$E120),"FALTA DESCRIPCIÓN"),"")</f>
        <v/>
      </c>
      <c r="M52" s="432"/>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47"/>
      <c r="B53" s="184" t="s">
        <v>271</v>
      </c>
      <c r="C53" s="185">
        <f t="shared" ref="C53:D53" si="4">SUM(C43:C52)</f>
        <v>0</v>
      </c>
      <c r="D53" s="525">
        <f t="shared" si="4"/>
        <v>0</v>
      </c>
      <c r="E53" s="432"/>
      <c r="F53" s="137"/>
      <c r="G53" s="547"/>
      <c r="H53" s="542" t="s">
        <v>271</v>
      </c>
      <c r="I53" s="432"/>
      <c r="J53" s="525">
        <f>SUM(J43:J52)</f>
        <v>0</v>
      </c>
      <c r="K53" s="432"/>
      <c r="L53" s="525">
        <f>SUM(L43:L52)</f>
        <v>0</v>
      </c>
      <c r="M53" s="432"/>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5" t="s">
        <v>43</v>
      </c>
      <c r="B54" s="176" t="str">
        <f>IF(INFORMACIÓN!I74="","",INFORMACIÓN!I74)</f>
        <v/>
      </c>
      <c r="C54" s="183" t="str">
        <f>IF(INFORMACIÓN!O74="SÍ",IF(B54&lt;&gt;"",IF(INFORMACIÓN!$D$60="QUINCENAL",INFORMACIÓN!M74*2,INFORMACIÓN!M74),"FALTA DESCRIPCIÓN"),"")</f>
        <v/>
      </c>
      <c r="D54" s="523" t="str">
        <f>IF(INFORMACIÓN!O74&lt;&gt;"",IF(B54&lt;&gt;"",IF(INFORMACIÓN!$D$60="QUINCENAL",INFORMACIÓN!M74*2,INFORMACIÓN!M74),"FALTA DESCRIPCIÓN"),"")</f>
        <v/>
      </c>
      <c r="E54" s="432"/>
      <c r="F54" s="137"/>
      <c r="G54" s="545" t="s">
        <v>43</v>
      </c>
      <c r="H54" s="522" t="str">
        <f>IF(INFORMACIÓN!I109="","",INFORMACIÓN!I109)</f>
        <v/>
      </c>
      <c r="I54" s="432"/>
      <c r="J54" s="523" t="str">
        <f>IF(INFORMACIÓN!$G111="SÍ",IF('NIVEL DE END FAMILIAR'!H54&lt;&gt;"",IF(INFORMACIÓN!$D$95="QUINCENAL",INFORMACIÓN!M109*2,INFORMACIÓN!$M109),"FALTA DESCRIPCIÓN"),"")</f>
        <v/>
      </c>
      <c r="K54" s="432"/>
      <c r="L54" s="523" t="str">
        <f>IF(INFORMACIÓN!$O109&lt;&gt;"",IF('NIVEL DE END FAMILIAR'!$H54&lt;&gt;"",IF(INFORMACIÓN!$D$95="QUINCENAL",INFORMACIÓN!M109*2,INFORMACIÓN!M109),"FALTA DESCRIPCIÓN"),"")</f>
        <v/>
      </c>
      <c r="M54" s="432"/>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46"/>
      <c r="B55" s="176" t="str">
        <f>IF(INFORMACIÓN!I75="","",INFORMACIÓN!I75)</f>
        <v/>
      </c>
      <c r="C55" s="183" t="str">
        <f>IF(INFORMACIÓN!O75="SÍ",IF(B55&lt;&gt;"",IF(INFORMACIÓN!$D$60="QUINCENAL",INFORMACIÓN!M75*2,INFORMACIÓN!M75),"FALTA DESCRIPCIÓN"),"")</f>
        <v/>
      </c>
      <c r="D55" s="523" t="str">
        <f>IF(INFORMACIÓN!O75&lt;&gt;"",IF(B55&lt;&gt;"",IF(INFORMACIÓN!$D$60="QUINCENAL",INFORMACIÓN!M75*2,INFORMACIÓN!M75),"FALTA DESCRIPCIÓN"),"")</f>
        <v/>
      </c>
      <c r="E55" s="432"/>
      <c r="F55" s="137"/>
      <c r="G55" s="546"/>
      <c r="H55" s="522" t="str">
        <f>IF(INFORMACIÓN!I110="","",INFORMACIÓN!I110)</f>
        <v/>
      </c>
      <c r="I55" s="432"/>
      <c r="J55" s="523" t="str">
        <f>IF(INFORMACIÓN!$G112="SÍ",IF('NIVEL DE END FAMILIAR'!H55&lt;&gt;"",IF(INFORMACIÓN!$D$95="QUINCENAL",INFORMACIÓN!M110*2,INFORMACIÓN!$M110),"FALTA DESCRIPCIÓN"),"")</f>
        <v/>
      </c>
      <c r="K55" s="432"/>
      <c r="L55" s="523" t="str">
        <f>IF(INFORMACIÓN!$O110&lt;&gt;"",IF('NIVEL DE END FAMILIAR'!$H55&lt;&gt;"",IF(INFORMACIÓN!$D$95="QUINCENAL",INFORMACIÓN!M110*2,INFORMACIÓN!M110),"FALTA DESCRIPCIÓN"),"")</f>
        <v/>
      </c>
      <c r="M55" s="432"/>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46"/>
      <c r="B56" s="176" t="str">
        <f>IF(INFORMACIÓN!I76="","",INFORMACIÓN!I76)</f>
        <v/>
      </c>
      <c r="C56" s="183" t="str">
        <f>IF(INFORMACIÓN!O76="SÍ",IF(B56&lt;&gt;"",IF(INFORMACIÓN!$D$60="QUINCENAL",INFORMACIÓN!M76*2,INFORMACIÓN!M76),"FALTA DESCRIPCIÓN"),"")</f>
        <v/>
      </c>
      <c r="D56" s="523" t="str">
        <f>IF(INFORMACIÓN!O76&lt;&gt;"",IF(B56&lt;&gt;"",IF(INFORMACIÓN!$D$60="QUINCENAL",INFORMACIÓN!M76*2,INFORMACIÓN!M76),"FALTA DESCRIPCIÓN"),"")</f>
        <v/>
      </c>
      <c r="E56" s="432"/>
      <c r="F56" s="137"/>
      <c r="G56" s="546"/>
      <c r="H56" s="522" t="str">
        <f>IF(INFORMACIÓN!I111="","",INFORMACIÓN!I111)</f>
        <v/>
      </c>
      <c r="I56" s="432"/>
      <c r="J56" s="523" t="str">
        <f>IF(INFORMACIÓN!$G113="SÍ",IF('NIVEL DE END FAMILIAR'!H56&lt;&gt;"",IF(INFORMACIÓN!$D$95="QUINCENAL",INFORMACIÓN!M111*2,INFORMACIÓN!$M111),"FALTA DESCRIPCIÓN"),"")</f>
        <v/>
      </c>
      <c r="K56" s="432"/>
      <c r="L56" s="523" t="str">
        <f>IF(INFORMACIÓN!$O111&lt;&gt;"",IF('NIVEL DE END FAMILIAR'!$H56&lt;&gt;"",IF(INFORMACIÓN!$D$95="QUINCENAL",INFORMACIÓN!M111*2,INFORMACIÓN!M111),"FALTA DESCRIPCIÓN"),"")</f>
        <v/>
      </c>
      <c r="M56" s="432"/>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46"/>
      <c r="B57" s="176" t="str">
        <f>IF(INFORMACIÓN!I77="","",INFORMACIÓN!I77)</f>
        <v/>
      </c>
      <c r="C57" s="183" t="str">
        <f>IF(INFORMACIÓN!O77="SÍ",IF(B57&lt;&gt;"",IF(INFORMACIÓN!$D$60="QUINCENAL",INFORMACIÓN!M77*2,INFORMACIÓN!M77),"FALTA DESCRIPCIÓN"),"")</f>
        <v/>
      </c>
      <c r="D57" s="523" t="str">
        <f>IF(INFORMACIÓN!O77&lt;&gt;"",IF(B57&lt;&gt;"",IF(INFORMACIÓN!$D$60="QUINCENAL",INFORMACIÓN!M77*2,INFORMACIÓN!M77),"FALTA DESCRIPCIÓN"),"")</f>
        <v/>
      </c>
      <c r="E57" s="432"/>
      <c r="F57" s="137"/>
      <c r="G57" s="546"/>
      <c r="H57" s="522" t="str">
        <f>IF(INFORMACIÓN!I112="","",INFORMACIÓN!I112)</f>
        <v/>
      </c>
      <c r="I57" s="432"/>
      <c r="J57" s="523" t="str">
        <f>IF(INFORMACIÓN!$G114="SÍ",IF('NIVEL DE END FAMILIAR'!H57&lt;&gt;"",IF(INFORMACIÓN!$D$95="QUINCENAL",INFORMACIÓN!M112*2,INFORMACIÓN!$M112),"FALTA DESCRIPCIÓN"),"")</f>
        <v/>
      </c>
      <c r="K57" s="432"/>
      <c r="L57" s="523" t="str">
        <f>IF(INFORMACIÓN!$O112&lt;&gt;"",IF('NIVEL DE END FAMILIAR'!$H57&lt;&gt;"",IF(INFORMACIÓN!$D$95="QUINCENAL",INFORMACIÓN!M112*2,INFORMACIÓN!M112),"FALTA DESCRIPCIÓN"),"")</f>
        <v/>
      </c>
      <c r="M57" s="432"/>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46"/>
      <c r="B58" s="176" t="str">
        <f>IF(INFORMACIÓN!I78="","",INFORMACIÓN!I78)</f>
        <v/>
      </c>
      <c r="C58" s="183" t="str">
        <f>IF(INFORMACIÓN!O78="SÍ",IF(B58&lt;&gt;"",IF(INFORMACIÓN!$D$60="QUINCENAL",INFORMACIÓN!M78*2,INFORMACIÓN!M78),"FALTA DESCRIPCIÓN"),"")</f>
        <v/>
      </c>
      <c r="D58" s="523" t="str">
        <f>IF(INFORMACIÓN!O78&lt;&gt;"",IF(B58&lt;&gt;"",IF(INFORMACIÓN!$D$60="QUINCENAL",INFORMACIÓN!M78*2,INFORMACIÓN!M78),"FALTA DESCRIPCIÓN"),"")</f>
        <v/>
      </c>
      <c r="E58" s="432"/>
      <c r="F58" s="137"/>
      <c r="G58" s="546"/>
      <c r="H58" s="522" t="str">
        <f>IF(INFORMACIÓN!I113="","",INFORMACIÓN!I113)</f>
        <v/>
      </c>
      <c r="I58" s="432"/>
      <c r="J58" s="523" t="str">
        <f>IF(INFORMACIÓN!$G115="SÍ",IF('NIVEL DE END FAMILIAR'!H58&lt;&gt;"",IF(INFORMACIÓN!$D$95="QUINCENAL",INFORMACIÓN!M113*2,INFORMACIÓN!$M113),"FALTA DESCRIPCIÓN"),"")</f>
        <v/>
      </c>
      <c r="K58" s="432"/>
      <c r="L58" s="523" t="str">
        <f>IF(INFORMACIÓN!$O113&lt;&gt;"",IF('NIVEL DE END FAMILIAR'!$H58&lt;&gt;"",IF(INFORMACIÓN!$D$95="QUINCENAL",INFORMACIÓN!M113*2,INFORMACIÓN!M113),"FALTA DESCRIPCIÓN"),"")</f>
        <v/>
      </c>
      <c r="M58" s="432"/>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46"/>
      <c r="B59" s="176" t="str">
        <f>IF(INFORMACIÓN!I79="","",INFORMACIÓN!I79)</f>
        <v/>
      </c>
      <c r="C59" s="183" t="str">
        <f>IF(INFORMACIÓN!O79="SÍ",IF(B59&lt;&gt;"",IF(INFORMACIÓN!$D$60="QUINCENAL",INFORMACIÓN!M79*2,INFORMACIÓN!M79),"FALTA DESCRIPCIÓN"),"")</f>
        <v/>
      </c>
      <c r="D59" s="523" t="str">
        <f>IF(INFORMACIÓN!O79&lt;&gt;"",IF(B59&lt;&gt;"",IF(INFORMACIÓN!$D$60="QUINCENAL",INFORMACIÓN!M79*2,INFORMACIÓN!M79),"FALTA DESCRIPCIÓN"),"")</f>
        <v/>
      </c>
      <c r="E59" s="432"/>
      <c r="F59" s="137"/>
      <c r="G59" s="546"/>
      <c r="H59" s="522" t="str">
        <f>IF(INFORMACIÓN!I114="","",INFORMACIÓN!I114)</f>
        <v/>
      </c>
      <c r="I59" s="432"/>
      <c r="J59" s="523" t="str">
        <f>IF(INFORMACIÓN!$G116="SÍ",IF('NIVEL DE END FAMILIAR'!H59&lt;&gt;"",IF(INFORMACIÓN!$D$95="QUINCENAL",INFORMACIÓN!M114*2,INFORMACIÓN!$M114),"FALTA DESCRIPCIÓN"),"")</f>
        <v/>
      </c>
      <c r="K59" s="432"/>
      <c r="L59" s="523" t="str">
        <f>IF(INFORMACIÓN!$O114&lt;&gt;"",IF('NIVEL DE END FAMILIAR'!$H59&lt;&gt;"",IF(INFORMACIÓN!$D$95="QUINCENAL",INFORMACIÓN!M114*2,INFORMACIÓN!M114),"FALTA DESCRIPCIÓN"),"")</f>
        <v/>
      </c>
      <c r="M59" s="432"/>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46"/>
      <c r="B60" s="176" t="str">
        <f>IF(INFORMACIÓN!I80="","",INFORMACIÓN!I80)</f>
        <v/>
      </c>
      <c r="C60" s="183" t="str">
        <f>IF(INFORMACIÓN!O80="SÍ",IF(B60&lt;&gt;"",IF(INFORMACIÓN!$D$60="QUINCENAL",INFORMACIÓN!M80*2,INFORMACIÓN!M80),"FALTA DESCRIPCIÓN"),"")</f>
        <v/>
      </c>
      <c r="D60" s="523" t="str">
        <f>IF(INFORMACIÓN!O80&lt;&gt;"",IF(B60&lt;&gt;"",IF(INFORMACIÓN!$D$60="QUINCENAL",INFORMACIÓN!M80*2,INFORMACIÓN!M80),"FALTA DESCRIPCIÓN"),"")</f>
        <v/>
      </c>
      <c r="E60" s="432"/>
      <c r="F60" s="137"/>
      <c r="G60" s="546"/>
      <c r="H60" s="522" t="str">
        <f>IF(INFORMACIÓN!I115="","",INFORMACIÓN!I115)</f>
        <v/>
      </c>
      <c r="I60" s="432"/>
      <c r="J60" s="523" t="str">
        <f>IF(INFORMACIÓN!$G117="SÍ",IF('NIVEL DE END FAMILIAR'!H60&lt;&gt;"",IF(INFORMACIÓN!$D$95="QUINCENAL",INFORMACIÓN!M115*2,INFORMACIÓN!$M115),"FALTA DESCRIPCIÓN"),"")</f>
        <v/>
      </c>
      <c r="K60" s="432"/>
      <c r="L60" s="523" t="str">
        <f>IF(INFORMACIÓN!$O115&lt;&gt;"",IF('NIVEL DE END FAMILIAR'!$H60&lt;&gt;"",IF(INFORMACIÓN!$D$95="QUINCENAL",INFORMACIÓN!M115*2,INFORMACIÓN!M115),"FALTA DESCRIPCIÓN"),"")</f>
        <v/>
      </c>
      <c r="M60" s="432"/>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46"/>
      <c r="B61" s="176" t="str">
        <f>IF(INFORMACIÓN!I81="","",INFORMACIÓN!I81)</f>
        <v/>
      </c>
      <c r="C61" s="183" t="str">
        <f>IF(INFORMACIÓN!O81="SÍ",IF(B61&lt;&gt;"",IF(INFORMACIÓN!$D$60="QUINCENAL",INFORMACIÓN!M81*2,INFORMACIÓN!M81),"FALTA DESCRIPCIÓN"),"")</f>
        <v/>
      </c>
      <c r="D61" s="523" t="str">
        <f>IF(INFORMACIÓN!O81&lt;&gt;"",IF(B61&lt;&gt;"",IF(INFORMACIÓN!$D$60="QUINCENAL",INFORMACIÓN!M81*2,INFORMACIÓN!M81),"FALTA DESCRIPCIÓN"),"")</f>
        <v/>
      </c>
      <c r="E61" s="432"/>
      <c r="F61" s="137"/>
      <c r="G61" s="546"/>
      <c r="H61" s="522" t="str">
        <f>IF(INFORMACIÓN!I116="","",INFORMACIÓN!I116)</f>
        <v/>
      </c>
      <c r="I61" s="432"/>
      <c r="J61" s="523" t="str">
        <f>IF(INFORMACIÓN!$G118="SÍ",IF('NIVEL DE END FAMILIAR'!H61&lt;&gt;"",IF(INFORMACIÓN!$D$95="QUINCENAL",INFORMACIÓN!M116*2,INFORMACIÓN!$M116),"FALTA DESCRIPCIÓN"),"")</f>
        <v/>
      </c>
      <c r="K61" s="432"/>
      <c r="L61" s="523" t="str">
        <f>IF(INFORMACIÓN!$O116&lt;&gt;"",IF('NIVEL DE END FAMILIAR'!$H61&lt;&gt;"",IF(INFORMACIÓN!$D$95="QUINCENAL",INFORMACIÓN!M116*2,INFORMACIÓN!M116),"FALTA DESCRIPCIÓN"),"")</f>
        <v/>
      </c>
      <c r="M61" s="432"/>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46"/>
      <c r="B62" s="176" t="str">
        <f>IF(INFORMACIÓN!I82="","",INFORMACIÓN!I82)</f>
        <v/>
      </c>
      <c r="C62" s="183" t="str">
        <f>IF(INFORMACIÓN!O82="SÍ",IF(B62&lt;&gt;"",IF(INFORMACIÓN!$D$60="QUINCENAL",INFORMACIÓN!M82*2,INFORMACIÓN!M82),"FALTA DESCRIPCIÓN"),"")</f>
        <v/>
      </c>
      <c r="D62" s="523" t="str">
        <f>IF(INFORMACIÓN!O82&lt;&gt;"",IF(B62&lt;&gt;"",IF(INFORMACIÓN!$D$60="QUINCENAL",INFORMACIÓN!M82*2,INFORMACIÓN!M82),"FALTA DESCRIPCIÓN"),"")</f>
        <v/>
      </c>
      <c r="E62" s="432"/>
      <c r="F62" s="137"/>
      <c r="G62" s="546"/>
      <c r="H62" s="522" t="str">
        <f>IF(INFORMACIÓN!I117="","",INFORMACIÓN!I117)</f>
        <v/>
      </c>
      <c r="I62" s="432"/>
      <c r="J62" s="523" t="str">
        <f>IF(INFORMACIÓN!$G119="SÍ",IF('NIVEL DE END FAMILIAR'!H62&lt;&gt;"",IF(INFORMACIÓN!$D$95="QUINCENAL",INFORMACIÓN!M117*2,INFORMACIÓN!$M117),"FALTA DESCRIPCIÓN"),"")</f>
        <v/>
      </c>
      <c r="K62" s="432"/>
      <c r="L62" s="523" t="str">
        <f>IF(INFORMACIÓN!$O117&lt;&gt;"",IF('NIVEL DE END FAMILIAR'!$H62&lt;&gt;"",IF(INFORMACIÓN!$D$95="QUINCENAL",INFORMACIÓN!M117*2,INFORMACIÓN!M117),"FALTA DESCRIPCIÓN"),"")</f>
        <v/>
      </c>
      <c r="M62" s="432"/>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46"/>
      <c r="B63" s="176" t="str">
        <f>IF(INFORMACIÓN!I83="","",INFORMACIÓN!I83)</f>
        <v/>
      </c>
      <c r="C63" s="183" t="str">
        <f>IF(INFORMACIÓN!O83="SÍ",IF(B63&lt;&gt;"",IF(INFORMACIÓN!$D$60="QUINCENAL",INFORMACIÓN!M83*2,INFORMACIÓN!M83),"FALTA DESCRIPCIÓN"),"")</f>
        <v/>
      </c>
      <c r="D63" s="523" t="str">
        <f>IF(INFORMACIÓN!O83&lt;&gt;"",IF(B63&lt;&gt;"",IF(INFORMACIÓN!$D$60="QUINCENAL",INFORMACIÓN!M83*2,INFORMACIÓN!M83),"FALTA DESCRIPCIÓN"),"")</f>
        <v/>
      </c>
      <c r="E63" s="432"/>
      <c r="F63" s="137"/>
      <c r="G63" s="546"/>
      <c r="H63" s="522" t="str">
        <f>IF(INFORMACIÓN!I118="","",INFORMACIÓN!I118)</f>
        <v/>
      </c>
      <c r="I63" s="432"/>
      <c r="J63" s="523" t="str">
        <f>IF(INFORMACIÓN!$G120="SÍ",IF('NIVEL DE END FAMILIAR'!H63&lt;&gt;"",IF(INFORMACIÓN!$D$95="QUINCENAL",INFORMACIÓN!M118*2,INFORMACIÓN!$M118),"FALTA DESCRIPCIÓN"),"")</f>
        <v/>
      </c>
      <c r="K63" s="432"/>
      <c r="L63" s="523" t="str">
        <f>IF(INFORMACIÓN!$O118&lt;&gt;"",IF('NIVEL DE END FAMILIAR'!$H63&lt;&gt;"",IF(INFORMACIÓN!$D$95="QUINCENAL",INFORMACIÓN!M118*2,INFORMACIÓN!M118),"FALTA DESCRIPCIÓN"),"")</f>
        <v/>
      </c>
      <c r="M63" s="432"/>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47"/>
      <c r="B64" s="186" t="s">
        <v>272</v>
      </c>
      <c r="C64" s="185">
        <f t="shared" ref="C64:D64" si="5">SUM(C54:C63)</f>
        <v>0</v>
      </c>
      <c r="D64" s="525">
        <f t="shared" si="5"/>
        <v>0</v>
      </c>
      <c r="E64" s="432"/>
      <c r="F64" s="137"/>
      <c r="G64" s="547"/>
      <c r="H64" s="542" t="s">
        <v>272</v>
      </c>
      <c r="I64" s="432"/>
      <c r="J64" s="525">
        <f>SUM(J54:J63)</f>
        <v>0</v>
      </c>
      <c r="K64" s="432"/>
      <c r="L64" s="525">
        <f>SUM(L54:L63)</f>
        <v>0</v>
      </c>
      <c r="M64" s="432"/>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43" t="s">
        <v>273</v>
      </c>
      <c r="B66" s="432"/>
      <c r="C66" s="187">
        <f t="shared" ref="C66:D66" si="6">SUM(C39,C53,C64)</f>
        <v>0</v>
      </c>
      <c r="D66" s="534">
        <f t="shared" si="6"/>
        <v>0</v>
      </c>
      <c r="E66" s="432"/>
      <c r="F66" s="137"/>
      <c r="G66" s="543" t="s">
        <v>273</v>
      </c>
      <c r="H66" s="431"/>
      <c r="I66" s="432"/>
      <c r="J66" s="534">
        <f>SUM(J39,J53,J64)</f>
        <v>0</v>
      </c>
      <c r="K66" s="432"/>
      <c r="L66" s="534">
        <f>SUM(L39,L53,L64)</f>
        <v>0</v>
      </c>
      <c r="M66" s="432"/>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43" t="s">
        <v>259</v>
      </c>
      <c r="E68" s="431"/>
      <c r="F68" s="431"/>
      <c r="G68" s="431"/>
      <c r="H68" s="431"/>
      <c r="I68" s="432"/>
      <c r="J68" s="534">
        <f>SUM(C66,J66)</f>
        <v>0</v>
      </c>
      <c r="K68" s="432"/>
      <c r="L68" s="534">
        <f>SUM(D66,L66)</f>
        <v>0</v>
      </c>
      <c r="M68" s="432"/>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40" t="s">
        <v>260</v>
      </c>
      <c r="C70" s="409"/>
      <c r="D70" s="409"/>
      <c r="E70" s="409"/>
      <c r="F70" s="409"/>
      <c r="G70" s="409"/>
      <c r="H70" s="409"/>
      <c r="I70" s="409"/>
      <c r="J70" s="409"/>
      <c r="K70" s="409"/>
      <c r="L70" s="409"/>
      <c r="M70" s="409"/>
      <c r="N70" s="410"/>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8" t="s">
        <v>261</v>
      </c>
      <c r="B72" s="409"/>
      <c r="C72" s="409"/>
      <c r="D72" s="409"/>
      <c r="E72" s="409"/>
      <c r="F72" s="409"/>
      <c r="G72" s="409"/>
      <c r="H72" s="409"/>
      <c r="I72" s="409"/>
      <c r="J72" s="409"/>
      <c r="K72" s="409"/>
      <c r="L72" s="409"/>
      <c r="M72" s="409"/>
      <c r="N72" s="410"/>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41" t="s">
        <v>245</v>
      </c>
      <c r="D74" s="432"/>
      <c r="E74" s="541" t="s">
        <v>246</v>
      </c>
      <c r="F74" s="432"/>
      <c r="G74" s="137"/>
      <c r="H74" s="137"/>
      <c r="I74" s="137"/>
      <c r="J74" s="541" t="s">
        <v>245</v>
      </c>
      <c r="K74" s="432"/>
      <c r="L74" s="541" t="s">
        <v>246</v>
      </c>
      <c r="M74" s="432"/>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37"/>
      <c r="E78" s="409"/>
      <c r="F78" s="409"/>
      <c r="G78" s="410"/>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41" t="s">
        <v>245</v>
      </c>
      <c r="E80" s="431"/>
      <c r="F80" s="431"/>
      <c r="G80" s="431"/>
      <c r="H80" s="432"/>
      <c r="I80" s="541" t="s">
        <v>246</v>
      </c>
      <c r="J80" s="431"/>
      <c r="K80" s="432"/>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44">
        <f>J28-J68</f>
        <v>0</v>
      </c>
      <c r="E81" s="431"/>
      <c r="F81" s="431"/>
      <c r="G81" s="432"/>
      <c r="H81" s="190">
        <f>IFERROR(D81/$J$28,0)</f>
        <v>0</v>
      </c>
      <c r="I81" s="544">
        <f>L28-L68</f>
        <v>0</v>
      </c>
      <c r="J81" s="432"/>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44">
        <f>C76</f>
        <v>0</v>
      </c>
      <c r="E82" s="431"/>
      <c r="F82" s="431"/>
      <c r="G82" s="432"/>
      <c r="H82" s="190">
        <f>IFERROR(D82/$C$25,0)</f>
        <v>0</v>
      </c>
      <c r="I82" s="544">
        <f>E76</f>
        <v>0</v>
      </c>
      <c r="J82" s="432"/>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34">
        <f>D81-D82</f>
        <v>0</v>
      </c>
      <c r="E83" s="431"/>
      <c r="F83" s="431"/>
      <c r="G83" s="432"/>
      <c r="H83" s="170">
        <f>IFERROR(D83/J28,0)</f>
        <v>0</v>
      </c>
      <c r="I83" s="534">
        <f>IFERROR(I81-I82,"N/D")</f>
        <v>0</v>
      </c>
      <c r="J83" s="432"/>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20" t="s">
        <v>266</v>
      </c>
      <c r="C85" s="409"/>
      <c r="D85" s="409"/>
      <c r="E85" s="409"/>
      <c r="F85" s="409"/>
      <c r="G85" s="409"/>
      <c r="H85" s="409"/>
      <c r="I85" s="409"/>
      <c r="J85" s="409"/>
      <c r="K85" s="409"/>
      <c r="L85" s="409"/>
      <c r="M85" s="409"/>
      <c r="N85" s="410"/>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90"/>
      <c r="C87" s="480"/>
      <c r="D87" s="99"/>
      <c r="E87" s="136"/>
      <c r="F87" s="136"/>
      <c r="G87" s="136"/>
      <c r="H87" s="136"/>
      <c r="I87" s="490"/>
      <c r="J87" s="491"/>
      <c r="K87" s="491"/>
      <c r="L87" s="491"/>
      <c r="M87" s="480"/>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81" t="s">
        <v>238</v>
      </c>
      <c r="C88" s="483"/>
      <c r="D88" s="99"/>
      <c r="E88" s="99"/>
      <c r="F88" s="99"/>
      <c r="G88" s="99"/>
      <c r="H88" s="99"/>
      <c r="I88" s="481" t="s">
        <v>239</v>
      </c>
      <c r="J88" s="482"/>
      <c r="K88" s="482"/>
      <c r="L88" s="482"/>
      <c r="M88" s="483"/>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84" t="s">
        <v>240</v>
      </c>
      <c r="C89" s="410"/>
      <c r="D89" s="99"/>
      <c r="E89" s="99"/>
      <c r="F89" s="99"/>
      <c r="G89" s="99"/>
      <c r="H89" s="99"/>
      <c r="I89" s="484">
        <f>I16</f>
        <v>0</v>
      </c>
      <c r="J89" s="409"/>
      <c r="K89" s="409"/>
      <c r="L89" s="409"/>
      <c r="M89" s="410"/>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42578125" defaultRowHeight="15"/>
  <cols>
    <col min="1" max="1" width="7.7109375" style="292" customWidth="1"/>
    <col min="2" max="2" width="3.140625" style="292" hidden="1" customWidth="1"/>
    <col min="3" max="3" width="12.85546875" style="292" bestFit="1" customWidth="1"/>
    <col min="4" max="4" width="13.42578125" style="292" customWidth="1"/>
    <col min="5" max="5" width="17.140625" style="292" customWidth="1"/>
    <col min="6" max="7" width="18.85546875" style="292" customWidth="1"/>
    <col min="8" max="26" width="10.42578125" style="292" customWidth="1"/>
    <col min="27" max="16384" width="14.4257812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54" t="s">
        <v>920</v>
      </c>
      <c r="D3" s="554"/>
      <c r="E3" s="554"/>
      <c r="F3" s="554"/>
      <c r="G3" s="554"/>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42578125" defaultRowHeight="15"/>
  <cols>
    <col min="1" max="1" width="11" style="292" hidden="1" customWidth="1"/>
    <col min="2" max="2" width="1.42578125" style="292" customWidth="1"/>
    <col min="3" max="4" width="11.42578125" style="292" customWidth="1"/>
    <col min="5" max="5" width="1.42578125" style="292" hidden="1" customWidth="1"/>
    <col min="6" max="7" width="11.42578125" style="292" customWidth="1"/>
    <col min="8" max="8" width="1.42578125" style="292" hidden="1" customWidth="1"/>
    <col min="9" max="10" width="11.42578125" style="292" customWidth="1"/>
    <col min="11" max="11" width="1.42578125" style="292" hidden="1" customWidth="1"/>
    <col min="12" max="13" width="11.42578125" style="292" customWidth="1"/>
    <col min="14" max="14" width="1.42578125" style="292" hidden="1" customWidth="1"/>
    <col min="15" max="16" width="11.42578125" style="292" customWidth="1"/>
    <col min="17" max="17" width="1.42578125" style="292" hidden="1" customWidth="1"/>
    <col min="18" max="19" width="11.42578125" style="292" customWidth="1"/>
    <col min="20" max="20" width="1.42578125" style="292" hidden="1" customWidth="1"/>
    <col min="21" max="22" width="11.42578125" style="292" customWidth="1"/>
    <col min="23" max="23" width="17.85546875" style="292" customWidth="1"/>
    <col min="24" max="42" width="11" style="292" customWidth="1"/>
    <col min="43" max="16384" width="14.4257812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60" t="s">
        <v>621</v>
      </c>
      <c r="D6" s="560"/>
      <c r="E6" s="370"/>
      <c r="F6" s="555" t="s">
        <v>617</v>
      </c>
      <c r="G6" s="555"/>
      <c r="H6" s="368"/>
      <c r="I6" s="555" t="s">
        <v>551</v>
      </c>
      <c r="J6" s="555"/>
      <c r="K6" s="368"/>
      <c r="L6" s="555" t="s">
        <v>609</v>
      </c>
      <c r="M6" s="555"/>
      <c r="N6" s="368"/>
      <c r="O6" s="555" t="s">
        <v>604</v>
      </c>
      <c r="P6" s="555"/>
      <c r="Q6" s="368"/>
      <c r="R6" s="555" t="s">
        <v>599</v>
      </c>
      <c r="S6" s="555"/>
      <c r="T6" s="368"/>
      <c r="U6" s="555" t="s">
        <v>913</v>
      </c>
      <c r="V6" s="555"/>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56" t="s">
        <v>917</v>
      </c>
      <c r="V11" s="556"/>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7">
        <f>V7</f>
        <v>0</v>
      </c>
      <c r="V12" s="557"/>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8" t="s">
        <v>918</v>
      </c>
      <c r="V13" s="558"/>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9" t="s">
        <v>919</v>
      </c>
      <c r="V14" s="559"/>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9"/>
      <c r="V15" s="559"/>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9"/>
      <c r="V16" s="559"/>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9"/>
      <c r="V17" s="559"/>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9"/>
      <c r="V18" s="559"/>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9"/>
      <c r="V19" s="559"/>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9"/>
      <c r="V20" s="559"/>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5.75">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5.75">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5.75">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5.75">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5.75">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5.75">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5.75">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5.75">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5.75">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5.75">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5.75">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5.75">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5.75">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5.75">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5.75">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5.75">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5.75">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5.75">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5.75">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5.75">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5.75">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5.75">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5.75">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5.75">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5.75">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5.75">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5.75">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5.75">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5.75">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5.75">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5.75">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5.75">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5.75">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5.75">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5.75">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5.75">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5.75">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5.75">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5.75">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5.75">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5.75">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5.75">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5.75">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5.75">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5.75">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5.75">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5.75">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5.75">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5.75">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5.75">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5.75">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5.75">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5.75">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5.75">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5.75">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5.75">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5.75">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5.75">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5.75">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5.75">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5.75">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5.75">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5.75">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5.75">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5.75">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5.75">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5.75">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5.75">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5.75">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5.75">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5.75">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5.75">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5.75">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5.75">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5.75">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5.75">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5.75">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5.75">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5.75">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5.75">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5.75">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5.75">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5.75">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5.75">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5.75">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5.75">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5.75">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5.75">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5.75">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5.75">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5.75">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5.75">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5.75">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5.75">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5.75">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5.75">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5.75">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5.75">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5.75">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5.75">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5.75">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5.75">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5.75">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5.75">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5.75">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5.75">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5.75">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5.75">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5.75">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5.75">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5.75">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5.75">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5.75">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5.75">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5.75">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5.75">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5.75">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5.75">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5.75">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5.75">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5.75">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5.75">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5.75">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5.75">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5.75">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5.75">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5.75">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5.75">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5.75">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5.75">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5.75">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5.75">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5.75">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5.75">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5.75">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5.75">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5.75">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5.75">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5.75">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5.75">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5.75">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5.75">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5.75">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5.75">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5.75">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5.75">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5.75">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5.75">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5.75">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5.75">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5.75">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5.75">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5.75">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5.75">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5.75">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5.75">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5.75">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5.75">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5.75">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5.75">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5.75">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5.75">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5.75">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5.75">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5.75">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5.75">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5.75">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5.75">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5.75">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5.75">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5.75">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5.75">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5.75">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5.75">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5.75">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5.75">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5.75">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5.75">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5.75">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5.75">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5.75">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5.75">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5.75">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5.75">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5.75">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5.75">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5.75">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5.75">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5.75">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5.75">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5.75">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5.75">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5.75">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5.75">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5.75">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5.75">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5.75">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5.75">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5.75">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5.75">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5.75">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5.75">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5.75">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5.75">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5.75">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5.75">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5.75">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5.75">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5.75">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5.75">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5.75">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5.75">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5.75">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5.75">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5.75">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5.75">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5.75">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5.75">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5.75">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5.75">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5.75">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5.75">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5.75">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5.75">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5.75">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5.75">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5.75">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5.75">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5.75">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5.75">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5.75">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5.75">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5.75">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5.75">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5.75">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5.75">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5.75">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5.75">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5.75">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5.75">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5.75">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5.75">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5.75">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5.75">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5.75">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5.75">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5.75">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5.75">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5.75">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5.75">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5.75">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5.75">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5.75">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5.75">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5.75">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5.75">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5.75">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5.75">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5.75">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5.75">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5.75">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5.75">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5.75">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5.75">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5.75">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5.75">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5.75">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5.75">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5.75">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5.75">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5.75">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5.75">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5.75">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5.75">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5.75">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5.75">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5.75">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5.75">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5.75">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5.75">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5.75">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5.75">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5.75">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5.75">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5.75">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5.75">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5.75">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5.75">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5.75">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5.75">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5.75">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5.75">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5.75">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5.75">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5.75">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5.75">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5.75">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5.75">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5.75">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5.75">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5.75">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5.75">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5.75">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5.75">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5.75">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5.75">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5.75">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5.75">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5.75">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5.75">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5.75">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5.75">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5.75">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5.75">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5.75">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5.75">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5.75">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5.75">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5.75">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5.75">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5.75">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5.75">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5.75">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5.75">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5.75">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5.75">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5.75">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5.75">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5.75">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5.75">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5.75">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5.75">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5.75">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5.75">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5.75">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5.75">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5.75">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5.75">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5.75">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5.75">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5.75">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5.75">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5.75">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5.75">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5.75">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5.75">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5.75">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5.75">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5.75">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5.75">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5.75">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5.75">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5.75">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5.75">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5.75">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5.75">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5.75">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5.75">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5.75">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5.75">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5.75">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5.75">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5.75">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5.75">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5.75">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5.75">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5.75">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5.75">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5.75">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5.75">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5.75">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5.75">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5.75">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5.75">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5.75">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5.75">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5.75">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5.75">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5.75">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5.75">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5.75">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5.75">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5.75">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5.75">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5.75">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5.75">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5.75">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5.75">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5.75">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5.75">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5.75">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5.75">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5.75">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5.75">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5.75">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5.75">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5.75">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5.75">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5.75">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5.75">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5.75">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5.75">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5.75">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5.75">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5.75">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5.75">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5.75">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5.75">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5.75">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5.75">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5.75">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5.75">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5.75">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5.75">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5.75">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5.75">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5.75">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5.75">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5.75">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5.75">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5.75">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5.75">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5.75">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5.75">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5.75">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5.75">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5.75">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5.75">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5.75">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5.75">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5.75">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5.75">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5.75">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5.75">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5.75">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5.75">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5.75">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5.75">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5.75">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5.75">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5.75">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5.75">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5.75">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5.75">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5.75">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5.75">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5.75">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5.75">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5.75">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5.75">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5.75">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5.75">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5.75">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5.75">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5.75">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5.75">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5.75">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5.75">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5.75">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5.75">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5.75">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5.75">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5.75">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5.75">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5.75">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5.75">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5.75">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5.75">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5.75">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5.75">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5.75">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5.75">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5.75">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5.75">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5.75">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5.75">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5.75">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5.75">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5.75">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5.75">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5.75">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5.75">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5.75">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5.75">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5.75">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5.75">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5.75">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5.75">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5.75">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5.75">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5.75">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5.75">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5.75">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5.75">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5.75">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5.75">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5.75">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5.75">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5.75">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5.75">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5.75">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5.75">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5.75">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5.75">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5.75">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5.75">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5.75">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5.75">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5.75">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5.75">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5.75">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5.75">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5.75">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5.75">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5.75">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5.75">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5.75">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5.75">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5.75">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5.75">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5.75">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5.75">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5.75">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5.75">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5.75">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5.75">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5.75">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5.75">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5.75">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5.75">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5.75">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5.75">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5.75">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5.75">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5.75">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5.75">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5.75">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5.75">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5.75">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5.75">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5.75">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5.75">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5.75">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5.75">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5.75">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5.75">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5.75">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5.75">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5.75">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5.75">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5.75">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5.75">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5.75">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5.75">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5.75">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5.75">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5.75">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5.75">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5.75">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5.75">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5.75">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5.75">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5.75">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5.75">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5.75">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5.75">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5.75">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5.75">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5.75">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5.75">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5.75">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5.75">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5.75">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5.75">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5.75">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5.75">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5.75">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5.75">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5.75">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5.75">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5.75">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5.75">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5.75">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5.75">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5.75">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5.75">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5.75">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5.75">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5.75">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5.75">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5.75">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5.75">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5.75">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5.75">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5.75">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5.75">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5.75">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5.75">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5.75">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5.75">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5.75">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5.75">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5.75">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5.75">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5.75">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5.75">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5.75">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5.75">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5.75">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5.75">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5.75">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5.75">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5.75">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5.75">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5.75">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5.75">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5.75">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5.75">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5.75">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5.75">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5.75">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5.75">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5.75">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5.75">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5.75">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5.75">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5.75">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5.75">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5.75">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5.75">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5.75">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5.75">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5.75">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5.75">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5.75">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5.75">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5.75">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5.75">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5.75">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5.75">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5.75">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5.75">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5.75">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5.75">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5.75">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5.75">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5.75">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5.75">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5.75">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5.75">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5.75">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5.75">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5.75">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5.75">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5.75">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5.75">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5.75">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5.75">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5.75">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5.75">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5.75">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5.75">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5.75">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5.75">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5.75">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5.75">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5.75">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5.75">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5.75">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5.75">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5.75">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5.75">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5.75">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5.75">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5.75">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5.75">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5.75">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5.75">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5.75">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5.75">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5.75">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5.75">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5.75">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5.75">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5.75">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5.75">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5.75">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5.75">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5.75">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5.75">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5.75">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5.75">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5.75">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5.75">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5.75">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5.75">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5.75">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5.75">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5.75">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5.75">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5.75">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5.75">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5.75">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5.75">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5.75">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5.75">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5.75">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5.75">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5.75">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5.75">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5.75">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5.75">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5.75">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5.75">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5.75">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5.75">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5.75">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5.75">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5.75">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5.75">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5.75">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5.75">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5.75">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5.75">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5.75">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5.75">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5.75">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5.75">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5.75">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5.75">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5.75">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5.75">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5.75">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5.75">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5.75">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5.75">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5.75">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5.75">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5.75">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5.75">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5.75">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5.75">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5.75">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5.75">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5.75">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5.75">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5.75">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5.75">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5.75">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5.75">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5.75">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5.75">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5.75">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5.75">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5.75">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5.75">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5.75">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5.75">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5.75">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5.75">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5.75">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5.75">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5.75">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5.75">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5.75">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5.75">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5.75">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5.75">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5.75">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5.75">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5.75">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5.75">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5.75">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5.75">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5.75">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5.75">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5.75">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5.75">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5.75">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5.75">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42578125" defaultRowHeight="15" customHeight="1"/>
  <cols>
    <col min="1" max="1" width="10" customWidth="1"/>
    <col min="2" max="2" width="42.42578125" customWidth="1"/>
    <col min="3" max="3" width="20.42578125" customWidth="1"/>
    <col min="4" max="6" width="11.42578125" customWidth="1"/>
    <col min="7" max="26" width="8.710937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61" t="s">
        <v>274</v>
      </c>
      <c r="C2" s="410"/>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62" t="s">
        <v>275</v>
      </c>
      <c r="C4" s="432"/>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62" t="s">
        <v>280</v>
      </c>
      <c r="C10" s="432"/>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62" t="s">
        <v>283</v>
      </c>
      <c r="C14" s="432"/>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63"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64"/>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35"/>
      <c r="C17" s="446"/>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42578125" defaultRowHeight="15" customHeight="1"/>
  <cols>
    <col min="1" max="1" width="11.42578125" customWidth="1"/>
    <col min="2" max="2" width="14.42578125" customWidth="1"/>
    <col min="3" max="3" width="14" customWidth="1"/>
    <col min="4" max="4" width="8.42578125" customWidth="1"/>
    <col min="5" max="5" width="13.140625" customWidth="1"/>
    <col min="6" max="6" width="10.28515625" customWidth="1"/>
    <col min="7" max="7" width="8.140625" customWidth="1"/>
    <col min="8" max="8" width="14.7109375" customWidth="1"/>
    <col min="9" max="9" width="16.140625" customWidth="1"/>
    <col min="10" max="10" width="6.85546875" customWidth="1"/>
    <col min="11" max="11" width="9.85546875" customWidth="1"/>
    <col min="12" max="12" width="8.140625" customWidth="1"/>
    <col min="13" max="26" width="8.710937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65" t="s">
        <v>285</v>
      </c>
      <c r="G3" s="409"/>
      <c r="H3" s="410"/>
      <c r="I3" s="1"/>
      <c r="J3" s="1"/>
      <c r="K3" s="1"/>
      <c r="L3" s="1"/>
      <c r="M3" s="1"/>
      <c r="N3" s="1"/>
      <c r="O3" s="1"/>
      <c r="P3" s="1"/>
      <c r="Q3" s="1"/>
      <c r="R3" s="1"/>
      <c r="S3" s="1"/>
      <c r="T3" s="1"/>
      <c r="U3" s="1"/>
      <c r="V3" s="1"/>
      <c r="W3" s="1"/>
      <c r="X3" s="1"/>
      <c r="Y3" s="1"/>
      <c r="Z3" s="1"/>
    </row>
    <row r="4" spans="1:26" ht="15.75" customHeight="1">
      <c r="A4" s="1"/>
      <c r="B4" s="1"/>
      <c r="C4" s="1"/>
      <c r="D4" s="566" t="s">
        <v>286</v>
      </c>
      <c r="E4" s="424"/>
      <c r="F4" s="424"/>
      <c r="G4" s="424"/>
      <c r="H4" s="424"/>
      <c r="I4" s="424"/>
      <c r="J4" s="425"/>
      <c r="K4" s="1"/>
      <c r="L4" s="1"/>
      <c r="M4" s="1"/>
      <c r="N4" s="1"/>
      <c r="O4" s="1"/>
      <c r="P4" s="1"/>
      <c r="Q4" s="1"/>
      <c r="R4" s="1"/>
      <c r="S4" s="1"/>
      <c r="T4" s="1"/>
      <c r="U4" s="1"/>
      <c r="V4" s="1"/>
      <c r="W4" s="1"/>
      <c r="X4" s="1"/>
      <c r="Y4" s="1"/>
      <c r="Z4" s="1"/>
    </row>
    <row r="5" spans="1:26" ht="13.5" customHeight="1">
      <c r="A5" s="1"/>
      <c r="B5" s="1"/>
      <c r="C5" s="1"/>
      <c r="D5" s="487"/>
      <c r="E5" s="488"/>
      <c r="F5" s="488"/>
      <c r="G5" s="488"/>
      <c r="H5" s="488"/>
      <c r="I5" s="488"/>
      <c r="J5" s="489"/>
      <c r="K5" s="1"/>
      <c r="L5" s="1"/>
      <c r="M5" s="1"/>
      <c r="N5" s="1"/>
      <c r="O5" s="1"/>
      <c r="P5" s="1"/>
      <c r="Q5" s="1"/>
      <c r="R5" s="1"/>
      <c r="S5" s="1"/>
      <c r="T5" s="1"/>
      <c r="U5" s="1"/>
      <c r="V5" s="1"/>
      <c r="W5" s="1"/>
      <c r="X5" s="1"/>
      <c r="Y5" s="1"/>
      <c r="Z5" s="1"/>
    </row>
    <row r="6" spans="1:26" ht="11.25" customHeight="1">
      <c r="A6" s="1"/>
      <c r="B6" s="1"/>
      <c r="C6" s="1"/>
      <c r="D6" s="435"/>
      <c r="E6" s="443"/>
      <c r="F6" s="443"/>
      <c r="G6" s="443"/>
      <c r="H6" s="443"/>
      <c r="I6" s="443"/>
      <c r="J6" s="446"/>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67">
        <f>+INFORMACIÓN!D5</f>
        <v>0</v>
      </c>
      <c r="D8" s="464"/>
      <c r="E8" s="464"/>
      <c r="F8" s="464"/>
      <c r="G8" s="464"/>
      <c r="H8" s="465"/>
      <c r="I8" s="503" t="s">
        <v>288</v>
      </c>
      <c r="J8" s="409"/>
      <c r="K8" s="409"/>
      <c r="L8" s="410"/>
      <c r="M8" s="1"/>
      <c r="N8" s="1"/>
      <c r="O8" s="1"/>
      <c r="P8" s="1"/>
      <c r="Q8" s="1"/>
      <c r="R8" s="1"/>
      <c r="S8" s="1"/>
      <c r="T8" s="1"/>
      <c r="U8" s="1"/>
      <c r="V8" s="1"/>
      <c r="W8" s="1"/>
      <c r="X8" s="1"/>
      <c r="Y8" s="1"/>
      <c r="Z8" s="1"/>
    </row>
    <row r="9" spans="1:26" ht="13.5" customHeight="1">
      <c r="A9" s="1"/>
      <c r="B9" s="567">
        <f>+INFORMACIÓN!D7</f>
        <v>0</v>
      </c>
      <c r="C9" s="465"/>
      <c r="D9" s="503" t="s">
        <v>289</v>
      </c>
      <c r="E9" s="409"/>
      <c r="F9" s="409"/>
      <c r="G9" s="409"/>
      <c r="H9" s="409"/>
      <c r="I9" s="409"/>
      <c r="J9" s="409"/>
      <c r="K9" s="409"/>
      <c r="L9" s="410"/>
      <c r="M9" s="1"/>
      <c r="N9" s="1"/>
      <c r="O9" s="1"/>
      <c r="P9" s="1"/>
      <c r="Q9" s="1"/>
      <c r="R9" s="1"/>
      <c r="S9" s="1"/>
      <c r="T9" s="1"/>
      <c r="U9" s="1"/>
      <c r="V9" s="1"/>
      <c r="W9" s="1"/>
      <c r="X9" s="1"/>
      <c r="Y9" s="1"/>
      <c r="Z9" s="1"/>
    </row>
    <row r="10" spans="1:26" ht="15.75" customHeight="1">
      <c r="A10" s="1"/>
      <c r="B10" s="568" t="s">
        <v>290</v>
      </c>
      <c r="C10" s="424"/>
      <c r="D10" s="424"/>
      <c r="E10" s="424"/>
      <c r="F10" s="424"/>
      <c r="G10" s="424"/>
      <c r="H10" s="424"/>
      <c r="I10" s="424"/>
      <c r="J10" s="424"/>
      <c r="K10" s="424"/>
      <c r="L10" s="425"/>
      <c r="M10" s="1"/>
      <c r="N10" s="1"/>
      <c r="O10" s="1"/>
      <c r="P10" s="1"/>
      <c r="Q10" s="1"/>
      <c r="R10" s="1"/>
      <c r="S10" s="1"/>
      <c r="T10" s="1"/>
      <c r="U10" s="1"/>
      <c r="V10" s="1"/>
      <c r="W10" s="1"/>
      <c r="X10" s="1"/>
      <c r="Y10" s="1"/>
      <c r="Z10" s="1"/>
    </row>
    <row r="11" spans="1:26" ht="13.5" customHeight="1">
      <c r="A11" s="1"/>
      <c r="B11" s="487"/>
      <c r="C11" s="488"/>
      <c r="D11" s="488"/>
      <c r="E11" s="488"/>
      <c r="F11" s="488"/>
      <c r="G11" s="488"/>
      <c r="H11" s="488"/>
      <c r="I11" s="488"/>
      <c r="J11" s="488"/>
      <c r="K11" s="488"/>
      <c r="L11" s="489"/>
      <c r="M11" s="1"/>
      <c r="N11" s="1"/>
      <c r="O11" s="1"/>
      <c r="P11" s="1"/>
      <c r="Q11" s="1"/>
      <c r="R11" s="1"/>
      <c r="S11" s="1"/>
      <c r="T11" s="1"/>
      <c r="U11" s="1"/>
      <c r="V11" s="1"/>
      <c r="W11" s="1"/>
      <c r="X11" s="1"/>
      <c r="Y11" s="1"/>
      <c r="Z11" s="1"/>
    </row>
    <row r="12" spans="1:26" ht="13.5" customHeight="1">
      <c r="A12" s="1"/>
      <c r="B12" s="487"/>
      <c r="C12" s="488"/>
      <c r="D12" s="488"/>
      <c r="E12" s="488"/>
      <c r="F12" s="488"/>
      <c r="G12" s="488"/>
      <c r="H12" s="488"/>
      <c r="I12" s="488"/>
      <c r="J12" s="488"/>
      <c r="K12" s="488"/>
      <c r="L12" s="489"/>
      <c r="M12" s="1"/>
      <c r="N12" s="1"/>
      <c r="O12" s="1"/>
      <c r="P12" s="1"/>
      <c r="Q12" s="1"/>
      <c r="R12" s="1"/>
      <c r="S12" s="1"/>
      <c r="T12" s="1"/>
      <c r="U12" s="1"/>
      <c r="V12" s="1"/>
      <c r="W12" s="1"/>
      <c r="X12" s="1"/>
      <c r="Y12" s="1"/>
      <c r="Z12" s="1"/>
    </row>
    <row r="13" spans="1:26" ht="13.5" customHeight="1">
      <c r="A13" s="1"/>
      <c r="B13" s="487"/>
      <c r="C13" s="488"/>
      <c r="D13" s="488"/>
      <c r="E13" s="488"/>
      <c r="F13" s="488"/>
      <c r="G13" s="488"/>
      <c r="H13" s="488"/>
      <c r="I13" s="488"/>
      <c r="J13" s="488"/>
      <c r="K13" s="488"/>
      <c r="L13" s="489"/>
      <c r="M13" s="1"/>
      <c r="N13" s="1"/>
      <c r="O13" s="1"/>
      <c r="P13" s="1"/>
      <c r="Q13" s="1"/>
      <c r="R13" s="1"/>
      <c r="S13" s="1"/>
      <c r="T13" s="1"/>
      <c r="U13" s="1"/>
      <c r="V13" s="1"/>
      <c r="W13" s="1"/>
      <c r="X13" s="1"/>
      <c r="Y13" s="1"/>
      <c r="Z13" s="1"/>
    </row>
    <row r="14" spans="1:26" ht="13.5" customHeight="1">
      <c r="A14" s="1"/>
      <c r="B14" s="487"/>
      <c r="C14" s="488"/>
      <c r="D14" s="488"/>
      <c r="E14" s="488"/>
      <c r="F14" s="488"/>
      <c r="G14" s="488"/>
      <c r="H14" s="488"/>
      <c r="I14" s="488"/>
      <c r="J14" s="488"/>
      <c r="K14" s="488"/>
      <c r="L14" s="489"/>
      <c r="M14" s="1"/>
      <c r="N14" s="1"/>
      <c r="O14" s="1"/>
      <c r="P14" s="1"/>
      <c r="Q14" s="1"/>
      <c r="R14" s="1"/>
      <c r="S14" s="1"/>
      <c r="T14" s="1"/>
      <c r="U14" s="1"/>
      <c r="V14" s="1"/>
      <c r="W14" s="1"/>
      <c r="X14" s="1"/>
      <c r="Y14" s="1"/>
      <c r="Z14" s="1"/>
    </row>
    <row r="15" spans="1:26" ht="13.5" customHeight="1">
      <c r="A15" s="1"/>
      <c r="B15" s="487"/>
      <c r="C15" s="488"/>
      <c r="D15" s="488"/>
      <c r="E15" s="488"/>
      <c r="F15" s="488"/>
      <c r="G15" s="488"/>
      <c r="H15" s="488"/>
      <c r="I15" s="488"/>
      <c r="J15" s="488"/>
      <c r="K15" s="488"/>
      <c r="L15" s="489"/>
      <c r="M15" s="1"/>
      <c r="N15" s="1"/>
      <c r="O15" s="1"/>
      <c r="P15" s="1"/>
      <c r="Q15" s="1"/>
      <c r="R15" s="1"/>
      <c r="S15" s="1"/>
      <c r="T15" s="1"/>
      <c r="U15" s="1"/>
      <c r="V15" s="1"/>
      <c r="W15" s="1"/>
      <c r="X15" s="1"/>
      <c r="Y15" s="1"/>
      <c r="Z15" s="1"/>
    </row>
    <row r="16" spans="1:26" ht="13.5" customHeight="1">
      <c r="A16" s="1"/>
      <c r="B16" s="487"/>
      <c r="C16" s="488"/>
      <c r="D16" s="488"/>
      <c r="E16" s="488"/>
      <c r="F16" s="488"/>
      <c r="G16" s="488"/>
      <c r="H16" s="488"/>
      <c r="I16" s="488"/>
      <c r="J16" s="488"/>
      <c r="K16" s="488"/>
      <c r="L16" s="489"/>
      <c r="M16" s="1"/>
      <c r="N16" s="1"/>
      <c r="O16" s="1"/>
      <c r="P16" s="1"/>
      <c r="Q16" s="1"/>
      <c r="R16" s="1"/>
      <c r="S16" s="1"/>
      <c r="T16" s="1"/>
      <c r="U16" s="1"/>
      <c r="V16" s="1"/>
      <c r="W16" s="1"/>
      <c r="X16" s="1"/>
      <c r="Y16" s="1"/>
      <c r="Z16" s="1"/>
    </row>
    <row r="17" spans="1:26" ht="13.5" customHeight="1">
      <c r="A17" s="1"/>
      <c r="B17" s="487"/>
      <c r="C17" s="488"/>
      <c r="D17" s="488"/>
      <c r="E17" s="488"/>
      <c r="F17" s="488"/>
      <c r="G17" s="488"/>
      <c r="H17" s="488"/>
      <c r="I17" s="488"/>
      <c r="J17" s="488"/>
      <c r="K17" s="488"/>
      <c r="L17" s="489"/>
      <c r="M17" s="1"/>
      <c r="N17" s="1"/>
      <c r="O17" s="1"/>
      <c r="P17" s="1"/>
      <c r="Q17" s="1"/>
      <c r="R17" s="1"/>
      <c r="S17" s="1"/>
      <c r="T17" s="1"/>
      <c r="U17" s="1"/>
      <c r="V17" s="1"/>
      <c r="W17" s="1"/>
      <c r="X17" s="1"/>
      <c r="Y17" s="1"/>
      <c r="Z17" s="1"/>
    </row>
    <row r="18" spans="1:26" ht="13.5" customHeight="1">
      <c r="A18" s="1"/>
      <c r="B18" s="487"/>
      <c r="C18" s="488"/>
      <c r="D18" s="488"/>
      <c r="E18" s="488"/>
      <c r="F18" s="488"/>
      <c r="G18" s="488"/>
      <c r="H18" s="488"/>
      <c r="I18" s="488"/>
      <c r="J18" s="488"/>
      <c r="K18" s="488"/>
      <c r="L18" s="489"/>
      <c r="M18" s="1"/>
      <c r="N18" s="1"/>
      <c r="O18" s="1"/>
      <c r="P18" s="1"/>
      <c r="Q18" s="1"/>
      <c r="R18" s="1"/>
      <c r="S18" s="1"/>
      <c r="T18" s="1"/>
      <c r="U18" s="1"/>
      <c r="V18" s="1"/>
      <c r="W18" s="1"/>
      <c r="X18" s="1"/>
      <c r="Y18" s="1"/>
      <c r="Z18" s="1"/>
    </row>
    <row r="19" spans="1:26" ht="13.5" customHeight="1">
      <c r="A19" s="1"/>
      <c r="B19" s="435"/>
      <c r="C19" s="443"/>
      <c r="D19" s="443"/>
      <c r="E19" s="443"/>
      <c r="F19" s="443"/>
      <c r="G19" s="443"/>
      <c r="H19" s="443"/>
      <c r="I19" s="443"/>
      <c r="J19" s="443"/>
      <c r="K19" s="443"/>
      <c r="L19" s="446"/>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507" t="s">
        <v>291</v>
      </c>
      <c r="C21" s="424"/>
      <c r="D21" s="424"/>
      <c r="E21" s="424"/>
      <c r="F21" s="424"/>
      <c r="G21" s="424"/>
      <c r="H21" s="424"/>
      <c r="I21" s="424"/>
      <c r="J21" s="424"/>
      <c r="K21" s="424"/>
      <c r="L21" s="425"/>
      <c r="M21" s="1"/>
      <c r="N21" s="1"/>
      <c r="O21" s="1"/>
      <c r="P21" s="1"/>
      <c r="Q21" s="1"/>
      <c r="R21" s="1"/>
      <c r="S21" s="1"/>
      <c r="T21" s="1"/>
      <c r="U21" s="1"/>
      <c r="V21" s="1"/>
      <c r="W21" s="1"/>
      <c r="X21" s="1"/>
      <c r="Y21" s="1"/>
      <c r="Z21" s="1"/>
    </row>
    <row r="22" spans="1:26" ht="13.5" customHeight="1">
      <c r="A22" s="1"/>
      <c r="B22" s="487"/>
      <c r="C22" s="488"/>
      <c r="D22" s="488"/>
      <c r="E22" s="488"/>
      <c r="F22" s="488"/>
      <c r="G22" s="488"/>
      <c r="H22" s="488"/>
      <c r="I22" s="488"/>
      <c r="J22" s="488"/>
      <c r="K22" s="488"/>
      <c r="L22" s="489"/>
      <c r="M22" s="1"/>
      <c r="N22" s="1"/>
      <c r="O22" s="1"/>
      <c r="P22" s="1"/>
      <c r="Q22" s="1"/>
      <c r="R22" s="1"/>
      <c r="S22" s="1"/>
      <c r="T22" s="1"/>
      <c r="U22" s="1"/>
      <c r="V22" s="1"/>
      <c r="W22" s="1"/>
      <c r="X22" s="1"/>
      <c r="Y22" s="1"/>
      <c r="Z22" s="1"/>
    </row>
    <row r="23" spans="1:26" ht="13.5" customHeight="1">
      <c r="A23" s="1"/>
      <c r="B23" s="487"/>
      <c r="C23" s="488"/>
      <c r="D23" s="488"/>
      <c r="E23" s="488"/>
      <c r="F23" s="488"/>
      <c r="G23" s="488"/>
      <c r="H23" s="488"/>
      <c r="I23" s="488"/>
      <c r="J23" s="488"/>
      <c r="K23" s="488"/>
      <c r="L23" s="489"/>
      <c r="M23" s="1"/>
      <c r="N23" s="1"/>
      <c r="O23" s="1"/>
      <c r="P23" s="1"/>
      <c r="Q23" s="1"/>
      <c r="R23" s="1"/>
      <c r="S23" s="1"/>
      <c r="T23" s="1"/>
      <c r="U23" s="1"/>
      <c r="V23" s="1"/>
      <c r="W23" s="1"/>
      <c r="X23" s="1"/>
      <c r="Y23" s="1"/>
      <c r="Z23" s="1"/>
    </row>
    <row r="24" spans="1:26" ht="15.75" customHeight="1">
      <c r="A24" s="1"/>
      <c r="B24" s="435"/>
      <c r="C24" s="443"/>
      <c r="D24" s="443"/>
      <c r="E24" s="443"/>
      <c r="F24" s="443"/>
      <c r="G24" s="443"/>
      <c r="H24" s="443"/>
      <c r="I24" s="443"/>
      <c r="J24" s="443"/>
      <c r="K24" s="443"/>
      <c r="L24" s="446"/>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507" t="s">
        <v>292</v>
      </c>
      <c r="C26" s="424"/>
      <c r="D26" s="424"/>
      <c r="E26" s="424"/>
      <c r="F26" s="424"/>
      <c r="G26" s="424"/>
      <c r="H26" s="424"/>
      <c r="I26" s="424"/>
      <c r="J26" s="424"/>
      <c r="K26" s="424"/>
      <c r="L26" s="425"/>
      <c r="M26" s="1"/>
      <c r="N26" s="1"/>
      <c r="O26" s="1"/>
      <c r="P26" s="1"/>
      <c r="Q26" s="1"/>
      <c r="R26" s="1"/>
      <c r="S26" s="1"/>
      <c r="T26" s="1"/>
      <c r="U26" s="1"/>
      <c r="V26" s="1"/>
      <c r="W26" s="1"/>
      <c r="X26" s="1"/>
      <c r="Y26" s="1"/>
      <c r="Z26" s="1"/>
    </row>
    <row r="27" spans="1:26" ht="15" customHeight="1">
      <c r="A27" s="1"/>
      <c r="B27" s="487"/>
      <c r="C27" s="488"/>
      <c r="D27" s="488"/>
      <c r="E27" s="488"/>
      <c r="F27" s="488"/>
      <c r="G27" s="488"/>
      <c r="H27" s="488"/>
      <c r="I27" s="488"/>
      <c r="J27" s="488"/>
      <c r="K27" s="488"/>
      <c r="L27" s="489"/>
      <c r="M27" s="1"/>
      <c r="N27" s="1"/>
      <c r="O27" s="1"/>
      <c r="P27" s="1"/>
      <c r="Q27" s="1"/>
      <c r="R27" s="1"/>
      <c r="S27" s="1"/>
      <c r="T27" s="1"/>
      <c r="U27" s="1"/>
      <c r="V27" s="1"/>
      <c r="W27" s="1"/>
      <c r="X27" s="1"/>
      <c r="Y27" s="1"/>
      <c r="Z27" s="1"/>
    </row>
    <row r="28" spans="1:26" ht="15" customHeight="1">
      <c r="A28" s="1"/>
      <c r="B28" s="435"/>
      <c r="C28" s="443"/>
      <c r="D28" s="443"/>
      <c r="E28" s="443"/>
      <c r="F28" s="443"/>
      <c r="G28" s="443"/>
      <c r="H28" s="443"/>
      <c r="I28" s="443"/>
      <c r="J28" s="443"/>
      <c r="K28" s="443"/>
      <c r="L28" s="446"/>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507" t="s">
        <v>293</v>
      </c>
      <c r="C30" s="424"/>
      <c r="D30" s="424"/>
      <c r="E30" s="424"/>
      <c r="F30" s="424"/>
      <c r="G30" s="424"/>
      <c r="H30" s="424"/>
      <c r="I30" s="424"/>
      <c r="J30" s="424"/>
      <c r="K30" s="424"/>
      <c r="L30" s="425"/>
      <c r="M30" s="1"/>
      <c r="N30" s="1"/>
      <c r="O30" s="1"/>
      <c r="P30" s="1"/>
      <c r="Q30" s="1"/>
      <c r="R30" s="1"/>
      <c r="S30" s="1"/>
      <c r="T30" s="1"/>
      <c r="U30" s="1"/>
      <c r="V30" s="1"/>
      <c r="W30" s="1"/>
      <c r="X30" s="1"/>
      <c r="Y30" s="1"/>
      <c r="Z30" s="1"/>
    </row>
    <row r="31" spans="1:26" ht="14.25" customHeight="1">
      <c r="A31" s="1"/>
      <c r="B31" s="487"/>
      <c r="C31" s="488"/>
      <c r="D31" s="488"/>
      <c r="E31" s="488"/>
      <c r="F31" s="488"/>
      <c r="G31" s="488"/>
      <c r="H31" s="488"/>
      <c r="I31" s="488"/>
      <c r="J31" s="488"/>
      <c r="K31" s="488"/>
      <c r="L31" s="489"/>
      <c r="M31" s="1"/>
      <c r="N31" s="1"/>
      <c r="O31" s="1"/>
      <c r="P31" s="1"/>
      <c r="Q31" s="1"/>
      <c r="R31" s="1"/>
      <c r="S31" s="1"/>
      <c r="T31" s="1"/>
      <c r="U31" s="1"/>
      <c r="V31" s="1"/>
      <c r="W31" s="1"/>
      <c r="X31" s="1"/>
      <c r="Y31" s="1"/>
      <c r="Z31" s="1"/>
    </row>
    <row r="32" spans="1:26" ht="15.75" customHeight="1">
      <c r="A32" s="1"/>
      <c r="B32" s="435"/>
      <c r="C32" s="443"/>
      <c r="D32" s="443"/>
      <c r="E32" s="443"/>
      <c r="F32" s="443"/>
      <c r="G32" s="443"/>
      <c r="H32" s="443"/>
      <c r="I32" s="443"/>
      <c r="J32" s="443"/>
      <c r="K32" s="443"/>
      <c r="L32" s="446"/>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8" t="s">
        <v>294</v>
      </c>
      <c r="C34" s="424"/>
      <c r="D34" s="424"/>
      <c r="E34" s="424"/>
      <c r="F34" s="424"/>
      <c r="G34" s="424"/>
      <c r="H34" s="424"/>
      <c r="I34" s="424"/>
      <c r="J34" s="424"/>
      <c r="K34" s="424"/>
      <c r="L34" s="425"/>
      <c r="M34" s="1"/>
      <c r="N34" s="1"/>
      <c r="O34" s="1"/>
      <c r="P34" s="1"/>
      <c r="Q34" s="1"/>
      <c r="R34" s="1"/>
      <c r="S34" s="1"/>
      <c r="T34" s="1"/>
      <c r="U34" s="1"/>
      <c r="V34" s="1"/>
      <c r="W34" s="1"/>
      <c r="X34" s="1"/>
      <c r="Y34" s="1"/>
      <c r="Z34" s="1"/>
    </row>
    <row r="35" spans="1:26" ht="16.5" customHeight="1">
      <c r="A35" s="1"/>
      <c r="B35" s="487"/>
      <c r="C35" s="488"/>
      <c r="D35" s="488"/>
      <c r="E35" s="488"/>
      <c r="F35" s="488"/>
      <c r="G35" s="488"/>
      <c r="H35" s="488"/>
      <c r="I35" s="488"/>
      <c r="J35" s="488"/>
      <c r="K35" s="488"/>
      <c r="L35" s="489"/>
      <c r="M35" s="1"/>
      <c r="N35" s="1"/>
      <c r="O35" s="1"/>
      <c r="P35" s="1"/>
      <c r="Q35" s="1"/>
      <c r="R35" s="1"/>
      <c r="S35" s="1"/>
      <c r="T35" s="1"/>
      <c r="U35" s="1"/>
      <c r="V35" s="1"/>
      <c r="W35" s="1"/>
      <c r="X35" s="1"/>
      <c r="Y35" s="1"/>
      <c r="Z35" s="1"/>
    </row>
    <row r="36" spans="1:26" ht="16.5" customHeight="1">
      <c r="A36" s="1"/>
      <c r="B36" s="487"/>
      <c r="C36" s="488"/>
      <c r="D36" s="488"/>
      <c r="E36" s="488"/>
      <c r="F36" s="488"/>
      <c r="G36" s="488"/>
      <c r="H36" s="488"/>
      <c r="I36" s="488"/>
      <c r="J36" s="488"/>
      <c r="K36" s="488"/>
      <c r="L36" s="489"/>
      <c r="M36" s="1"/>
      <c r="N36" s="1"/>
      <c r="O36" s="1"/>
      <c r="P36" s="1"/>
      <c r="Q36" s="1"/>
      <c r="R36" s="1"/>
      <c r="S36" s="1"/>
      <c r="T36" s="1"/>
      <c r="U36" s="1"/>
      <c r="V36" s="1"/>
      <c r="W36" s="1"/>
      <c r="X36" s="1"/>
      <c r="Y36" s="1"/>
      <c r="Z36" s="1"/>
    </row>
    <row r="37" spans="1:26" ht="15" customHeight="1">
      <c r="A37" s="1"/>
      <c r="B37" s="435"/>
      <c r="C37" s="443"/>
      <c r="D37" s="443"/>
      <c r="E37" s="443"/>
      <c r="F37" s="443"/>
      <c r="G37" s="443"/>
      <c r="H37" s="443"/>
      <c r="I37" s="443"/>
      <c r="J37" s="443"/>
      <c r="K37" s="443"/>
      <c r="L37" s="446"/>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507" t="s">
        <v>295</v>
      </c>
      <c r="C39" s="424"/>
      <c r="D39" s="424"/>
      <c r="E39" s="424"/>
      <c r="F39" s="424"/>
      <c r="G39" s="424"/>
      <c r="H39" s="424"/>
      <c r="I39" s="424"/>
      <c r="J39" s="424"/>
      <c r="K39" s="424"/>
      <c r="L39" s="425"/>
      <c r="M39" s="1"/>
      <c r="N39" s="1"/>
      <c r="O39" s="1"/>
      <c r="P39" s="1"/>
      <c r="Q39" s="1"/>
      <c r="R39" s="1"/>
      <c r="S39" s="1"/>
      <c r="T39" s="1"/>
      <c r="U39" s="1"/>
      <c r="V39" s="1"/>
      <c r="W39" s="1"/>
      <c r="X39" s="1"/>
      <c r="Y39" s="1"/>
      <c r="Z39" s="1"/>
    </row>
    <row r="40" spans="1:26" ht="37.5" customHeight="1">
      <c r="A40" s="1"/>
      <c r="B40" s="435"/>
      <c r="C40" s="443"/>
      <c r="D40" s="443"/>
      <c r="E40" s="443"/>
      <c r="F40" s="443"/>
      <c r="G40" s="443"/>
      <c r="H40" s="443"/>
      <c r="I40" s="443"/>
      <c r="J40" s="443"/>
      <c r="K40" s="443"/>
      <c r="L40" s="446"/>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504"/>
      <c r="D44" s="464"/>
      <c r="E44" s="465"/>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67">
        <f>+INFORMACIÓN!D7</f>
        <v>0</v>
      </c>
      <c r="D46" s="465"/>
      <c r="E46" s="1"/>
      <c r="F46" s="1"/>
      <c r="G46" s="1"/>
      <c r="H46" s="208" t="s">
        <v>299</v>
      </c>
      <c r="I46" s="569"/>
      <c r="J46" s="464"/>
      <c r="K46" s="465"/>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70">
        <f ca="1">TODAY()</f>
        <v>45813</v>
      </c>
      <c r="D48" s="465"/>
      <c r="E48" s="1"/>
      <c r="F48" s="1"/>
      <c r="G48" s="1"/>
      <c r="H48" s="208" t="s">
        <v>301</v>
      </c>
      <c r="I48" s="567">
        <f>+INFORMACIÓN!L7</f>
        <v>0</v>
      </c>
      <c r="J48" s="464"/>
      <c r="K48" s="465"/>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71" t="s">
        <v>302</v>
      </c>
      <c r="G51" s="409"/>
      <c r="H51" s="410"/>
      <c r="I51" s="1"/>
      <c r="J51" s="1"/>
      <c r="K51" s="1"/>
      <c r="L51" s="1"/>
      <c r="M51" s="1"/>
      <c r="N51" s="1"/>
      <c r="O51" s="1"/>
      <c r="P51" s="1"/>
      <c r="Q51" s="1"/>
      <c r="R51" s="1"/>
      <c r="S51" s="1"/>
      <c r="T51" s="1"/>
      <c r="U51" s="1"/>
      <c r="V51" s="1"/>
      <c r="W51" s="1"/>
      <c r="X51" s="1"/>
      <c r="Y51" s="1"/>
      <c r="Z51" s="1"/>
    </row>
    <row r="52" spans="1:26" ht="13.5" customHeight="1">
      <c r="A52" s="1"/>
      <c r="B52" s="1"/>
      <c r="C52" s="1"/>
      <c r="D52" s="1"/>
      <c r="E52" s="500" t="s">
        <v>303</v>
      </c>
      <c r="F52" s="409"/>
      <c r="G52" s="409"/>
      <c r="H52" s="409"/>
      <c r="I52" s="410"/>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67">
        <f>+INFORMACIÓN!D5</f>
        <v>0</v>
      </c>
      <c r="D54" s="464"/>
      <c r="E54" s="464"/>
      <c r="F54" s="464"/>
      <c r="G54" s="464"/>
      <c r="H54" s="465"/>
      <c r="I54" s="503" t="s">
        <v>288</v>
      </c>
      <c r="J54" s="409"/>
      <c r="K54" s="409"/>
      <c r="L54" s="410"/>
      <c r="M54" s="1"/>
      <c r="N54" s="1"/>
      <c r="O54" s="1"/>
      <c r="P54" s="1"/>
      <c r="Q54" s="1"/>
      <c r="R54" s="1"/>
      <c r="S54" s="1"/>
      <c r="T54" s="1"/>
      <c r="U54" s="1"/>
      <c r="V54" s="1"/>
      <c r="W54" s="1"/>
      <c r="X54" s="1"/>
      <c r="Y54" s="1"/>
      <c r="Z54" s="1"/>
    </row>
    <row r="55" spans="1:26" ht="16.5" customHeight="1">
      <c r="A55" s="1"/>
      <c r="B55" s="567">
        <f>+INFORMACIÓN!D7</f>
        <v>0</v>
      </c>
      <c r="C55" s="465"/>
      <c r="D55" s="503" t="s">
        <v>304</v>
      </c>
      <c r="E55" s="409"/>
      <c r="F55" s="409"/>
      <c r="G55" s="409"/>
      <c r="H55" s="409"/>
      <c r="I55" s="409"/>
      <c r="J55" s="409"/>
      <c r="K55" s="409"/>
      <c r="L55" s="410"/>
      <c r="M55" s="1"/>
      <c r="N55" s="1"/>
      <c r="O55" s="1"/>
      <c r="P55" s="1"/>
      <c r="Q55" s="1"/>
      <c r="R55" s="1"/>
      <c r="S55" s="1"/>
      <c r="T55" s="1"/>
      <c r="U55" s="1"/>
      <c r="V55" s="1"/>
      <c r="W55" s="1"/>
      <c r="X55" s="1"/>
      <c r="Y55" s="1"/>
      <c r="Z55" s="1"/>
    </row>
    <row r="56" spans="1:26" ht="15.75" customHeight="1">
      <c r="A56" s="1"/>
      <c r="B56" s="568" t="s">
        <v>305</v>
      </c>
      <c r="C56" s="424"/>
      <c r="D56" s="424"/>
      <c r="E56" s="424"/>
      <c r="F56" s="424"/>
      <c r="G56" s="424"/>
      <c r="H56" s="424"/>
      <c r="I56" s="424"/>
      <c r="J56" s="424"/>
      <c r="K56" s="424"/>
      <c r="L56" s="425"/>
      <c r="M56" s="1"/>
      <c r="N56" s="1"/>
      <c r="O56" s="1"/>
      <c r="P56" s="1"/>
      <c r="Q56" s="1"/>
      <c r="R56" s="1"/>
      <c r="S56" s="1"/>
      <c r="T56" s="1"/>
      <c r="U56" s="1"/>
      <c r="V56" s="1"/>
      <c r="W56" s="1"/>
      <c r="X56" s="1"/>
      <c r="Y56" s="1"/>
      <c r="Z56" s="1"/>
    </row>
    <row r="57" spans="1:26" ht="13.5" customHeight="1">
      <c r="A57" s="1"/>
      <c r="B57" s="487"/>
      <c r="C57" s="488"/>
      <c r="D57" s="488"/>
      <c r="E57" s="488"/>
      <c r="F57" s="488"/>
      <c r="G57" s="488"/>
      <c r="H57" s="488"/>
      <c r="I57" s="488"/>
      <c r="J57" s="488"/>
      <c r="K57" s="488"/>
      <c r="L57" s="489"/>
      <c r="M57" s="1"/>
      <c r="N57" s="1"/>
      <c r="O57" s="1"/>
      <c r="P57" s="1"/>
      <c r="Q57" s="1"/>
      <c r="R57" s="1"/>
      <c r="S57" s="1"/>
      <c r="T57" s="1"/>
      <c r="U57" s="1"/>
      <c r="V57" s="1"/>
      <c r="W57" s="1"/>
      <c r="X57" s="1"/>
      <c r="Y57" s="1"/>
      <c r="Z57" s="1"/>
    </row>
    <row r="58" spans="1:26" ht="13.5" customHeight="1">
      <c r="A58" s="1"/>
      <c r="B58" s="487"/>
      <c r="C58" s="488"/>
      <c r="D58" s="488"/>
      <c r="E58" s="488"/>
      <c r="F58" s="488"/>
      <c r="G58" s="488"/>
      <c r="H58" s="488"/>
      <c r="I58" s="488"/>
      <c r="J58" s="488"/>
      <c r="K58" s="488"/>
      <c r="L58" s="489"/>
      <c r="M58" s="1"/>
      <c r="N58" s="1"/>
      <c r="O58" s="1"/>
      <c r="P58" s="1"/>
      <c r="Q58" s="1"/>
      <c r="R58" s="1"/>
      <c r="S58" s="1"/>
      <c r="T58" s="1"/>
      <c r="U58" s="1"/>
      <c r="V58" s="1"/>
      <c r="W58" s="1"/>
      <c r="X58" s="1"/>
      <c r="Y58" s="1"/>
      <c r="Z58" s="1"/>
    </row>
    <row r="59" spans="1:26" ht="13.5" customHeight="1">
      <c r="A59" s="1"/>
      <c r="B59" s="487"/>
      <c r="C59" s="488"/>
      <c r="D59" s="488"/>
      <c r="E59" s="488"/>
      <c r="F59" s="488"/>
      <c r="G59" s="488"/>
      <c r="H59" s="488"/>
      <c r="I59" s="488"/>
      <c r="J59" s="488"/>
      <c r="K59" s="488"/>
      <c r="L59" s="489"/>
      <c r="M59" s="1"/>
      <c r="N59" s="1"/>
      <c r="O59" s="1"/>
      <c r="P59" s="1"/>
      <c r="Q59" s="1"/>
      <c r="R59" s="1"/>
      <c r="S59" s="1"/>
      <c r="T59" s="1"/>
      <c r="U59" s="1"/>
      <c r="V59" s="1"/>
      <c r="W59" s="1"/>
      <c r="X59" s="1"/>
      <c r="Y59" s="1"/>
      <c r="Z59" s="1"/>
    </row>
    <row r="60" spans="1:26" ht="13.5" customHeight="1">
      <c r="A60" s="1"/>
      <c r="B60" s="435"/>
      <c r="C60" s="443"/>
      <c r="D60" s="443"/>
      <c r="E60" s="443"/>
      <c r="F60" s="443"/>
      <c r="G60" s="443"/>
      <c r="H60" s="443"/>
      <c r="I60" s="443"/>
      <c r="J60" s="443"/>
      <c r="K60" s="443"/>
      <c r="L60" s="446"/>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504"/>
      <c r="D64" s="464"/>
      <c r="E64" s="465"/>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67">
        <f>+INFORMACIÓN!D7</f>
        <v>0</v>
      </c>
      <c r="D66" s="465"/>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70">
        <f ca="1">TODAY()</f>
        <v>45813</v>
      </c>
      <c r="D68" s="465"/>
      <c r="E68" s="1"/>
      <c r="F68" s="1"/>
      <c r="G68" s="1"/>
      <c r="H68" s="208" t="s">
        <v>299</v>
      </c>
      <c r="I68" s="569"/>
      <c r="J68" s="464"/>
      <c r="K68" s="465"/>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42578125" defaultRowHeight="15" customHeight="1"/>
  <cols>
    <col min="1" max="1" width="0.140625" customWidth="1"/>
    <col min="2" max="2" width="20" customWidth="1"/>
    <col min="3" max="3" width="12.7109375" customWidth="1"/>
    <col min="4" max="4" width="11.85546875" customWidth="1"/>
    <col min="5" max="5" width="13.42578125" customWidth="1"/>
    <col min="6" max="6" width="9" customWidth="1"/>
    <col min="7" max="7" width="16.140625" customWidth="1"/>
    <col min="8" max="8" width="13.42578125" customWidth="1"/>
    <col min="9" max="9" width="15.7109375" customWidth="1"/>
    <col min="10" max="10" width="11.42578125" customWidth="1"/>
    <col min="11" max="11" width="12.42578125" customWidth="1"/>
    <col min="12" max="12" width="11.42578125" customWidth="1"/>
    <col min="13" max="26" width="8.710937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65" t="s">
        <v>306</v>
      </c>
      <c r="C4" s="409"/>
      <c r="D4" s="409"/>
      <c r="E4" s="409"/>
      <c r="F4" s="409"/>
      <c r="G4" s="409"/>
      <c r="H4" s="409"/>
      <c r="I4" s="409"/>
      <c r="J4" s="409"/>
      <c r="K4" s="409"/>
      <c r="L4" s="410"/>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72" t="s">
        <v>307</v>
      </c>
      <c r="C7" s="409"/>
      <c r="D7" s="409"/>
      <c r="E7" s="409"/>
      <c r="F7" s="409"/>
      <c r="G7" s="410"/>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67">
        <f>+INFORMACIÓN!D5</f>
        <v>0</v>
      </c>
      <c r="D10" s="464"/>
      <c r="E10" s="464"/>
      <c r="F10" s="464"/>
      <c r="G10" s="465"/>
      <c r="H10" s="573" t="s">
        <v>309</v>
      </c>
      <c r="I10" s="409"/>
      <c r="J10" s="410"/>
      <c r="K10" s="567">
        <f>+INFORMACIÓN!D7</f>
        <v>0</v>
      </c>
      <c r="L10" s="465"/>
      <c r="M10" s="1"/>
      <c r="N10" s="1"/>
      <c r="O10" s="1"/>
      <c r="P10" s="1"/>
      <c r="Q10" s="1"/>
      <c r="R10" s="1"/>
      <c r="S10" s="1"/>
      <c r="T10" s="1"/>
      <c r="U10" s="1"/>
      <c r="V10" s="1"/>
      <c r="W10" s="1"/>
      <c r="X10" s="1"/>
      <c r="Y10" s="1"/>
      <c r="Z10" s="1"/>
    </row>
    <row r="11" spans="1:26" ht="9.75" customHeight="1">
      <c r="A11" s="1"/>
      <c r="B11" s="574" t="s">
        <v>310</v>
      </c>
      <c r="C11" s="424"/>
      <c r="D11" s="424"/>
      <c r="E11" s="424"/>
      <c r="F11" s="424"/>
      <c r="G11" s="424"/>
      <c r="H11" s="424"/>
      <c r="I11" s="424"/>
      <c r="J11" s="424"/>
      <c r="K11" s="424"/>
      <c r="L11" s="425"/>
      <c r="M11" s="1"/>
      <c r="N11" s="1"/>
      <c r="O11" s="1"/>
      <c r="P11" s="1"/>
      <c r="Q11" s="1"/>
      <c r="R11" s="1"/>
      <c r="S11" s="1"/>
      <c r="T11" s="1"/>
      <c r="U11" s="1"/>
      <c r="V11" s="1"/>
      <c r="W11" s="1"/>
      <c r="X11" s="1"/>
      <c r="Y11" s="1"/>
      <c r="Z11" s="1"/>
    </row>
    <row r="12" spans="1:26" ht="18" customHeight="1">
      <c r="A12" s="1"/>
      <c r="B12" s="487"/>
      <c r="C12" s="488"/>
      <c r="D12" s="488"/>
      <c r="E12" s="488"/>
      <c r="F12" s="488"/>
      <c r="G12" s="488"/>
      <c r="H12" s="488"/>
      <c r="I12" s="488"/>
      <c r="J12" s="488"/>
      <c r="K12" s="488"/>
      <c r="L12" s="489"/>
      <c r="M12" s="1"/>
      <c r="N12" s="1"/>
      <c r="O12" s="1"/>
      <c r="P12" s="1"/>
      <c r="Q12" s="1"/>
      <c r="R12" s="1"/>
      <c r="S12" s="1"/>
      <c r="T12" s="1"/>
      <c r="U12" s="1"/>
      <c r="V12" s="1"/>
      <c r="W12" s="1"/>
      <c r="X12" s="1"/>
      <c r="Y12" s="1"/>
      <c r="Z12" s="1"/>
    </row>
    <row r="13" spans="1:26" ht="18" customHeight="1">
      <c r="A13" s="1"/>
      <c r="B13" s="487"/>
      <c r="C13" s="488"/>
      <c r="D13" s="488"/>
      <c r="E13" s="488"/>
      <c r="F13" s="488"/>
      <c r="G13" s="488"/>
      <c r="H13" s="488"/>
      <c r="I13" s="488"/>
      <c r="J13" s="488"/>
      <c r="K13" s="488"/>
      <c r="L13" s="489"/>
      <c r="M13" s="1"/>
      <c r="N13" s="1"/>
      <c r="O13" s="1"/>
      <c r="P13" s="1"/>
      <c r="Q13" s="1"/>
      <c r="R13" s="1"/>
      <c r="S13" s="1"/>
      <c r="T13" s="1"/>
      <c r="U13" s="1"/>
      <c r="V13" s="1"/>
      <c r="W13" s="1"/>
      <c r="X13" s="1"/>
      <c r="Y13" s="1"/>
      <c r="Z13" s="1"/>
    </row>
    <row r="14" spans="1:26" ht="21.75" customHeight="1">
      <c r="A14" s="1"/>
      <c r="B14" s="435"/>
      <c r="C14" s="443"/>
      <c r="D14" s="443"/>
      <c r="E14" s="443"/>
      <c r="F14" s="443"/>
      <c r="G14" s="443"/>
      <c r="H14" s="443"/>
      <c r="I14" s="443"/>
      <c r="J14" s="443"/>
      <c r="K14" s="443"/>
      <c r="L14" s="446"/>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10" t="s">
        <v>311</v>
      </c>
      <c r="C18" s="410"/>
      <c r="D18" s="5"/>
      <c r="E18" s="5"/>
      <c r="F18" s="5"/>
      <c r="G18" s="5"/>
      <c r="H18" s="1"/>
      <c r="I18" s="510" t="s">
        <v>312</v>
      </c>
      <c r="J18" s="409"/>
      <c r="K18" s="410"/>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67">
        <f>+INFORMACIÓN!D5</f>
        <v>0</v>
      </c>
      <c r="C20" s="464"/>
      <c r="D20" s="464"/>
      <c r="E20" s="464"/>
      <c r="F20" s="465"/>
      <c r="G20" s="1"/>
      <c r="H20" s="1"/>
      <c r="I20" s="567">
        <f>+INFORMACIÓN!D7</f>
        <v>0</v>
      </c>
      <c r="J20" s="464"/>
      <c r="K20" s="465"/>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10" t="s">
        <v>313</v>
      </c>
      <c r="C23" s="409"/>
      <c r="D23" s="409"/>
      <c r="E23" s="409"/>
      <c r="F23" s="409"/>
      <c r="G23" s="409"/>
      <c r="H23" s="409"/>
      <c r="I23" s="409"/>
      <c r="J23" s="410"/>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72" t="s">
        <v>314</v>
      </c>
      <c r="C26" s="409"/>
      <c r="D26" s="409"/>
      <c r="E26" s="410"/>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507" t="s">
        <v>315</v>
      </c>
      <c r="C28" s="424"/>
      <c r="D28" s="424"/>
      <c r="E28" s="424"/>
      <c r="F28" s="424"/>
      <c r="G28" s="424"/>
      <c r="H28" s="424"/>
      <c r="I28" s="424"/>
      <c r="J28" s="424"/>
      <c r="K28" s="424"/>
      <c r="L28" s="425"/>
      <c r="M28" s="1"/>
      <c r="N28" s="1"/>
      <c r="O28" s="1"/>
      <c r="P28" s="1"/>
      <c r="Q28" s="1"/>
      <c r="R28" s="1"/>
      <c r="S28" s="1"/>
      <c r="T28" s="1"/>
      <c r="U28" s="1"/>
      <c r="V28" s="1"/>
      <c r="W28" s="1"/>
      <c r="X28" s="1"/>
      <c r="Y28" s="1"/>
      <c r="Z28" s="1"/>
    </row>
    <row r="29" spans="1:26" ht="16.5" customHeight="1">
      <c r="A29" s="1"/>
      <c r="B29" s="435"/>
      <c r="C29" s="443"/>
      <c r="D29" s="443"/>
      <c r="E29" s="443"/>
      <c r="F29" s="443"/>
      <c r="G29" s="443"/>
      <c r="H29" s="443"/>
      <c r="I29" s="443"/>
      <c r="J29" s="443"/>
      <c r="K29" s="443"/>
      <c r="L29" s="446"/>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74" t="s">
        <v>316</v>
      </c>
      <c r="C31" s="424"/>
      <c r="D31" s="424"/>
      <c r="E31" s="424"/>
      <c r="F31" s="424"/>
      <c r="G31" s="424"/>
      <c r="H31" s="424"/>
      <c r="I31" s="424"/>
      <c r="J31" s="424"/>
      <c r="K31" s="424"/>
      <c r="L31" s="425"/>
      <c r="M31" s="1"/>
      <c r="N31" s="1"/>
      <c r="O31" s="1"/>
      <c r="P31" s="1"/>
      <c r="Q31" s="1"/>
      <c r="R31" s="1"/>
      <c r="S31" s="1"/>
      <c r="T31" s="1"/>
      <c r="U31" s="1"/>
      <c r="V31" s="1"/>
      <c r="W31" s="1"/>
      <c r="X31" s="1"/>
      <c r="Y31" s="1"/>
      <c r="Z31" s="1"/>
    </row>
    <row r="32" spans="1:26" ht="16.5" customHeight="1">
      <c r="A32" s="1"/>
      <c r="B32" s="435"/>
      <c r="C32" s="443"/>
      <c r="D32" s="443"/>
      <c r="E32" s="443"/>
      <c r="F32" s="443"/>
      <c r="G32" s="443"/>
      <c r="H32" s="443"/>
      <c r="I32" s="443"/>
      <c r="J32" s="443"/>
      <c r="K32" s="443"/>
      <c r="L32" s="446"/>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72" t="s">
        <v>317</v>
      </c>
      <c r="C38" s="409"/>
      <c r="D38" s="409"/>
      <c r="E38" s="409"/>
      <c r="F38" s="409"/>
      <c r="G38" s="409"/>
      <c r="H38" s="409"/>
      <c r="I38" s="409"/>
      <c r="J38" s="409"/>
      <c r="K38" s="410"/>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10" t="s">
        <v>318</v>
      </c>
      <c r="C40" s="409"/>
      <c r="D40" s="409"/>
      <c r="E40" s="409"/>
      <c r="F40" s="409"/>
      <c r="G40" s="409"/>
      <c r="H40" s="409"/>
      <c r="I40" s="409"/>
      <c r="J40" s="409"/>
      <c r="K40" s="410"/>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73" t="s">
        <v>319</v>
      </c>
      <c r="C42" s="409"/>
      <c r="D42" s="410"/>
      <c r="E42" s="5"/>
      <c r="F42" s="5"/>
      <c r="G42" s="1"/>
      <c r="H42" s="573" t="s">
        <v>320</v>
      </c>
      <c r="I42" s="410"/>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504"/>
      <c r="C44" s="464"/>
      <c r="D44" s="465"/>
      <c r="E44" s="1"/>
      <c r="F44" s="1"/>
      <c r="G44" s="1"/>
      <c r="H44" s="504"/>
      <c r="I44" s="465"/>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10" t="s">
        <v>321</v>
      </c>
      <c r="C46" s="409"/>
      <c r="D46" s="409"/>
      <c r="E46" s="409"/>
      <c r="F46" s="409"/>
      <c r="G46" s="410"/>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10" t="s">
        <v>322</v>
      </c>
      <c r="C48" s="409"/>
      <c r="D48" s="409"/>
      <c r="E48" s="409"/>
      <c r="F48" s="410"/>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75" t="s">
        <v>323</v>
      </c>
      <c r="C50" s="409"/>
      <c r="D50" s="409"/>
      <c r="E50" s="409"/>
      <c r="F50" s="409"/>
      <c r="G50" s="410"/>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8" t="s">
        <v>324</v>
      </c>
      <c r="C57" s="409"/>
      <c r="D57" s="410"/>
      <c r="E57" s="509">
        <f ca="1">TODAY()</f>
        <v>45813</v>
      </c>
      <c r="F57" s="409"/>
      <c r="G57" s="409"/>
      <c r="H57" s="409"/>
      <c r="I57" s="410"/>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10" t="s">
        <v>325</v>
      </c>
      <c r="C60" s="410"/>
      <c r="D60" s="567">
        <f>+INFORMACIÓN!D5</f>
        <v>0</v>
      </c>
      <c r="E60" s="464"/>
      <c r="F60" s="464"/>
      <c r="G60" s="464"/>
      <c r="H60" s="465"/>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10" t="s">
        <v>326</v>
      </c>
      <c r="C64" s="410"/>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42578125" defaultRowHeight="15" customHeight="1"/>
  <cols>
    <col min="1" max="1" width="1.42578125" customWidth="1"/>
    <col min="2" max="2" width="10.28515625" customWidth="1"/>
    <col min="3" max="3" width="12.85546875" customWidth="1"/>
    <col min="4" max="4" width="12.7109375" customWidth="1"/>
    <col min="5" max="5" width="14.42578125" customWidth="1"/>
    <col min="6" max="6" width="8.28515625" customWidth="1"/>
    <col min="7" max="7" width="9.140625" customWidth="1"/>
    <col min="8" max="8" width="19.7109375" customWidth="1"/>
    <col min="9" max="9" width="9.42578125" customWidth="1"/>
    <col min="10" max="10" width="11.28515625" customWidth="1"/>
    <col min="11" max="11" width="7.28515625" customWidth="1"/>
    <col min="12" max="12" width="14.85546875" customWidth="1"/>
    <col min="13" max="13" width="9.28515625" customWidth="1"/>
    <col min="14" max="14" width="7.85546875" customWidth="1"/>
    <col min="15" max="15" width="0.42578125" customWidth="1"/>
    <col min="16" max="34" width="11.4257812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80" t="s">
        <v>327</v>
      </c>
      <c r="C2" s="461"/>
      <c r="D2" s="461"/>
      <c r="E2" s="461"/>
      <c r="F2" s="461"/>
      <c r="G2" s="461"/>
      <c r="H2" s="461"/>
      <c r="I2" s="461"/>
      <c r="J2" s="461"/>
      <c r="K2" s="461"/>
      <c r="L2" s="461"/>
      <c r="M2" s="461"/>
      <c r="N2" s="452"/>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81" t="s">
        <v>328</v>
      </c>
      <c r="C3" s="464"/>
      <c r="D3" s="464"/>
      <c r="E3" s="464"/>
      <c r="F3" s="464"/>
      <c r="G3" s="464"/>
      <c r="H3" s="464"/>
      <c r="I3" s="464"/>
      <c r="J3" s="464"/>
      <c r="K3" s="464"/>
      <c r="L3" s="464"/>
      <c r="M3" s="464"/>
      <c r="N3" s="457"/>
      <c r="O3" s="1"/>
      <c r="P3" s="1"/>
      <c r="Q3" s="1"/>
      <c r="R3" s="1"/>
      <c r="S3" s="1"/>
      <c r="T3" s="1"/>
      <c r="U3" s="1"/>
      <c r="V3" s="1"/>
      <c r="W3" s="1"/>
      <c r="X3" s="1"/>
      <c r="Y3" s="1"/>
      <c r="Z3" s="1"/>
      <c r="AA3" s="1"/>
      <c r="AB3" s="1"/>
      <c r="AC3" s="1"/>
      <c r="AD3" s="1"/>
      <c r="AE3" s="1"/>
      <c r="AF3" s="1"/>
      <c r="AG3" s="1"/>
      <c r="AH3" s="1"/>
    </row>
    <row r="4" spans="1:34" ht="13.5" customHeight="1">
      <c r="A4" s="215"/>
      <c r="B4" s="576" t="s">
        <v>329</v>
      </c>
      <c r="C4" s="413"/>
      <c r="D4" s="414"/>
      <c r="E4" s="582" t="str">
        <f>IF(INFORMACIÓN!$D$5="","INTRODUCIR EL NOMBRE DEL CLIENTE",INFORMACIÓN!$D$5)</f>
        <v>INTRODUCIR EL NOMBRE DEL CLIENTE</v>
      </c>
      <c r="F4" s="413"/>
      <c r="G4" s="413"/>
      <c r="H4" s="413"/>
      <c r="I4" s="413"/>
      <c r="J4" s="413"/>
      <c r="K4" s="414"/>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76" t="s">
        <v>332</v>
      </c>
      <c r="C5" s="413"/>
      <c r="D5" s="414"/>
      <c r="E5" s="582" t="str">
        <f>IF(INFORMACIÓN!D18="","",INFORMACIÓN!D18)</f>
        <v/>
      </c>
      <c r="F5" s="413"/>
      <c r="G5" s="414"/>
      <c r="H5" s="583" t="s">
        <v>333</v>
      </c>
      <c r="I5" s="414"/>
      <c r="J5" s="584" t="str">
        <f>IF(INFORMACIÓN!D20="","",INFORMACIÓN!D20)</f>
        <v/>
      </c>
      <c r="K5" s="414"/>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76" t="s">
        <v>336</v>
      </c>
      <c r="C6" s="413"/>
      <c r="D6" s="413"/>
      <c r="E6" s="413"/>
      <c r="F6" s="413"/>
      <c r="G6" s="413"/>
      <c r="H6" s="413"/>
      <c r="I6" s="413"/>
      <c r="J6" s="413"/>
      <c r="K6" s="413"/>
      <c r="L6" s="414"/>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77" t="s">
        <v>337</v>
      </c>
      <c r="C7" s="413"/>
      <c r="D7" s="413"/>
      <c r="E7" s="413"/>
      <c r="F7" s="413"/>
      <c r="G7" s="413"/>
      <c r="H7" s="413"/>
      <c r="I7" s="413"/>
      <c r="J7" s="413"/>
      <c r="K7" s="413"/>
      <c r="L7" s="414"/>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8" t="s">
        <v>338</v>
      </c>
      <c r="C8" s="413"/>
      <c r="D8" s="413"/>
      <c r="E8" s="413"/>
      <c r="F8" s="413"/>
      <c r="G8" s="413"/>
      <c r="H8" s="413"/>
      <c r="I8" s="413"/>
      <c r="J8" s="413"/>
      <c r="K8" s="413"/>
      <c r="L8" s="414"/>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77" t="s">
        <v>339</v>
      </c>
      <c r="C9" s="413"/>
      <c r="D9" s="413"/>
      <c r="E9" s="413"/>
      <c r="F9" s="413"/>
      <c r="G9" s="413"/>
      <c r="H9" s="413"/>
      <c r="I9" s="413"/>
      <c r="J9" s="413"/>
      <c r="K9" s="413"/>
      <c r="L9" s="414"/>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8" t="s">
        <v>340</v>
      </c>
      <c r="C10" s="413"/>
      <c r="D10" s="413"/>
      <c r="E10" s="413"/>
      <c r="F10" s="413"/>
      <c r="G10" s="413"/>
      <c r="H10" s="413"/>
      <c r="I10" s="413"/>
      <c r="J10" s="413"/>
      <c r="K10" s="413"/>
      <c r="L10" s="414"/>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77" t="s">
        <v>341</v>
      </c>
      <c r="C11" s="413"/>
      <c r="D11" s="413"/>
      <c r="E11" s="413"/>
      <c r="F11" s="413"/>
      <c r="G11" s="413"/>
      <c r="H11" s="413"/>
      <c r="I11" s="413"/>
      <c r="J11" s="413"/>
      <c r="K11" s="413"/>
      <c r="L11" s="414"/>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8" t="s">
        <v>342</v>
      </c>
      <c r="C12" s="413"/>
      <c r="D12" s="413"/>
      <c r="E12" s="413"/>
      <c r="F12" s="413"/>
      <c r="G12" s="413"/>
      <c r="H12" s="413"/>
      <c r="I12" s="413"/>
      <c r="J12" s="413"/>
      <c r="K12" s="413"/>
      <c r="L12" s="414"/>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77" t="s">
        <v>343</v>
      </c>
      <c r="C13" s="413"/>
      <c r="D13" s="413"/>
      <c r="E13" s="413"/>
      <c r="F13" s="413"/>
      <c r="G13" s="413"/>
      <c r="H13" s="413"/>
      <c r="I13" s="413"/>
      <c r="J13" s="413"/>
      <c r="K13" s="413"/>
      <c r="L13" s="414"/>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8" t="s">
        <v>344</v>
      </c>
      <c r="C14" s="413"/>
      <c r="D14" s="413"/>
      <c r="E14" s="413"/>
      <c r="F14" s="413"/>
      <c r="G14" s="413"/>
      <c r="H14" s="413"/>
      <c r="I14" s="413"/>
      <c r="J14" s="413"/>
      <c r="K14" s="413"/>
      <c r="L14" s="414"/>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77" t="s">
        <v>345</v>
      </c>
      <c r="C15" s="413"/>
      <c r="D15" s="413"/>
      <c r="E15" s="413"/>
      <c r="F15" s="413"/>
      <c r="G15" s="413"/>
      <c r="H15" s="413"/>
      <c r="I15" s="413"/>
      <c r="J15" s="413"/>
      <c r="K15" s="413"/>
      <c r="L15" s="414"/>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8" t="s">
        <v>346</v>
      </c>
      <c r="C16" s="413"/>
      <c r="D16" s="413"/>
      <c r="E16" s="413"/>
      <c r="F16" s="413"/>
      <c r="G16" s="413"/>
      <c r="H16" s="413"/>
      <c r="I16" s="413"/>
      <c r="J16" s="413"/>
      <c r="K16" s="413"/>
      <c r="L16" s="414"/>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77" t="s">
        <v>347</v>
      </c>
      <c r="C17" s="413"/>
      <c r="D17" s="413"/>
      <c r="E17" s="413"/>
      <c r="F17" s="413"/>
      <c r="G17" s="413"/>
      <c r="H17" s="413"/>
      <c r="I17" s="413"/>
      <c r="J17" s="413"/>
      <c r="K17" s="413"/>
      <c r="L17" s="414"/>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8" t="s">
        <v>348</v>
      </c>
      <c r="C18" s="413"/>
      <c r="D18" s="413"/>
      <c r="E18" s="413"/>
      <c r="F18" s="413"/>
      <c r="G18" s="413"/>
      <c r="H18" s="413"/>
      <c r="I18" s="413"/>
      <c r="J18" s="413"/>
      <c r="K18" s="413"/>
      <c r="L18" s="414"/>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77" t="s">
        <v>349</v>
      </c>
      <c r="C19" s="413"/>
      <c r="D19" s="413"/>
      <c r="E19" s="413"/>
      <c r="F19" s="413"/>
      <c r="G19" s="413"/>
      <c r="H19" s="413"/>
      <c r="I19" s="413"/>
      <c r="J19" s="413"/>
      <c r="K19" s="413"/>
      <c r="L19" s="414"/>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8" t="s">
        <v>350</v>
      </c>
      <c r="C20" s="413"/>
      <c r="D20" s="413"/>
      <c r="E20" s="413"/>
      <c r="F20" s="413"/>
      <c r="G20" s="413"/>
      <c r="H20" s="413"/>
      <c r="I20" s="413"/>
      <c r="J20" s="413"/>
      <c r="K20" s="413"/>
      <c r="L20" s="414"/>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77" t="s">
        <v>351</v>
      </c>
      <c r="C21" s="413"/>
      <c r="D21" s="413"/>
      <c r="E21" s="413"/>
      <c r="F21" s="413"/>
      <c r="G21" s="413"/>
      <c r="H21" s="413"/>
      <c r="I21" s="413"/>
      <c r="J21" s="413"/>
      <c r="K21" s="413"/>
      <c r="L21" s="414"/>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8" t="s">
        <v>352</v>
      </c>
      <c r="C22" s="413"/>
      <c r="D22" s="413"/>
      <c r="E22" s="413"/>
      <c r="F22" s="413"/>
      <c r="G22" s="413"/>
      <c r="H22" s="413"/>
      <c r="I22" s="413"/>
      <c r="J22" s="413"/>
      <c r="K22" s="413"/>
      <c r="L22" s="414"/>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85" t="s">
        <v>353</v>
      </c>
      <c r="C23" s="413"/>
      <c r="D23" s="413"/>
      <c r="E23" s="413"/>
      <c r="F23" s="413"/>
      <c r="G23" s="413"/>
      <c r="H23" s="413"/>
      <c r="I23" s="413"/>
      <c r="J23" s="413"/>
      <c r="K23" s="413"/>
      <c r="L23" s="414"/>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86" t="s">
        <v>354</v>
      </c>
      <c r="C24" s="413"/>
      <c r="D24" s="413"/>
      <c r="E24" s="413"/>
      <c r="F24" s="413"/>
      <c r="G24" s="413"/>
      <c r="H24" s="413"/>
      <c r="I24" s="413"/>
      <c r="J24" s="413"/>
      <c r="K24" s="413"/>
      <c r="L24" s="414"/>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85" t="s">
        <v>355</v>
      </c>
      <c r="C25" s="413"/>
      <c r="D25" s="413"/>
      <c r="E25" s="413"/>
      <c r="F25" s="413"/>
      <c r="G25" s="413"/>
      <c r="H25" s="413"/>
      <c r="I25" s="413"/>
      <c r="J25" s="413"/>
      <c r="K25" s="413"/>
      <c r="L25" s="414"/>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86" t="s">
        <v>356</v>
      </c>
      <c r="C26" s="413"/>
      <c r="D26" s="413"/>
      <c r="E26" s="413"/>
      <c r="F26" s="413"/>
      <c r="G26" s="413"/>
      <c r="H26" s="413"/>
      <c r="I26" s="413"/>
      <c r="J26" s="413"/>
      <c r="K26" s="413"/>
      <c r="L26" s="414"/>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85" t="s">
        <v>357</v>
      </c>
      <c r="C27" s="413"/>
      <c r="D27" s="413"/>
      <c r="E27" s="413"/>
      <c r="F27" s="413"/>
      <c r="G27" s="413"/>
      <c r="H27" s="413"/>
      <c r="I27" s="413"/>
      <c r="J27" s="413"/>
      <c r="K27" s="413"/>
      <c r="L27" s="414"/>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86" t="s">
        <v>358</v>
      </c>
      <c r="C28" s="413"/>
      <c r="D28" s="413"/>
      <c r="E28" s="413"/>
      <c r="F28" s="413"/>
      <c r="G28" s="413"/>
      <c r="H28" s="413"/>
      <c r="I28" s="413"/>
      <c r="J28" s="413"/>
      <c r="K28" s="413"/>
      <c r="L28" s="414"/>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85" t="s">
        <v>359</v>
      </c>
      <c r="C29" s="413"/>
      <c r="D29" s="413"/>
      <c r="E29" s="413"/>
      <c r="F29" s="413"/>
      <c r="G29" s="413"/>
      <c r="H29" s="413"/>
      <c r="I29" s="413"/>
      <c r="J29" s="413"/>
      <c r="K29" s="413"/>
      <c r="L29" s="414"/>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86" t="s">
        <v>360</v>
      </c>
      <c r="C30" s="413"/>
      <c r="D30" s="413"/>
      <c r="E30" s="413"/>
      <c r="F30" s="413"/>
      <c r="G30" s="413"/>
      <c r="H30" s="413"/>
      <c r="I30" s="413"/>
      <c r="J30" s="413"/>
      <c r="K30" s="413"/>
      <c r="L30" s="414"/>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85" t="s">
        <v>361</v>
      </c>
      <c r="C31" s="413"/>
      <c r="D31" s="413"/>
      <c r="E31" s="413"/>
      <c r="F31" s="413"/>
      <c r="G31" s="413"/>
      <c r="H31" s="413"/>
      <c r="I31" s="413"/>
      <c r="J31" s="413"/>
      <c r="K31" s="413"/>
      <c r="L31" s="414"/>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86" t="s">
        <v>362</v>
      </c>
      <c r="C32" s="413"/>
      <c r="D32" s="413"/>
      <c r="E32" s="413"/>
      <c r="F32" s="413"/>
      <c r="G32" s="413"/>
      <c r="H32" s="413"/>
      <c r="I32" s="413"/>
      <c r="J32" s="413"/>
      <c r="K32" s="413"/>
      <c r="L32" s="414"/>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85" t="s">
        <v>363</v>
      </c>
      <c r="C33" s="413"/>
      <c r="D33" s="413"/>
      <c r="E33" s="413"/>
      <c r="F33" s="413"/>
      <c r="G33" s="413"/>
      <c r="H33" s="413"/>
      <c r="I33" s="413"/>
      <c r="J33" s="413"/>
      <c r="K33" s="413"/>
      <c r="L33" s="414"/>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86" t="s">
        <v>364</v>
      </c>
      <c r="C34" s="413"/>
      <c r="D34" s="413"/>
      <c r="E34" s="413"/>
      <c r="F34" s="413"/>
      <c r="G34" s="413"/>
      <c r="H34" s="413"/>
      <c r="I34" s="413"/>
      <c r="J34" s="413"/>
      <c r="K34" s="413"/>
      <c r="L34" s="414"/>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85" t="s">
        <v>365</v>
      </c>
      <c r="C35" s="413"/>
      <c r="D35" s="413"/>
      <c r="E35" s="413"/>
      <c r="F35" s="413"/>
      <c r="G35" s="413"/>
      <c r="H35" s="413"/>
      <c r="I35" s="413"/>
      <c r="J35" s="413"/>
      <c r="K35" s="413"/>
      <c r="L35" s="414"/>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86" t="s">
        <v>366</v>
      </c>
      <c r="C36" s="413"/>
      <c r="D36" s="413"/>
      <c r="E36" s="413"/>
      <c r="F36" s="413"/>
      <c r="G36" s="413"/>
      <c r="H36" s="413"/>
      <c r="I36" s="413"/>
      <c r="J36" s="413"/>
      <c r="K36" s="413"/>
      <c r="L36" s="413"/>
      <c r="M36" s="413"/>
      <c r="N36" s="414"/>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77" t="s">
        <v>367</v>
      </c>
      <c r="C37" s="413"/>
      <c r="D37" s="413"/>
      <c r="E37" s="413"/>
      <c r="F37" s="413"/>
      <c r="G37" s="413"/>
      <c r="H37" s="413"/>
      <c r="I37" s="413"/>
      <c r="J37" s="413"/>
      <c r="K37" s="413"/>
      <c r="L37" s="414"/>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8" t="s">
        <v>368</v>
      </c>
      <c r="C38" s="413"/>
      <c r="D38" s="413"/>
      <c r="E38" s="413"/>
      <c r="F38" s="413"/>
      <c r="G38" s="413"/>
      <c r="H38" s="413"/>
      <c r="I38" s="413"/>
      <c r="J38" s="413"/>
      <c r="K38" s="413"/>
      <c r="L38" s="414"/>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77" t="s">
        <v>369</v>
      </c>
      <c r="C39" s="413"/>
      <c r="D39" s="413"/>
      <c r="E39" s="413"/>
      <c r="F39" s="413"/>
      <c r="G39" s="413"/>
      <c r="H39" s="413"/>
      <c r="I39" s="413"/>
      <c r="J39" s="413"/>
      <c r="K39" s="413"/>
      <c r="L39" s="414"/>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8" t="s">
        <v>370</v>
      </c>
      <c r="C40" s="413"/>
      <c r="D40" s="413"/>
      <c r="E40" s="413"/>
      <c r="F40" s="413"/>
      <c r="G40" s="413"/>
      <c r="H40" s="413"/>
      <c r="I40" s="413"/>
      <c r="J40" s="413"/>
      <c r="K40" s="413"/>
      <c r="L40" s="414"/>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77" t="s">
        <v>371</v>
      </c>
      <c r="C41" s="413"/>
      <c r="D41" s="413"/>
      <c r="E41" s="413"/>
      <c r="F41" s="413"/>
      <c r="G41" s="413"/>
      <c r="H41" s="413"/>
      <c r="I41" s="413"/>
      <c r="J41" s="413"/>
      <c r="K41" s="413"/>
      <c r="L41" s="414"/>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8" t="s">
        <v>372</v>
      </c>
      <c r="C42" s="413"/>
      <c r="D42" s="413"/>
      <c r="E42" s="413"/>
      <c r="F42" s="413"/>
      <c r="G42" s="413"/>
      <c r="H42" s="413"/>
      <c r="I42" s="413"/>
      <c r="J42" s="413"/>
      <c r="K42" s="413"/>
      <c r="L42" s="414"/>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77" t="s">
        <v>373</v>
      </c>
      <c r="C43" s="413"/>
      <c r="D43" s="413"/>
      <c r="E43" s="413"/>
      <c r="F43" s="413"/>
      <c r="G43" s="413"/>
      <c r="H43" s="413"/>
      <c r="I43" s="413"/>
      <c r="J43" s="413"/>
      <c r="K43" s="413"/>
      <c r="L43" s="414"/>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8" t="s">
        <v>374</v>
      </c>
      <c r="C44" s="413"/>
      <c r="D44" s="413"/>
      <c r="E44" s="413"/>
      <c r="F44" s="413"/>
      <c r="G44" s="413"/>
      <c r="H44" s="413"/>
      <c r="I44" s="413"/>
      <c r="J44" s="413"/>
      <c r="K44" s="413"/>
      <c r="L44" s="414"/>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9" t="s">
        <v>375</v>
      </c>
      <c r="C45" s="413"/>
      <c r="D45" s="413"/>
      <c r="E45" s="413"/>
      <c r="F45" s="413"/>
      <c r="G45" s="413"/>
      <c r="H45" s="413"/>
      <c r="I45" s="413"/>
      <c r="J45" s="413"/>
      <c r="K45" s="413"/>
      <c r="L45" s="413"/>
      <c r="M45" s="413"/>
      <c r="N45" s="414"/>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9"/>
      <c r="C46" s="413"/>
      <c r="D46" s="413"/>
      <c r="E46" s="413"/>
      <c r="F46" s="413"/>
      <c r="G46" s="413"/>
      <c r="H46" s="413"/>
      <c r="I46" s="413"/>
      <c r="J46" s="413"/>
      <c r="K46" s="413"/>
      <c r="L46" s="413"/>
      <c r="M46" s="413"/>
      <c r="N46" s="414"/>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9"/>
      <c r="C47" s="413"/>
      <c r="D47" s="413"/>
      <c r="E47" s="413"/>
      <c r="F47" s="413"/>
      <c r="G47" s="413"/>
      <c r="H47" s="413"/>
      <c r="I47" s="413"/>
      <c r="J47" s="413"/>
      <c r="K47" s="413"/>
      <c r="L47" s="413"/>
      <c r="M47" s="413"/>
      <c r="N47" s="414"/>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9"/>
      <c r="C48" s="413"/>
      <c r="D48" s="413"/>
      <c r="E48" s="413"/>
      <c r="F48" s="413"/>
      <c r="G48" s="413"/>
      <c r="H48" s="413"/>
      <c r="I48" s="413"/>
      <c r="J48" s="413"/>
      <c r="K48" s="413"/>
      <c r="L48" s="413"/>
      <c r="M48" s="413"/>
      <c r="N48" s="414"/>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9"/>
      <c r="C49" s="413"/>
      <c r="D49" s="413"/>
      <c r="E49" s="413"/>
      <c r="F49" s="413"/>
      <c r="G49" s="413"/>
      <c r="H49" s="413"/>
      <c r="I49" s="413"/>
      <c r="J49" s="413"/>
      <c r="K49" s="413"/>
      <c r="L49" s="413"/>
      <c r="M49" s="413"/>
      <c r="N49" s="414"/>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9"/>
      <c r="C50" s="413"/>
      <c r="D50" s="413"/>
      <c r="E50" s="413"/>
      <c r="F50" s="413"/>
      <c r="G50" s="413"/>
      <c r="H50" s="413"/>
      <c r="I50" s="413"/>
      <c r="J50" s="413"/>
      <c r="K50" s="413"/>
      <c r="L50" s="413"/>
      <c r="M50" s="413"/>
      <c r="N50" s="414"/>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90" t="s">
        <v>376</v>
      </c>
      <c r="C51" s="440"/>
      <c r="D51" s="440"/>
      <c r="E51" s="440"/>
      <c r="F51" s="440"/>
      <c r="G51" s="440"/>
      <c r="H51" s="440"/>
      <c r="I51" s="440"/>
      <c r="J51" s="440"/>
      <c r="K51" s="440"/>
      <c r="L51" s="440"/>
      <c r="M51" s="440"/>
      <c r="N51" s="441"/>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91"/>
      <c r="C52" s="488"/>
      <c r="D52" s="488"/>
      <c r="E52" s="488"/>
      <c r="F52" s="488"/>
      <c r="G52" s="488"/>
      <c r="H52" s="488"/>
      <c r="I52" s="488"/>
      <c r="J52" s="488"/>
      <c r="K52" s="488"/>
      <c r="L52" s="488"/>
      <c r="M52" s="488"/>
      <c r="N52" s="592"/>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93"/>
      <c r="C53" s="427"/>
      <c r="D53" s="427"/>
      <c r="E53" s="427"/>
      <c r="F53" s="427"/>
      <c r="G53" s="427"/>
      <c r="H53" s="427"/>
      <c r="I53" s="427"/>
      <c r="J53" s="427"/>
      <c r="K53" s="427"/>
      <c r="L53" s="427"/>
      <c r="M53" s="427"/>
      <c r="N53" s="594"/>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95" t="s">
        <v>377</v>
      </c>
      <c r="C54" s="409"/>
      <c r="D54" s="409"/>
      <c r="E54" s="410"/>
      <c r="F54" s="596">
        <f ca="1">TODAY()</f>
        <v>45813</v>
      </c>
      <c r="G54" s="409"/>
      <c r="H54" s="409"/>
      <c r="I54" s="409"/>
      <c r="J54" s="409"/>
      <c r="K54" s="409"/>
      <c r="L54" s="409"/>
      <c r="M54" s="409"/>
      <c r="N54" s="409"/>
      <c r="O54" s="410"/>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87" t="s">
        <v>378</v>
      </c>
      <c r="D56" s="461"/>
      <c r="E56" s="461"/>
      <c r="F56" s="462"/>
      <c r="G56" s="228"/>
      <c r="H56" s="225"/>
      <c r="I56" s="588" t="s">
        <v>379</v>
      </c>
      <c r="J56" s="461"/>
      <c r="K56" s="461"/>
      <c r="L56" s="462"/>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42578125" defaultRowHeight="15" customHeight="1"/>
  <cols>
    <col min="1" max="1" width="8.7109375" customWidth="1"/>
    <col min="2" max="2" width="18.42578125" customWidth="1"/>
    <col min="3" max="3" width="17.42578125" customWidth="1"/>
    <col min="4" max="4" width="17.140625" customWidth="1"/>
    <col min="5" max="5" width="12.7109375" customWidth="1"/>
    <col min="6" max="6" width="17.42578125" customWidth="1"/>
    <col min="7" max="7" width="16.42578125" customWidth="1"/>
    <col min="8" max="8" width="14.85546875" customWidth="1"/>
    <col min="9" max="9" width="14" customWidth="1"/>
    <col min="10" max="10" width="6.28515625" customWidth="1"/>
    <col min="11" max="11" width="9.85546875" customWidth="1"/>
    <col min="12" max="26" width="11.4257812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97" t="s">
        <v>380</v>
      </c>
      <c r="C8" s="488"/>
      <c r="D8" s="488"/>
      <c r="E8" s="488"/>
      <c r="F8" s="488"/>
      <c r="G8" s="488"/>
      <c r="H8" s="488"/>
      <c r="I8" s="488"/>
    </row>
    <row r="9" spans="2:9" ht="13.5" customHeight="1"/>
    <row r="10" spans="2:9" ht="13.5" customHeight="1"/>
    <row r="11" spans="2:9" ht="13.5" customHeight="1">
      <c r="B11" s="598" t="s">
        <v>381</v>
      </c>
      <c r="C11" s="488"/>
      <c r="D11" s="599">
        <f>+INFORMACIÓN!D5</f>
        <v>0</v>
      </c>
      <c r="E11" s="427"/>
      <c r="F11" s="427"/>
      <c r="G11" s="427"/>
      <c r="H11" s="427"/>
      <c r="I11" s="427"/>
    </row>
    <row r="12" spans="2:9" ht="13.5" customHeight="1">
      <c r="B12" s="18"/>
      <c r="C12" s="18"/>
      <c r="D12" s="18"/>
      <c r="E12" s="18"/>
      <c r="F12" s="18"/>
      <c r="G12" s="18"/>
    </row>
    <row r="13" spans="2:9" ht="13.5" customHeight="1">
      <c r="B13" s="598" t="s">
        <v>382</v>
      </c>
      <c r="C13" s="488"/>
      <c r="D13" s="599">
        <f>+INFORMACIÓN!D7</f>
        <v>0</v>
      </c>
      <c r="E13" s="427"/>
      <c r="F13" s="18"/>
      <c r="G13" s="18"/>
    </row>
    <row r="14" spans="2:9" ht="13.5" customHeight="1"/>
    <row r="15" spans="2:9" ht="13.5" customHeight="1"/>
    <row r="16" spans="2:9" ht="13.5" customHeight="1">
      <c r="B16" s="600" t="s">
        <v>383</v>
      </c>
      <c r="C16" s="488"/>
      <c r="D16" s="488"/>
      <c r="E16" s="488"/>
    </row>
    <row r="17" spans="1:26" ht="24" customHeight="1">
      <c r="B17" s="601" t="s">
        <v>384</v>
      </c>
      <c r="C17" s="488"/>
      <c r="D17" s="488"/>
      <c r="E17" s="488"/>
      <c r="F17" s="488"/>
      <c r="G17" s="488"/>
      <c r="H17" s="488"/>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602" t="s">
        <v>390</v>
      </c>
      <c r="C26" s="440"/>
      <c r="D26" s="440"/>
      <c r="E26" s="440"/>
      <c r="F26" s="440"/>
      <c r="G26" s="440"/>
      <c r="H26" s="440"/>
      <c r="I26" s="441"/>
    </row>
    <row r="27" spans="1:26" ht="18.75" customHeight="1">
      <c r="B27" s="591"/>
      <c r="C27" s="488"/>
      <c r="D27" s="488"/>
      <c r="E27" s="488"/>
      <c r="F27" s="488"/>
      <c r="G27" s="488"/>
      <c r="H27" s="488"/>
      <c r="I27" s="592"/>
    </row>
    <row r="28" spans="1:26" ht="16.5" customHeight="1">
      <c r="B28" s="591"/>
      <c r="C28" s="488"/>
      <c r="D28" s="488"/>
      <c r="E28" s="488"/>
      <c r="F28" s="488"/>
      <c r="G28" s="488"/>
      <c r="H28" s="488"/>
      <c r="I28" s="592"/>
    </row>
    <row r="29" spans="1:26" ht="16.5" customHeight="1">
      <c r="B29" s="593"/>
      <c r="C29" s="427"/>
      <c r="D29" s="427"/>
      <c r="E29" s="427"/>
      <c r="F29" s="427"/>
      <c r="G29" s="427"/>
      <c r="H29" s="427"/>
      <c r="I29" s="594"/>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603" t="e">
        <f>IF($E$34&lt;$C$42,$E$42,IF(AND($E$34&gt;$C$42,$E$34&lt;16.99)=TRUE(),$E$43,IF(AND($E$34&gt;17,$E$34&lt;18.49)=TRUE(),$E$44,IF(AND($E$34&gt;18.5,$E$34&lt;24.99)=TRUE(),$E$45,IF(AND($E$34&gt;25,$E$34&lt;29.99)=TRUE(),$E$46,IF(AND($E$34&gt;30,$E$34&lt;34.99)=TRUE(),$E$47,IF(AND($E$34&gt;35,$E$34&lt;40)=TRUE(),$E$48,IF($E$34&gt;$C$49,$E$49,0))))))))</f>
        <v>#DIV/0!</v>
      </c>
      <c r="F36" s="413"/>
      <c r="G36" s="414"/>
    </row>
    <row r="37" spans="2:7" ht="13.5" customHeight="1"/>
    <row r="38" spans="2:7" ht="13.5" customHeight="1"/>
    <row r="39" spans="2:7" ht="13.5" customHeight="1">
      <c r="C39" s="601" t="s">
        <v>394</v>
      </c>
      <c r="D39" s="488"/>
      <c r="E39" s="488"/>
      <c r="F39" s="488"/>
      <c r="G39" s="488"/>
    </row>
    <row r="40" spans="2:7" ht="16.5" customHeight="1"/>
    <row r="41" spans="2:7" ht="13.5" customHeight="1">
      <c r="C41" s="604" t="s">
        <v>395</v>
      </c>
      <c r="D41" s="414"/>
      <c r="E41" s="604" t="s">
        <v>396</v>
      </c>
      <c r="F41" s="413"/>
      <c r="G41" s="414"/>
    </row>
    <row r="42" spans="2:7" ht="20.25" customHeight="1">
      <c r="C42" s="605">
        <v>16</v>
      </c>
      <c r="D42" s="414"/>
      <c r="E42" s="606" t="s">
        <v>397</v>
      </c>
      <c r="F42" s="413"/>
      <c r="G42" s="414"/>
    </row>
    <row r="43" spans="2:7" ht="20.25" customHeight="1">
      <c r="C43" s="605" t="s">
        <v>398</v>
      </c>
      <c r="D43" s="414"/>
      <c r="E43" s="606" t="s">
        <v>399</v>
      </c>
      <c r="F43" s="413"/>
      <c r="G43" s="414"/>
    </row>
    <row r="44" spans="2:7" ht="20.25" customHeight="1">
      <c r="C44" s="605" t="s">
        <v>400</v>
      </c>
      <c r="D44" s="414"/>
      <c r="E44" s="606" t="s">
        <v>401</v>
      </c>
      <c r="F44" s="413"/>
      <c r="G44" s="414"/>
    </row>
    <row r="45" spans="2:7" ht="20.25" customHeight="1">
      <c r="C45" s="605" t="s">
        <v>402</v>
      </c>
      <c r="D45" s="414"/>
      <c r="E45" s="606" t="s">
        <v>403</v>
      </c>
      <c r="F45" s="413"/>
      <c r="G45" s="414"/>
    </row>
    <row r="46" spans="2:7" ht="20.25" customHeight="1">
      <c r="C46" s="605" t="s">
        <v>404</v>
      </c>
      <c r="D46" s="414"/>
      <c r="E46" s="606" t="s">
        <v>405</v>
      </c>
      <c r="F46" s="413"/>
      <c r="G46" s="414"/>
    </row>
    <row r="47" spans="2:7" ht="20.25" customHeight="1">
      <c r="C47" s="605" t="s">
        <v>406</v>
      </c>
      <c r="D47" s="414"/>
      <c r="E47" s="606" t="s">
        <v>407</v>
      </c>
      <c r="F47" s="413"/>
      <c r="G47" s="414"/>
    </row>
    <row r="48" spans="2:7" ht="20.25" customHeight="1">
      <c r="C48" s="605" t="s">
        <v>408</v>
      </c>
      <c r="D48" s="414"/>
      <c r="E48" s="606" t="s">
        <v>409</v>
      </c>
      <c r="F48" s="413"/>
      <c r="G48" s="414"/>
    </row>
    <row r="49" spans="2:9" ht="20.25" customHeight="1">
      <c r="C49" s="605">
        <v>40</v>
      </c>
      <c r="D49" s="414"/>
      <c r="E49" s="606" t="s">
        <v>410</v>
      </c>
      <c r="F49" s="413"/>
      <c r="G49" s="414"/>
    </row>
    <row r="50" spans="2:9" ht="13.5" customHeight="1"/>
    <row r="51" spans="2:9" ht="13.5" customHeight="1">
      <c r="B51" s="239" t="s">
        <v>411</v>
      </c>
    </row>
    <row r="52" spans="2:9" ht="14.25" customHeight="1">
      <c r="B52" s="607" t="s">
        <v>412</v>
      </c>
      <c r="C52" s="488"/>
      <c r="D52" s="488"/>
      <c r="E52" s="488"/>
      <c r="F52" s="488"/>
      <c r="G52" s="488"/>
      <c r="H52" s="488"/>
      <c r="I52" s="488"/>
    </row>
    <row r="53" spans="2:9" ht="15.75" customHeight="1">
      <c r="B53" s="488"/>
      <c r="C53" s="488"/>
      <c r="D53" s="488"/>
      <c r="E53" s="488"/>
      <c r="F53" s="488"/>
      <c r="G53" s="488"/>
      <c r="H53" s="488"/>
      <c r="I53" s="488"/>
    </row>
    <row r="54" spans="2:9" ht="18" customHeight="1">
      <c r="B54" s="488"/>
      <c r="C54" s="488"/>
      <c r="D54" s="488"/>
      <c r="E54" s="488"/>
      <c r="F54" s="488"/>
      <c r="G54" s="488"/>
      <c r="H54" s="488"/>
      <c r="I54" s="488"/>
    </row>
    <row r="55" spans="2:9" ht="16.5" customHeight="1"/>
    <row r="56" spans="2:9" ht="13.5" customHeight="1">
      <c r="B56" s="239" t="s">
        <v>413</v>
      </c>
    </row>
    <row r="57" spans="2:9" ht="18.75" customHeight="1">
      <c r="B57" s="607" t="s">
        <v>414</v>
      </c>
      <c r="C57" s="488"/>
      <c r="D57" s="488"/>
      <c r="E57" s="488"/>
      <c r="F57" s="488"/>
      <c r="G57" s="488"/>
      <c r="H57" s="488"/>
      <c r="I57" s="488"/>
    </row>
    <row r="58" spans="2:9" ht="16.5" customHeight="1">
      <c r="B58" s="488"/>
      <c r="C58" s="488"/>
      <c r="D58" s="488"/>
      <c r="E58" s="488"/>
      <c r="F58" s="488"/>
      <c r="G58" s="488"/>
      <c r="H58" s="488"/>
      <c r="I58" s="488"/>
    </row>
    <row r="59" spans="2:9" ht="13.5" customHeight="1"/>
    <row r="60" spans="2:9" ht="13.5" customHeight="1">
      <c r="B60" s="239" t="s">
        <v>415</v>
      </c>
    </row>
    <row r="61" spans="2:9" ht="15.75" customHeight="1">
      <c r="B61" s="607" t="s">
        <v>416</v>
      </c>
      <c r="C61" s="488"/>
      <c r="D61" s="488"/>
      <c r="E61" s="488"/>
      <c r="F61" s="488"/>
      <c r="G61" s="488"/>
      <c r="H61" s="488"/>
      <c r="I61" s="488"/>
    </row>
    <row r="62" spans="2:9" ht="15.75" customHeight="1">
      <c r="B62" s="488"/>
      <c r="C62" s="488"/>
      <c r="D62" s="488"/>
      <c r="E62" s="488"/>
      <c r="F62" s="488"/>
      <c r="G62" s="488"/>
      <c r="H62" s="488"/>
      <c r="I62" s="488"/>
    </row>
    <row r="63" spans="2:9" ht="15" customHeight="1">
      <c r="B63" s="488"/>
      <c r="C63" s="488"/>
      <c r="D63" s="488"/>
      <c r="E63" s="488"/>
      <c r="F63" s="488"/>
      <c r="G63" s="488"/>
      <c r="H63" s="488"/>
      <c r="I63" s="488"/>
    </row>
    <row r="64" spans="2:9" ht="21.75" customHeight="1">
      <c r="B64" s="488"/>
      <c r="C64" s="488"/>
      <c r="D64" s="488"/>
      <c r="E64" s="488"/>
      <c r="F64" s="488"/>
      <c r="G64" s="488"/>
      <c r="H64" s="488"/>
      <c r="I64" s="488"/>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42578125" defaultRowHeight="15" customHeight="1"/>
  <cols>
    <col min="1" max="1" width="5.42578125" customWidth="1"/>
    <col min="2" max="2" width="15.7109375" customWidth="1"/>
    <col min="3" max="3" width="17.42578125" customWidth="1"/>
    <col min="4" max="4" width="17.7109375" customWidth="1"/>
    <col min="5" max="5" width="12.7109375" customWidth="1"/>
    <col min="6" max="6" width="17.42578125" customWidth="1"/>
    <col min="7" max="7" width="24.42578125" customWidth="1"/>
    <col min="8" max="8" width="14.85546875" customWidth="1"/>
    <col min="9" max="9" width="11" customWidth="1"/>
    <col min="10" max="10" width="6.28515625" customWidth="1"/>
    <col min="11" max="11" width="9.85546875" customWidth="1"/>
    <col min="12" max="14" width="11.42578125" customWidth="1"/>
    <col min="15"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12">
        <f ca="1">TODAY()</f>
        <v>45813</v>
      </c>
      <c r="D8" s="488"/>
      <c r="E8" s="488"/>
      <c r="F8" s="488"/>
      <c r="G8" s="488"/>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13" t="s">
        <v>421</v>
      </c>
      <c r="C16" s="488"/>
      <c r="D16" s="488"/>
      <c r="E16" s="488"/>
      <c r="F16" s="488"/>
      <c r="G16" s="488"/>
      <c r="H16" s="488"/>
      <c r="I16" s="488"/>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14">
        <f>+INFORMACIÓN!D5</f>
        <v>0</v>
      </c>
      <c r="F18" s="427"/>
      <c r="G18" s="427"/>
      <c r="H18" s="427"/>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10" t="s">
        <v>424</v>
      </c>
      <c r="C19" s="488"/>
      <c r="D19" s="614">
        <f>+INFORMACIÓN!D7</f>
        <v>0</v>
      </c>
      <c r="E19" s="427"/>
      <c r="F19" s="610" t="s">
        <v>425</v>
      </c>
      <c r="G19" s="488"/>
      <c r="H19" s="488"/>
      <c r="I19" s="488"/>
      <c r="J19" s="231"/>
      <c r="K19" s="231"/>
      <c r="L19" s="231"/>
      <c r="M19" s="231"/>
      <c r="N19" s="231"/>
      <c r="O19" s="231"/>
      <c r="P19" s="231"/>
      <c r="Q19" s="231"/>
      <c r="R19" s="231"/>
      <c r="S19" s="231"/>
      <c r="T19" s="231"/>
      <c r="U19" s="231"/>
      <c r="V19" s="231"/>
      <c r="W19" s="231"/>
      <c r="X19" s="231"/>
      <c r="Y19" s="231"/>
      <c r="Z19" s="231"/>
    </row>
    <row r="20" spans="1:26" ht="22.5" customHeight="1">
      <c r="A20" s="231"/>
      <c r="B20" s="611" t="s">
        <v>426</v>
      </c>
      <c r="C20" s="488"/>
      <c r="D20" s="488"/>
      <c r="E20" s="488"/>
      <c r="F20" s="488"/>
      <c r="G20" s="488"/>
      <c r="H20" s="488"/>
      <c r="I20" s="488"/>
      <c r="J20" s="231"/>
      <c r="K20" s="231"/>
      <c r="L20" s="231"/>
      <c r="M20" s="231"/>
      <c r="N20" s="231"/>
      <c r="O20" s="231"/>
      <c r="P20" s="231"/>
      <c r="Q20" s="231"/>
      <c r="R20" s="231"/>
      <c r="S20" s="231"/>
      <c r="T20" s="231"/>
      <c r="U20" s="231"/>
      <c r="V20" s="231"/>
      <c r="W20" s="231"/>
      <c r="X20" s="231"/>
      <c r="Y20" s="231"/>
      <c r="Z20" s="231"/>
    </row>
    <row r="21" spans="1:26" ht="22.5" customHeight="1">
      <c r="A21" s="231"/>
      <c r="B21" s="488"/>
      <c r="C21" s="488"/>
      <c r="D21" s="488"/>
      <c r="E21" s="488"/>
      <c r="F21" s="488"/>
      <c r="G21" s="488"/>
      <c r="H21" s="488"/>
      <c r="I21" s="488"/>
      <c r="J21" s="231"/>
      <c r="K21" s="231"/>
      <c r="L21" s="231"/>
      <c r="M21" s="231"/>
      <c r="N21" s="231"/>
      <c r="O21" s="231"/>
      <c r="P21" s="231"/>
      <c r="Q21" s="231"/>
      <c r="R21" s="231"/>
      <c r="S21" s="231"/>
      <c r="T21" s="231"/>
      <c r="U21" s="231"/>
      <c r="V21" s="231"/>
      <c r="W21" s="231"/>
      <c r="X21" s="231"/>
      <c r="Y21" s="231"/>
      <c r="Z21" s="231"/>
    </row>
    <row r="22" spans="1:26" ht="36.75" customHeight="1">
      <c r="A22" s="231"/>
      <c r="B22" s="488"/>
      <c r="C22" s="488"/>
      <c r="D22" s="488"/>
      <c r="E22" s="488"/>
      <c r="F22" s="488"/>
      <c r="G22" s="488"/>
      <c r="H22" s="488"/>
      <c r="I22" s="488"/>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8" t="s">
        <v>427</v>
      </c>
      <c r="C24" s="488"/>
      <c r="D24" s="488"/>
      <c r="E24" s="488"/>
      <c r="F24" s="488"/>
      <c r="G24" s="488"/>
      <c r="H24" s="488"/>
      <c r="I24" s="488"/>
      <c r="J24" s="231"/>
      <c r="K24" s="231"/>
      <c r="L24" s="231"/>
      <c r="M24" s="231"/>
      <c r="N24" s="231"/>
      <c r="O24" s="231"/>
      <c r="P24" s="231"/>
      <c r="Q24" s="231"/>
      <c r="R24" s="231"/>
      <c r="S24" s="231"/>
      <c r="T24" s="231"/>
      <c r="U24" s="231"/>
      <c r="V24" s="231"/>
      <c r="W24" s="231"/>
      <c r="X24" s="231"/>
      <c r="Y24" s="231"/>
      <c r="Z24" s="231"/>
    </row>
    <row r="25" spans="1:26" ht="23.25" customHeight="1">
      <c r="A25" s="231"/>
      <c r="B25" s="488"/>
      <c r="C25" s="488"/>
      <c r="D25" s="488"/>
      <c r="E25" s="488"/>
      <c r="F25" s="488"/>
      <c r="G25" s="488"/>
      <c r="H25" s="488"/>
      <c r="I25" s="488"/>
      <c r="J25" s="231"/>
      <c r="K25" s="231"/>
      <c r="L25" s="231"/>
      <c r="M25" s="231"/>
      <c r="N25" s="231"/>
      <c r="O25" s="231"/>
      <c r="P25" s="231"/>
      <c r="Q25" s="231"/>
      <c r="R25" s="231"/>
      <c r="S25" s="231"/>
      <c r="T25" s="231"/>
      <c r="U25" s="231"/>
      <c r="V25" s="231"/>
      <c r="W25" s="231"/>
      <c r="X25" s="231"/>
      <c r="Y25" s="231"/>
      <c r="Z25" s="231"/>
    </row>
    <row r="26" spans="1:26" ht="23.25" customHeight="1">
      <c r="A26" s="231"/>
      <c r="B26" s="488"/>
      <c r="C26" s="488"/>
      <c r="D26" s="488"/>
      <c r="E26" s="488"/>
      <c r="F26" s="488"/>
      <c r="G26" s="488"/>
      <c r="H26" s="488"/>
      <c r="I26" s="488"/>
      <c r="J26" s="231"/>
      <c r="K26" s="231"/>
      <c r="L26" s="231"/>
      <c r="M26" s="231"/>
      <c r="N26" s="231"/>
      <c r="O26" s="231"/>
      <c r="P26" s="231"/>
      <c r="Q26" s="231"/>
      <c r="R26" s="231"/>
      <c r="S26" s="231"/>
      <c r="T26" s="231"/>
      <c r="U26" s="231"/>
      <c r="V26" s="231"/>
      <c r="W26" s="231"/>
      <c r="X26" s="231"/>
      <c r="Y26" s="231"/>
      <c r="Z26" s="231"/>
    </row>
    <row r="27" spans="1:26" ht="23.25" customHeight="1">
      <c r="A27" s="231"/>
      <c r="B27" s="488"/>
      <c r="C27" s="488"/>
      <c r="D27" s="488"/>
      <c r="E27" s="488"/>
      <c r="F27" s="488"/>
      <c r="G27" s="488"/>
      <c r="H27" s="488"/>
      <c r="I27" s="488"/>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9">
        <f>INFORMACIÓN!$K$13</f>
        <v>0</v>
      </c>
      <c r="I28" s="427"/>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8" t="s">
        <v>430</v>
      </c>
      <c r="C30" s="488"/>
      <c r="D30" s="488"/>
      <c r="E30" s="488"/>
      <c r="F30" s="488"/>
      <c r="G30" s="488"/>
      <c r="H30" s="488"/>
      <c r="I30" s="488"/>
      <c r="J30" s="231"/>
      <c r="K30" s="231"/>
      <c r="L30" s="231"/>
      <c r="M30" s="231"/>
      <c r="N30" s="236"/>
      <c r="O30" s="231"/>
      <c r="P30" s="231"/>
      <c r="Q30" s="231"/>
      <c r="R30" s="231"/>
      <c r="S30" s="231"/>
      <c r="T30" s="231"/>
      <c r="U30" s="231"/>
      <c r="V30" s="231"/>
      <c r="W30" s="231"/>
      <c r="X30" s="231"/>
      <c r="Y30" s="231"/>
      <c r="Z30" s="231"/>
    </row>
    <row r="31" spans="1:26" ht="21.75" customHeight="1">
      <c r="A31" s="231"/>
      <c r="B31" s="488"/>
      <c r="C31" s="488"/>
      <c r="D31" s="488"/>
      <c r="E31" s="488"/>
      <c r="F31" s="488"/>
      <c r="G31" s="488"/>
      <c r="H31" s="488"/>
      <c r="I31" s="488"/>
      <c r="J31" s="231"/>
      <c r="K31" s="231"/>
      <c r="L31" s="231"/>
      <c r="M31" s="231"/>
      <c r="N31" s="231"/>
      <c r="O31" s="231"/>
      <c r="P31" s="231"/>
      <c r="Q31" s="231"/>
      <c r="R31" s="231"/>
      <c r="S31" s="231"/>
      <c r="T31" s="231"/>
      <c r="U31" s="231"/>
      <c r="V31" s="231"/>
      <c r="W31" s="231"/>
      <c r="X31" s="231"/>
      <c r="Y31" s="231"/>
      <c r="Z31" s="231"/>
    </row>
    <row r="32" spans="1:26" ht="17.25" customHeight="1">
      <c r="A32" s="22"/>
      <c r="B32" s="610" t="s">
        <v>431</v>
      </c>
      <c r="C32" s="488"/>
      <c r="D32" s="488"/>
      <c r="E32" s="488"/>
      <c r="F32" s="245">
        <f>INFORMACIÓN!$E$13</f>
        <v>0</v>
      </c>
      <c r="G32" s="248" t="s">
        <v>432</v>
      </c>
      <c r="H32" s="609">
        <f>INFORMACIÓN!$K$13</f>
        <v>0</v>
      </c>
      <c r="I32" s="427"/>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42578125" defaultRowHeight="15" customHeight="1"/>
  <cols>
    <col min="1" max="1" width="5.42578125" customWidth="1"/>
    <col min="2" max="2" width="5" customWidth="1"/>
    <col min="3" max="3" width="12.28515625" customWidth="1"/>
    <col min="4" max="4" width="18.28515625" customWidth="1"/>
    <col min="5" max="5" width="17.7109375" customWidth="1"/>
    <col min="6" max="6" width="12.7109375" customWidth="1"/>
    <col min="7" max="7" width="17.42578125" customWidth="1"/>
    <col min="8" max="8" width="14.7109375" customWidth="1"/>
    <col min="9" max="9" width="18" customWidth="1"/>
    <col min="10" max="10" width="15" customWidth="1"/>
    <col min="11"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8">
        <f ca="1">TODAY()</f>
        <v>45813</v>
      </c>
      <c r="E8" s="488"/>
      <c r="F8" s="488"/>
      <c r="G8" s="488"/>
      <c r="H8" s="488"/>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10" t="s">
        <v>418</v>
      </c>
      <c r="C11" s="488"/>
      <c r="D11" s="488"/>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10" t="s">
        <v>437</v>
      </c>
      <c r="C15" s="488"/>
      <c r="D15" s="488"/>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10" t="s">
        <v>438</v>
      </c>
      <c r="C17" s="488"/>
      <c r="D17" s="488"/>
      <c r="E17" s="615">
        <f>+INFORMACIÓN!D5</f>
        <v>0</v>
      </c>
      <c r="F17" s="616"/>
      <c r="G17" s="616"/>
      <c r="H17" s="616"/>
      <c r="I17" s="610" t="s">
        <v>439</v>
      </c>
      <c r="J17" s="488"/>
      <c r="K17" s="231"/>
      <c r="L17" s="231"/>
      <c r="M17" s="231"/>
      <c r="N17" s="231"/>
      <c r="O17" s="231"/>
      <c r="P17" s="231"/>
      <c r="Q17" s="231"/>
      <c r="R17" s="231"/>
      <c r="S17" s="231"/>
      <c r="T17" s="231"/>
      <c r="U17" s="231"/>
      <c r="V17" s="231"/>
      <c r="W17" s="231"/>
      <c r="X17" s="231"/>
      <c r="Y17" s="231"/>
      <c r="Z17" s="231"/>
    </row>
    <row r="18" spans="1:26" ht="21.75" customHeight="1">
      <c r="A18" s="231"/>
      <c r="B18" s="610" t="s">
        <v>440</v>
      </c>
      <c r="C18" s="488"/>
      <c r="D18" s="615">
        <f>+INFORMACIÓN!D7</f>
        <v>0</v>
      </c>
      <c r="E18" s="616"/>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17">
        <f>INFORMACIÓN!L22</f>
        <v>0</v>
      </c>
      <c r="D19" s="616"/>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42578125" defaultRowHeight="15" customHeight="1"/>
  <cols>
    <col min="1" max="1" width="7.42578125" customWidth="1"/>
    <col min="2" max="2" width="13" customWidth="1"/>
    <col min="3" max="3" width="24" customWidth="1"/>
    <col min="4" max="4" width="27.7109375" customWidth="1"/>
    <col min="5" max="5" width="18.42578125" customWidth="1"/>
    <col min="6" max="6" width="27.85546875" customWidth="1"/>
    <col min="7" max="7" width="26.42578125" customWidth="1"/>
    <col min="8"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13" t="s">
        <v>447</v>
      </c>
      <c r="C11" s="488"/>
      <c r="D11" s="488"/>
      <c r="E11" s="488"/>
      <c r="F11" s="488"/>
      <c r="G11" s="488"/>
      <c r="H11" s="98"/>
      <c r="I11" s="98"/>
      <c r="J11" s="98"/>
      <c r="K11" s="98"/>
      <c r="L11" s="98"/>
      <c r="M11" s="98"/>
      <c r="N11" s="98"/>
      <c r="O11" s="98"/>
      <c r="P11" s="98"/>
      <c r="Q11" s="98"/>
      <c r="R11" s="98"/>
      <c r="S11" s="98"/>
      <c r="T11" s="98"/>
      <c r="U11" s="98"/>
      <c r="V11" s="98"/>
      <c r="W11" s="98"/>
      <c r="X11" s="98"/>
      <c r="Y11" s="98"/>
      <c r="Z11" s="98"/>
    </row>
    <row r="12" spans="1:26" ht="21" customHeight="1">
      <c r="A12" s="98"/>
      <c r="B12" s="613" t="s">
        <v>448</v>
      </c>
      <c r="C12" s="488"/>
      <c r="D12" s="488"/>
      <c r="E12" s="488"/>
      <c r="F12" s="488"/>
      <c r="G12" s="488"/>
      <c r="H12" s="98"/>
      <c r="I12" s="98"/>
      <c r="J12" s="98"/>
      <c r="K12" s="98"/>
      <c r="L12" s="98"/>
      <c r="M12" s="98"/>
      <c r="N12" s="98"/>
      <c r="O12" s="98"/>
      <c r="P12" s="98"/>
      <c r="Q12" s="98"/>
      <c r="R12" s="98"/>
      <c r="S12" s="98"/>
      <c r="T12" s="98"/>
      <c r="U12" s="98"/>
      <c r="V12" s="98"/>
      <c r="W12" s="98"/>
      <c r="X12" s="98"/>
      <c r="Y12" s="98"/>
      <c r="Z12" s="98"/>
    </row>
    <row r="13" spans="1:26" ht="21.75" customHeight="1">
      <c r="A13" s="98"/>
      <c r="B13" s="613" t="s">
        <v>449</v>
      </c>
      <c r="C13" s="488"/>
      <c r="D13" s="488"/>
      <c r="E13" s="488"/>
      <c r="F13" s="488"/>
      <c r="G13" s="488"/>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9" t="s">
        <v>381</v>
      </c>
      <c r="C17" s="488"/>
      <c r="D17" s="614">
        <f>+INFORMACIÓN!D5</f>
        <v>0</v>
      </c>
      <c r="E17" s="427"/>
      <c r="F17" s="427"/>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9" t="s">
        <v>450</v>
      </c>
      <c r="C18" s="488"/>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9" t="s">
        <v>451</v>
      </c>
      <c r="C19" s="488"/>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45813</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20"/>
      <c r="C34" s="440"/>
      <c r="D34" s="440"/>
      <c r="E34" s="440"/>
      <c r="F34" s="440"/>
      <c r="G34" s="441"/>
      <c r="H34" s="98"/>
      <c r="I34" s="98"/>
      <c r="J34" s="98"/>
      <c r="K34" s="98"/>
      <c r="L34" s="98"/>
      <c r="M34" s="98"/>
      <c r="N34" s="98"/>
      <c r="O34" s="98"/>
      <c r="P34" s="98"/>
      <c r="Q34" s="98"/>
      <c r="R34" s="98"/>
      <c r="S34" s="98"/>
      <c r="T34" s="98"/>
      <c r="U34" s="98"/>
      <c r="V34" s="98"/>
      <c r="W34" s="98"/>
      <c r="X34" s="98"/>
      <c r="Y34" s="98"/>
      <c r="Z34" s="98"/>
    </row>
    <row r="35" spans="1:26" ht="16.5" customHeight="1">
      <c r="A35" s="98"/>
      <c r="B35" s="591"/>
      <c r="C35" s="488"/>
      <c r="D35" s="488"/>
      <c r="E35" s="488"/>
      <c r="F35" s="488"/>
      <c r="G35" s="592"/>
      <c r="H35" s="98"/>
      <c r="I35" s="98"/>
      <c r="J35" s="98"/>
      <c r="K35" s="98"/>
      <c r="L35" s="98"/>
      <c r="M35" s="98"/>
      <c r="N35" s="98"/>
      <c r="O35" s="98"/>
      <c r="P35" s="98"/>
      <c r="Q35" s="98"/>
      <c r="R35" s="98"/>
      <c r="S35" s="98"/>
      <c r="T35" s="98"/>
      <c r="U35" s="98"/>
      <c r="V35" s="98"/>
      <c r="W35" s="98"/>
      <c r="X35" s="98"/>
      <c r="Y35" s="98"/>
      <c r="Z35" s="98"/>
    </row>
    <row r="36" spans="1:26" ht="16.5" customHeight="1">
      <c r="A36" s="98"/>
      <c r="B36" s="591"/>
      <c r="C36" s="488"/>
      <c r="D36" s="488"/>
      <c r="E36" s="488"/>
      <c r="F36" s="488"/>
      <c r="G36" s="592"/>
      <c r="H36" s="98"/>
      <c r="I36" s="98"/>
      <c r="J36" s="98"/>
      <c r="K36" s="98"/>
      <c r="L36" s="98"/>
      <c r="M36" s="98"/>
      <c r="N36" s="98"/>
      <c r="O36" s="98"/>
      <c r="P36" s="98"/>
      <c r="Q36" s="98"/>
      <c r="R36" s="98"/>
      <c r="S36" s="98"/>
      <c r="T36" s="98"/>
      <c r="U36" s="98"/>
      <c r="V36" s="98"/>
      <c r="W36" s="98"/>
      <c r="X36" s="98"/>
      <c r="Y36" s="98"/>
      <c r="Z36" s="98"/>
    </row>
    <row r="37" spans="1:26" ht="16.5" customHeight="1">
      <c r="A37" s="98"/>
      <c r="B37" s="591"/>
      <c r="C37" s="488"/>
      <c r="D37" s="488"/>
      <c r="E37" s="488"/>
      <c r="F37" s="488"/>
      <c r="G37" s="592"/>
      <c r="H37" s="98"/>
      <c r="I37" s="98"/>
      <c r="J37" s="98"/>
      <c r="K37" s="98"/>
      <c r="L37" s="98"/>
      <c r="M37" s="98"/>
      <c r="N37" s="98"/>
      <c r="O37" s="98"/>
      <c r="P37" s="98"/>
      <c r="Q37" s="98"/>
      <c r="R37" s="98"/>
      <c r="S37" s="98"/>
      <c r="T37" s="98"/>
      <c r="U37" s="98"/>
      <c r="V37" s="98"/>
      <c r="W37" s="98"/>
      <c r="X37" s="98"/>
      <c r="Y37" s="98"/>
      <c r="Z37" s="98"/>
    </row>
    <row r="38" spans="1:26" ht="16.5" customHeight="1">
      <c r="A38" s="98"/>
      <c r="B38" s="591"/>
      <c r="C38" s="488"/>
      <c r="D38" s="488"/>
      <c r="E38" s="488"/>
      <c r="F38" s="488"/>
      <c r="G38" s="592"/>
      <c r="H38" s="98"/>
      <c r="I38" s="98"/>
      <c r="J38" s="98"/>
      <c r="K38" s="98"/>
      <c r="L38" s="98"/>
      <c r="M38" s="98"/>
      <c r="N38" s="98"/>
      <c r="O38" s="98"/>
      <c r="P38" s="98"/>
      <c r="Q38" s="98"/>
      <c r="R38" s="98"/>
      <c r="S38" s="98"/>
      <c r="T38" s="98"/>
      <c r="U38" s="98"/>
      <c r="V38" s="98"/>
      <c r="W38" s="98"/>
      <c r="X38" s="98"/>
      <c r="Y38" s="98"/>
      <c r="Z38" s="98"/>
    </row>
    <row r="39" spans="1:26" ht="16.5" customHeight="1">
      <c r="A39" s="98"/>
      <c r="B39" s="591"/>
      <c r="C39" s="488"/>
      <c r="D39" s="488"/>
      <c r="E39" s="488"/>
      <c r="F39" s="488"/>
      <c r="G39" s="592"/>
      <c r="H39" s="98"/>
      <c r="I39" s="98"/>
      <c r="J39" s="98"/>
      <c r="K39" s="98"/>
      <c r="L39" s="98"/>
      <c r="M39" s="98"/>
      <c r="N39" s="98"/>
      <c r="O39" s="98"/>
      <c r="P39" s="98"/>
      <c r="Q39" s="98"/>
      <c r="R39" s="98"/>
      <c r="S39" s="98"/>
      <c r="T39" s="98"/>
      <c r="U39" s="98"/>
      <c r="V39" s="98"/>
      <c r="W39" s="98"/>
      <c r="X39" s="98"/>
      <c r="Y39" s="98"/>
      <c r="Z39" s="98"/>
    </row>
    <row r="40" spans="1:26" ht="16.5" customHeight="1">
      <c r="A40" s="98"/>
      <c r="B40" s="591"/>
      <c r="C40" s="488"/>
      <c r="D40" s="488"/>
      <c r="E40" s="488"/>
      <c r="F40" s="488"/>
      <c r="G40" s="592"/>
      <c r="H40" s="98"/>
      <c r="I40" s="98"/>
      <c r="J40" s="98"/>
      <c r="K40" s="98"/>
      <c r="L40" s="98"/>
      <c r="M40" s="98"/>
      <c r="N40" s="98"/>
      <c r="O40" s="98"/>
      <c r="P40" s="98"/>
      <c r="Q40" s="98"/>
      <c r="R40" s="98"/>
      <c r="S40" s="98"/>
      <c r="T40" s="98"/>
      <c r="U40" s="98"/>
      <c r="V40" s="98"/>
      <c r="W40" s="98"/>
      <c r="X40" s="98"/>
      <c r="Y40" s="98"/>
      <c r="Z40" s="98"/>
    </row>
    <row r="41" spans="1:26" ht="16.5" customHeight="1">
      <c r="A41" s="98"/>
      <c r="B41" s="593"/>
      <c r="C41" s="427"/>
      <c r="D41" s="427"/>
      <c r="E41" s="427"/>
      <c r="F41" s="427"/>
      <c r="G41" s="594"/>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42578125" defaultRowHeight="15" customHeight="1"/>
  <cols>
    <col min="1" max="1" width="8.42578125" customWidth="1"/>
    <col min="2" max="2" width="19.42578125" customWidth="1"/>
    <col min="3" max="3" width="90.42578125" customWidth="1"/>
    <col min="4" max="4" width="14" customWidth="1"/>
    <col min="5" max="5" width="13.85546875" customWidth="1"/>
    <col min="6" max="6" width="7" customWidth="1"/>
    <col min="7" max="25" width="11.42578125" customWidth="1"/>
    <col min="26" max="26" width="8.710937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23" t="s">
        <v>469</v>
      </c>
      <c r="B2" s="488"/>
      <c r="C2" s="488"/>
      <c r="D2" s="488"/>
      <c r="E2" s="488"/>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45813</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24" t="s">
        <v>474</v>
      </c>
      <c r="C6" s="414"/>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21" t="s">
        <v>476</v>
      </c>
      <c r="C7" s="414"/>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24" t="s">
        <v>477</v>
      </c>
      <c r="C8" s="414"/>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21" t="s">
        <v>478</v>
      </c>
      <c r="C9" s="414"/>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21" t="s">
        <v>479</v>
      </c>
      <c r="C10" s="414"/>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21" t="s">
        <v>480</v>
      </c>
      <c r="C11" s="414"/>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21" t="s">
        <v>481</v>
      </c>
      <c r="C12" s="414"/>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21" t="s">
        <v>482</v>
      </c>
      <c r="C13" s="414"/>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24" t="s">
        <v>483</v>
      </c>
      <c r="C14" s="414"/>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25" t="s">
        <v>484</v>
      </c>
      <c r="C15" s="414"/>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21" t="s">
        <v>485</v>
      </c>
      <c r="C16" s="414"/>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21" t="s">
        <v>486</v>
      </c>
      <c r="C17" s="414"/>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21" t="s">
        <v>487</v>
      </c>
      <c r="C18" s="414"/>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21" t="s">
        <v>488</v>
      </c>
      <c r="C19" s="414"/>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24" t="s">
        <v>489</v>
      </c>
      <c r="C20" s="414"/>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21" t="s">
        <v>490</v>
      </c>
      <c r="C21" s="414"/>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21" t="s">
        <v>491</v>
      </c>
      <c r="C22" s="414"/>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21" t="s">
        <v>492</v>
      </c>
      <c r="C23" s="414"/>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21" t="s">
        <v>493</v>
      </c>
      <c r="C24" s="414"/>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21" t="s">
        <v>494</v>
      </c>
      <c r="C25" s="414"/>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21" t="s">
        <v>495</v>
      </c>
      <c r="C26" s="414"/>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21" t="s">
        <v>496</v>
      </c>
      <c r="C27" s="414"/>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21" t="s">
        <v>497</v>
      </c>
      <c r="C28" s="414"/>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21" t="s">
        <v>498</v>
      </c>
      <c r="C29" s="414"/>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21" t="s">
        <v>499</v>
      </c>
      <c r="C30" s="414"/>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21" t="s">
        <v>500</v>
      </c>
      <c r="C31" s="414"/>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21" t="s">
        <v>501</v>
      </c>
      <c r="C32" s="414"/>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21" t="s">
        <v>502</v>
      </c>
      <c r="C33" s="414"/>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26" t="s">
        <v>503</v>
      </c>
      <c r="C34" s="414"/>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26" t="s">
        <v>504</v>
      </c>
      <c r="C35" s="414"/>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21" t="s">
        <v>505</v>
      </c>
      <c r="C36" s="414"/>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21" t="s">
        <v>506</v>
      </c>
      <c r="C37" s="414"/>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21" t="s">
        <v>507</v>
      </c>
      <c r="C38" s="414"/>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21" t="s">
        <v>508</v>
      </c>
      <c r="C39" s="414"/>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21" t="s">
        <v>509</v>
      </c>
      <c r="C40" s="414"/>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21" t="s">
        <v>510</v>
      </c>
      <c r="C41" s="414"/>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21" t="s">
        <v>511</v>
      </c>
      <c r="C42" s="414"/>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21" t="s">
        <v>512</v>
      </c>
      <c r="C43" s="414"/>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21" t="s">
        <v>513</v>
      </c>
      <c r="C44" s="414"/>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21" t="s">
        <v>514</v>
      </c>
      <c r="C45" s="414"/>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21" t="s">
        <v>515</v>
      </c>
      <c r="C46" s="414"/>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21" t="s">
        <v>516</v>
      </c>
      <c r="C47" s="414"/>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21" t="s">
        <v>517</v>
      </c>
      <c r="C48" s="414"/>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21" t="s">
        <v>518</v>
      </c>
      <c r="C49" s="414"/>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21" t="s">
        <v>519</v>
      </c>
      <c r="C50" s="414"/>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21" t="s">
        <v>520</v>
      </c>
      <c r="C51" s="414"/>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21" t="s">
        <v>521</v>
      </c>
      <c r="C52" s="414"/>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21" t="s">
        <v>522</v>
      </c>
      <c r="C53" s="414"/>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21" t="s">
        <v>523</v>
      </c>
      <c r="C54" s="414"/>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21" t="s">
        <v>524</v>
      </c>
      <c r="C55" s="414"/>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21" t="s">
        <v>525</v>
      </c>
      <c r="C56" s="414"/>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21" t="s">
        <v>526</v>
      </c>
      <c r="C57" s="414"/>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21" t="s">
        <v>527</v>
      </c>
      <c r="C58" s="414"/>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21" t="s">
        <v>528</v>
      </c>
      <c r="C59" s="414"/>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21" t="s">
        <v>529</v>
      </c>
      <c r="C60" s="414"/>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21" t="s">
        <v>530</v>
      </c>
      <c r="C61" s="414"/>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21" t="s">
        <v>531</v>
      </c>
      <c r="C62" s="414"/>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21" t="s">
        <v>532</v>
      </c>
      <c r="C63" s="414"/>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21" t="s">
        <v>533</v>
      </c>
      <c r="C64" s="414"/>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21" t="s">
        <v>534</v>
      </c>
      <c r="C65" s="414"/>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21" t="s">
        <v>535</v>
      </c>
      <c r="C66" s="414"/>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21" t="s">
        <v>536</v>
      </c>
      <c r="C67" s="414"/>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21" t="s">
        <v>537</v>
      </c>
      <c r="C68" s="414"/>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22" t="s">
        <v>539</v>
      </c>
      <c r="D73" s="488"/>
      <c r="E73" s="488"/>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42578125" defaultRowHeight="15" customHeight="1"/>
  <cols>
    <col min="1" max="1" width="10.42578125" customWidth="1"/>
    <col min="2" max="2" width="21.140625" customWidth="1"/>
    <col min="3" max="3" width="6.85546875" customWidth="1"/>
    <col min="4" max="4" width="7.7109375" customWidth="1"/>
    <col min="5" max="5" width="28.140625" customWidth="1"/>
    <col min="6" max="6" width="13.42578125" customWidth="1"/>
    <col min="7" max="7" width="17.7109375" customWidth="1"/>
    <col min="8" max="8" width="11.42578125" customWidth="1"/>
    <col min="9" max="9" width="19" customWidth="1"/>
    <col min="10" max="10" width="6.42578125" customWidth="1"/>
    <col min="11"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13" t="s">
        <v>540</v>
      </c>
      <c r="C13" s="488"/>
      <c r="D13" s="488"/>
      <c r="E13" s="488"/>
      <c r="F13" s="488"/>
      <c r="G13" s="488"/>
      <c r="H13" s="488"/>
      <c r="I13" s="488"/>
      <c r="J13" s="48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9" t="s">
        <v>381</v>
      </c>
      <c r="C17" s="488"/>
      <c r="D17" s="488"/>
      <c r="E17" s="627">
        <f>+INFORMACIÓN!D5</f>
        <v>0</v>
      </c>
      <c r="F17" s="413"/>
      <c r="G17" s="413"/>
      <c r="H17" s="414"/>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9" t="s">
        <v>541</v>
      </c>
      <c r="C19" s="488"/>
      <c r="D19" s="488"/>
      <c r="E19" s="627">
        <f>+INFORMACIÓN!D7</f>
        <v>0</v>
      </c>
      <c r="F19" s="414"/>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9" t="s">
        <v>542</v>
      </c>
      <c r="C21" s="488"/>
      <c r="D21" s="488"/>
      <c r="E21" s="627">
        <f>+INFORMACIÓN!L7</f>
        <v>0</v>
      </c>
      <c r="F21" s="413"/>
      <c r="G21" s="413"/>
      <c r="H21" s="414"/>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9" t="s">
        <v>543</v>
      </c>
      <c r="C23" s="488"/>
      <c r="D23" s="488"/>
      <c r="E23" s="627">
        <f>+INFORMACIÓN!D22</f>
        <v>0</v>
      </c>
      <c r="F23" s="414"/>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13" t="s">
        <v>544</v>
      </c>
      <c r="C29" s="488"/>
      <c r="D29" s="488"/>
      <c r="E29" s="488"/>
      <c r="F29" s="488"/>
      <c r="G29" s="488"/>
      <c r="H29" s="488"/>
      <c r="I29" s="48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8" t="s">
        <v>545</v>
      </c>
      <c r="C32" s="440"/>
      <c r="D32" s="440"/>
      <c r="E32" s="441"/>
      <c r="F32" s="628" t="s">
        <v>546</v>
      </c>
      <c r="G32" s="440"/>
      <c r="H32" s="440"/>
      <c r="I32" s="441"/>
      <c r="J32" s="98"/>
      <c r="K32" s="98"/>
      <c r="L32" s="98"/>
      <c r="M32" s="98"/>
      <c r="N32" s="98"/>
      <c r="O32" s="98"/>
      <c r="P32" s="98"/>
      <c r="Q32" s="98"/>
      <c r="R32" s="98"/>
      <c r="S32" s="98"/>
      <c r="T32" s="98"/>
      <c r="U32" s="98"/>
      <c r="V32" s="98"/>
      <c r="W32" s="98"/>
      <c r="X32" s="98"/>
      <c r="Y32" s="98"/>
      <c r="Z32" s="98"/>
    </row>
    <row r="33" spans="1:26" ht="25.5" customHeight="1">
      <c r="A33" s="98"/>
      <c r="B33" s="593"/>
      <c r="C33" s="427"/>
      <c r="D33" s="427"/>
      <c r="E33" s="594"/>
      <c r="F33" s="593"/>
      <c r="G33" s="427"/>
      <c r="H33" s="427"/>
      <c r="I33" s="594"/>
      <c r="J33" s="98"/>
      <c r="K33" s="98"/>
      <c r="L33" s="98"/>
      <c r="M33" s="98"/>
      <c r="N33" s="98"/>
      <c r="O33" s="98"/>
      <c r="P33" s="98"/>
      <c r="Q33" s="98"/>
      <c r="R33" s="98"/>
      <c r="S33" s="98"/>
      <c r="T33" s="98"/>
      <c r="U33" s="98"/>
      <c r="V33" s="98"/>
      <c r="W33" s="98"/>
      <c r="X33" s="98"/>
      <c r="Y33" s="98"/>
      <c r="Z33" s="98"/>
    </row>
    <row r="34" spans="1:26" ht="27.75" customHeight="1">
      <c r="A34" s="98"/>
      <c r="B34" s="630"/>
      <c r="C34" s="440"/>
      <c r="D34" s="440"/>
      <c r="E34" s="441"/>
      <c r="F34" s="630"/>
      <c r="G34" s="440"/>
      <c r="H34" s="440"/>
      <c r="I34" s="441"/>
      <c r="J34" s="98"/>
      <c r="K34" s="98"/>
      <c r="L34" s="98"/>
      <c r="M34" s="98"/>
      <c r="N34" s="98"/>
      <c r="O34" s="98"/>
      <c r="P34" s="98"/>
      <c r="Q34" s="98"/>
      <c r="R34" s="98"/>
      <c r="S34" s="98"/>
      <c r="T34" s="98"/>
      <c r="U34" s="98"/>
      <c r="V34" s="98"/>
      <c r="W34" s="98"/>
      <c r="X34" s="98"/>
      <c r="Y34" s="98"/>
      <c r="Z34" s="98"/>
    </row>
    <row r="35" spans="1:26" ht="28.5" customHeight="1">
      <c r="A35" s="98"/>
      <c r="B35" s="591"/>
      <c r="C35" s="488"/>
      <c r="D35" s="488"/>
      <c r="E35" s="592"/>
      <c r="F35" s="591"/>
      <c r="G35" s="488"/>
      <c r="H35" s="488"/>
      <c r="I35" s="592"/>
      <c r="J35" s="98"/>
      <c r="K35" s="98"/>
      <c r="L35" s="98"/>
      <c r="M35" s="98"/>
      <c r="N35" s="98"/>
      <c r="O35" s="98"/>
      <c r="P35" s="98"/>
      <c r="Q35" s="98"/>
      <c r="R35" s="98"/>
      <c r="S35" s="98"/>
      <c r="T35" s="98"/>
      <c r="U35" s="98"/>
      <c r="V35" s="98"/>
      <c r="W35" s="98"/>
      <c r="X35" s="98"/>
      <c r="Y35" s="98"/>
      <c r="Z35" s="98"/>
    </row>
    <row r="36" spans="1:26" ht="27.75" customHeight="1">
      <c r="A36" s="98"/>
      <c r="B36" s="593"/>
      <c r="C36" s="427"/>
      <c r="D36" s="427"/>
      <c r="E36" s="594"/>
      <c r="F36" s="593"/>
      <c r="G36" s="427"/>
      <c r="H36" s="427"/>
      <c r="I36" s="594"/>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8" t="s">
        <v>547</v>
      </c>
      <c r="C38" s="440"/>
      <c r="D38" s="440"/>
      <c r="E38" s="441"/>
      <c r="F38" s="628" t="s">
        <v>548</v>
      </c>
      <c r="G38" s="440"/>
      <c r="H38" s="440"/>
      <c r="I38" s="441"/>
      <c r="J38" s="98"/>
      <c r="K38" s="98"/>
      <c r="L38" s="98"/>
      <c r="M38" s="98"/>
      <c r="N38" s="98"/>
      <c r="O38" s="98"/>
      <c r="P38" s="98"/>
      <c r="Q38" s="98"/>
      <c r="R38" s="98"/>
      <c r="S38" s="98"/>
      <c r="T38" s="98"/>
      <c r="U38" s="98"/>
      <c r="V38" s="98"/>
      <c r="W38" s="98"/>
      <c r="X38" s="98"/>
      <c r="Y38" s="98"/>
      <c r="Z38" s="98"/>
    </row>
    <row r="39" spans="1:26" ht="24.75" customHeight="1">
      <c r="A39" s="98"/>
      <c r="B39" s="593"/>
      <c r="C39" s="427"/>
      <c r="D39" s="427"/>
      <c r="E39" s="594"/>
      <c r="F39" s="593"/>
      <c r="G39" s="427"/>
      <c r="H39" s="427"/>
      <c r="I39" s="594"/>
      <c r="J39" s="98"/>
      <c r="K39" s="98"/>
      <c r="L39" s="98"/>
      <c r="M39" s="98"/>
      <c r="N39" s="98"/>
      <c r="O39" s="98"/>
      <c r="P39" s="98"/>
      <c r="Q39" s="98"/>
      <c r="R39" s="98"/>
      <c r="S39" s="98"/>
      <c r="T39" s="98"/>
      <c r="U39" s="98"/>
      <c r="V39" s="98"/>
      <c r="W39" s="98"/>
      <c r="X39" s="98"/>
      <c r="Y39" s="98"/>
      <c r="Z39" s="98"/>
    </row>
    <row r="40" spans="1:26" ht="27.75" customHeight="1">
      <c r="A40" s="98"/>
      <c r="B40" s="620"/>
      <c r="C40" s="440"/>
      <c r="D40" s="440"/>
      <c r="E40" s="441"/>
      <c r="F40" s="629"/>
      <c r="G40" s="440"/>
      <c r="H40" s="440"/>
      <c r="I40" s="441"/>
      <c r="J40" s="98"/>
      <c r="K40" s="98"/>
      <c r="L40" s="98"/>
      <c r="M40" s="98"/>
      <c r="N40" s="98"/>
      <c r="O40" s="98"/>
      <c r="P40" s="98"/>
      <c r="Q40" s="98"/>
      <c r="R40" s="98"/>
      <c r="S40" s="98"/>
      <c r="T40" s="98"/>
      <c r="U40" s="98"/>
      <c r="V40" s="98"/>
      <c r="W40" s="98"/>
      <c r="X40" s="98"/>
      <c r="Y40" s="98"/>
      <c r="Z40" s="98"/>
    </row>
    <row r="41" spans="1:26" ht="28.5" customHeight="1">
      <c r="A41" s="98"/>
      <c r="B41" s="591"/>
      <c r="C41" s="488"/>
      <c r="D41" s="488"/>
      <c r="E41" s="592"/>
      <c r="F41" s="591"/>
      <c r="G41" s="488"/>
      <c r="H41" s="488"/>
      <c r="I41" s="592"/>
      <c r="J41" s="98"/>
      <c r="K41" s="98"/>
      <c r="L41" s="98"/>
      <c r="M41" s="98"/>
      <c r="N41" s="98"/>
      <c r="O41" s="98"/>
      <c r="P41" s="98"/>
      <c r="Q41" s="98"/>
      <c r="R41" s="98"/>
      <c r="S41" s="98"/>
      <c r="T41" s="98"/>
      <c r="U41" s="98"/>
      <c r="V41" s="98"/>
      <c r="W41" s="98"/>
      <c r="X41" s="98"/>
      <c r="Y41" s="98"/>
      <c r="Z41" s="98"/>
    </row>
    <row r="42" spans="1:26" ht="28.5" customHeight="1">
      <c r="A42" s="98"/>
      <c r="B42" s="593"/>
      <c r="C42" s="427"/>
      <c r="D42" s="427"/>
      <c r="E42" s="594"/>
      <c r="F42" s="593"/>
      <c r="G42" s="427"/>
      <c r="H42" s="427"/>
      <c r="I42" s="594"/>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20</vt:i4>
      </vt:variant>
      <vt:variant>
        <vt:lpstr>Rangos con nombre</vt:lpstr>
      </vt:variant>
      <vt:variant>
        <vt:i4>15</vt:i4>
      </vt:variant>
    </vt:vector>
  </HeadingPairs>
  <TitlesOfParts>
    <vt:vector size="35" baseType="lpstr">
      <vt:lpstr>AUX</vt:lpstr>
      <vt:lpstr>RESUMEN</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'MOV. BANCARIOS'!Área_de_impresión</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Licencias Microsoft</cp:lastModifiedBy>
  <dcterms:created xsi:type="dcterms:W3CDTF">2025-03-21T19:03:09Z</dcterms:created>
  <dcterms:modified xsi:type="dcterms:W3CDTF">2025-06-05T16:53:38Z</dcterms:modified>
</cp:coreProperties>
</file>