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isq\Desktop\"/>
    </mc:Choice>
  </mc:AlternateContent>
  <bookViews>
    <workbookView xWindow="0" yWindow="0" windowWidth="20490" windowHeight="7755"/>
  </bookViews>
  <sheets>
    <sheet name="PF" sheetId="1" r:id="rId1"/>
    <sheet name="Hoja1" sheetId="2" r:id="rId2"/>
    <sheet name="Hoja2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D9" i="3"/>
  <c r="F8" i="3"/>
  <c r="F7" i="3"/>
  <c r="F6" i="3"/>
  <c r="F5" i="3"/>
  <c r="D95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9" i="3" l="1"/>
  <c r="D71" i="2"/>
  <c r="D67" i="2"/>
  <c r="D63" i="2"/>
  <c r="D59" i="2"/>
  <c r="D60" i="2"/>
  <c r="D70" i="2"/>
  <c r="D66" i="2"/>
  <c r="D62" i="2"/>
  <c r="D69" i="2"/>
  <c r="D65" i="2"/>
  <c r="D61" i="2"/>
  <c r="D72" i="2"/>
  <c r="D68" i="2"/>
  <c r="D64" i="2"/>
  <c r="D58" i="2"/>
  <c r="D54" i="2"/>
  <c r="D50" i="2"/>
  <c r="D46" i="2"/>
  <c r="D48" i="2"/>
  <c r="D53" i="2"/>
  <c r="D49" i="2"/>
  <c r="D45" i="2"/>
  <c r="D41" i="2"/>
  <c r="D52" i="2"/>
  <c r="D44" i="2"/>
  <c r="D51" i="2"/>
  <c r="D43" i="2"/>
  <c r="D42" i="2"/>
  <c r="D47" i="2"/>
  <c r="D28" i="2"/>
  <c r="D40" i="2"/>
  <c r="D31" i="2"/>
  <c r="D23" i="2"/>
  <c r="D36" i="2"/>
  <c r="D32" i="2"/>
  <c r="D24" i="2"/>
  <c r="D35" i="2"/>
  <c r="D27" i="2"/>
  <c r="D34" i="2"/>
  <c r="D30" i="2"/>
  <c r="D26" i="2"/>
  <c r="D33" i="2"/>
  <c r="D29" i="2"/>
  <c r="D25" i="2"/>
  <c r="D22" i="2"/>
  <c r="D16" i="2"/>
  <c r="D17" i="2"/>
  <c r="D13" i="2"/>
  <c r="D9" i="2"/>
  <c r="D5" i="2"/>
  <c r="D6" i="2"/>
  <c r="D12" i="2"/>
  <c r="D8" i="2"/>
  <c r="D15" i="2"/>
  <c r="D11" i="2"/>
  <c r="D7" i="2"/>
  <c r="D18" i="2"/>
  <c r="D14" i="2"/>
  <c r="D10" i="2"/>
  <c r="D4" i="2"/>
  <c r="H20" i="1"/>
  <c r="D24" i="1"/>
  <c r="C27" i="1" l="1"/>
  <c r="C30" i="1" l="1"/>
  <c r="C34" i="1" l="1"/>
  <c r="C37" i="1"/>
  <c r="C39" i="1"/>
  <c r="C40" i="1" s="1"/>
  <c r="C41" i="1" s="1"/>
  <c r="C42" i="1" s="1"/>
</calcChain>
</file>

<file path=xl/sharedStrings.xml><?xml version="1.0" encoding="utf-8"?>
<sst xmlns="http://schemas.openxmlformats.org/spreadsheetml/2006/main" count="288" uniqueCount="210">
  <si>
    <t>Funcionalidades</t>
  </si>
  <si>
    <t>Tipo</t>
  </si>
  <si>
    <t>EQ</t>
  </si>
  <si>
    <t>Valor</t>
  </si>
  <si>
    <t>PFSA</t>
  </si>
  <si>
    <t>ILF</t>
  </si>
  <si>
    <t>#</t>
  </si>
  <si>
    <t>Factor de ajuste</t>
  </si>
  <si>
    <t>Puntaje</t>
  </si>
  <si>
    <t>Comunicaciones de Datos</t>
  </si>
  <si>
    <t>Procesamiento de Datos Distribuido</t>
  </si>
  <si>
    <t>Objetivo Rendimiento</t>
  </si>
  <si>
    <t>Configuración Altamente Utilizada</t>
  </si>
  <si>
    <t>Tasa de Transacciones</t>
  </si>
  <si>
    <t>Entrada de Datos On-line</t>
  </si>
  <si>
    <t>Interfaz con el usuario</t>
  </si>
  <si>
    <t>Actualización On-line</t>
  </si>
  <si>
    <t>Complejidad de Procesamiento</t>
  </si>
  <si>
    <t>Reusabilidad</t>
  </si>
  <si>
    <t>Facilidad de Instalación</t>
  </si>
  <si>
    <t>Facilidad de Operación</t>
  </si>
  <si>
    <t>Múltiples Localizaciones</t>
  </si>
  <si>
    <t>Facilidad de Cambio</t>
  </si>
  <si>
    <t>GTI</t>
  </si>
  <si>
    <t>FA = (GTI × 0,01) + 0,65</t>
  </si>
  <si>
    <t>PF = PFSA × FA</t>
  </si>
  <si>
    <t>Tasa de Productividad estandar/PF</t>
  </si>
  <si>
    <t>Esfuerzo = Tamaño funcional × Tasa de productividad</t>
  </si>
  <si>
    <t>Factor de Ajuste</t>
  </si>
  <si>
    <t>PF Ajustados</t>
  </si>
  <si>
    <t>Estimación Micro</t>
  </si>
  <si>
    <t>Estimación Macro (Capers Jones)</t>
  </si>
  <si>
    <t>Esfuerzo = (Tamaño en PF/150) × Tamano en PF^(0.4)</t>
  </si>
  <si>
    <t>Horas/Hombre</t>
  </si>
  <si>
    <t>Con 2 Hombres</t>
  </si>
  <si>
    <t>1 Dia tiene 6 Horas productivas</t>
  </si>
  <si>
    <t>1 Mes tiene 20 dias habiles</t>
  </si>
  <si>
    <t>D/H</t>
  </si>
  <si>
    <t>Hr/H</t>
  </si>
  <si>
    <t>M/H</t>
  </si>
  <si>
    <t>Meses</t>
  </si>
  <si>
    <t>Total</t>
  </si>
  <si>
    <t>CREAR USUARIO</t>
  </si>
  <si>
    <t>LISTAR USUARIO</t>
  </si>
  <si>
    <t>ELIMINAR USUARIO</t>
  </si>
  <si>
    <t>ACTUALIZAR USUARIO</t>
  </si>
  <si>
    <t>CONSULTAR CURSOS</t>
  </si>
  <si>
    <t>CREAR CURSOS</t>
  </si>
  <si>
    <t>ESTADO CURSO</t>
  </si>
  <si>
    <t>CREAR NOTICIAS</t>
  </si>
  <si>
    <t>CONSULTAR NOTICIAS</t>
  </si>
  <si>
    <t>EDITAR NOTICIAS</t>
  </si>
  <si>
    <t>VER NOTICIAS</t>
  </si>
  <si>
    <t>ELIMINAR NOTICIAS</t>
  </si>
  <si>
    <t>CREAR BLOG</t>
  </si>
  <si>
    <t>EDITAR BLOG</t>
  </si>
  <si>
    <t>ELIMINAR BLOG</t>
  </si>
  <si>
    <t>VER BLOG</t>
  </si>
  <si>
    <t>INICIAR SESION</t>
  </si>
  <si>
    <t>BASE DE DATOS</t>
  </si>
  <si>
    <t>EI</t>
  </si>
  <si>
    <t>EO</t>
  </si>
  <si>
    <t>Act</t>
  </si>
  <si>
    <t>Fase</t>
  </si>
  <si>
    <t>Entregable</t>
  </si>
  <si>
    <t>Monto</t>
  </si>
  <si>
    <t>Recopilación de datos y especificaciones funcionales de la aplicación.</t>
  </si>
  <si>
    <t>Levantamiento de requerimientos Funcionales.</t>
  </si>
  <si>
    <t>Levantamiento de requerimientos No Funcionales.</t>
  </si>
  <si>
    <t>Realización de interfaz de usuarios.</t>
  </si>
  <si>
    <t>Casos de prueba con serie de interesados para el uso del prototipo, con el fin de verificar requerimientos.</t>
  </si>
  <si>
    <t>Definición de lenguaje y motor de BD a utilizar.</t>
  </si>
  <si>
    <t>Implementación de la BD</t>
  </si>
  <si>
    <t>Personas con la tarea de probar la aplicación, diferentes a las personas del entorno de desarrollo.</t>
  </si>
  <si>
    <t>Prueba de la integralidad de todos los módulos.</t>
  </si>
  <si>
    <t>Participación del usuario para verificar la funcionabilidad de la aplicación.</t>
  </si>
  <si>
    <t>Identificar errores o dificultades de los usuarios al usar la aplicación.</t>
  </si>
  <si>
    <t>Probar la aplicación para revisar el comportamiento con el uso masivo de datos e información.</t>
  </si>
  <si>
    <t>Estimación de proyecto</t>
  </si>
  <si>
    <t>Reunión con el cliente</t>
  </si>
  <si>
    <t xml:space="preserve">Elaborar acta de constitución </t>
  </si>
  <si>
    <t>Revisar acta de constitución</t>
  </si>
  <si>
    <t xml:space="preserve">Reunión con el cliente </t>
  </si>
  <si>
    <t>Elaborar el Documento</t>
  </si>
  <si>
    <t xml:space="preserve">Revisar lista de constitución </t>
  </si>
  <si>
    <t xml:space="preserve">Estructuración jerárquica de las actividades </t>
  </si>
  <si>
    <t>Determinar la duración de cada actividad</t>
  </si>
  <si>
    <t>Elaborar la estimación de los recursos y elaboración de actividades.</t>
  </si>
  <si>
    <t>Revisar el documento</t>
  </si>
  <si>
    <t>Plantear las fases del proyecto</t>
  </si>
  <si>
    <t xml:space="preserve">Elaborar del cronograma </t>
  </si>
  <si>
    <t>Revisar el cronograma</t>
  </si>
  <si>
    <t>Elaborar informe del estado del proyecto</t>
  </si>
  <si>
    <t>Realizar reunión de coordinación</t>
  </si>
  <si>
    <t>Elaborar documentos del cierre del proyecto</t>
  </si>
  <si>
    <t>Elaboración del manual de usuario</t>
  </si>
  <si>
    <t>Elaboración de acta</t>
  </si>
  <si>
    <t>Sprint 1: Módulo de Usuarios</t>
  </si>
  <si>
    <t>1.1 Modelado</t>
  </si>
  <si>
    <t>Realización de estructura de datos y diagramas.</t>
  </si>
  <si>
    <t>1.1.1 Diseño de datos</t>
  </si>
  <si>
    <t>Realizacion del modelado de datos de la aplicación</t>
  </si>
  <si>
    <t>Implementación de las reglas de modulo bajo un modelo MVC.</t>
  </si>
  <si>
    <t>Sprint 2: Módulo de Cursos</t>
  </si>
  <si>
    <t>Total:</t>
  </si>
  <si>
    <t>Sprint 3: Modulo de Noticias</t>
  </si>
  <si>
    <t>1.2 Analisis</t>
  </si>
  <si>
    <t>1.2.1 Especificacion funcional</t>
  </si>
  <si>
    <t>1.2.2 Requerimientos funcionales</t>
  </si>
  <si>
    <t>1.2.3 Requerimientos no funcionales</t>
  </si>
  <si>
    <t>1.3 Diseño</t>
  </si>
  <si>
    <t>1.3.1 Diseño funcional</t>
  </si>
  <si>
    <t>1.3.2 Diseño técnico</t>
  </si>
  <si>
    <t>1.3.3 Casos de prueba</t>
  </si>
  <si>
    <t>1.4 Desarrollo</t>
  </si>
  <si>
    <t>1.4.1 Preparación de ambiente de desarrollo</t>
  </si>
  <si>
    <t>1.4.2 Base de datos</t>
  </si>
  <si>
    <t>1.4.3 Lógica de módulo</t>
  </si>
  <si>
    <t>1.5 Pruebas</t>
  </si>
  <si>
    <t>1.5.1 Ambiente de pruebas</t>
  </si>
  <si>
    <t>1.5.2 Pruebas integrales</t>
  </si>
  <si>
    <t>1.5.3 Pruebas de aceptacion de usuario</t>
  </si>
  <si>
    <t>1.6 Entrega a operaciones</t>
  </si>
  <si>
    <t>1.6.1 Reporte de puesta en producción</t>
  </si>
  <si>
    <t>1.6.2 Pruebas de posproduccion</t>
  </si>
  <si>
    <t>2.1 Modelado</t>
  </si>
  <si>
    <t>2.1.1 Diseño de datos</t>
  </si>
  <si>
    <t>2.2 Analisis</t>
  </si>
  <si>
    <t>2.2.1 Especificacion funcional</t>
  </si>
  <si>
    <t>2.2.2 Requerimientos funcionales</t>
  </si>
  <si>
    <t>2.2.3 Requerimientos no funcionales</t>
  </si>
  <si>
    <t>2.3 Diseño</t>
  </si>
  <si>
    <t>2.3.1 Diseño funcional</t>
  </si>
  <si>
    <t>2.3.2 Diseño técnico</t>
  </si>
  <si>
    <t>2.3.3 Casos de prueba</t>
  </si>
  <si>
    <t>2.4 Desarrollo</t>
  </si>
  <si>
    <t>2.4.1 Preparación de ambiente de desarrollo</t>
  </si>
  <si>
    <t>2.4.2 Base de datos</t>
  </si>
  <si>
    <t>2.4.3 Lógica de módulo</t>
  </si>
  <si>
    <t>2.5 Pruebas</t>
  </si>
  <si>
    <t>2.5.1 Ambiente de pruebas</t>
  </si>
  <si>
    <t>2.5.2 Pruebas integrales</t>
  </si>
  <si>
    <t>2.5.3 Pruebas de aceptacion de usuario</t>
  </si>
  <si>
    <t>2.6 Entrega a operaciones</t>
  </si>
  <si>
    <t>2.6.1 Reporte de puesta en producción</t>
  </si>
  <si>
    <t>2.6.2 Pruebas de posproduccion</t>
  </si>
  <si>
    <t>3.1 Modelado</t>
  </si>
  <si>
    <t>3.1.1 Diseño de datos</t>
  </si>
  <si>
    <t>3.2 Analisis</t>
  </si>
  <si>
    <t>3.2.1 Especificacion funcional</t>
  </si>
  <si>
    <t>3.2.2 Requerimientos funcionales</t>
  </si>
  <si>
    <t>3.2.3 Requerimientos no funcionales</t>
  </si>
  <si>
    <t>3.3 Diseño</t>
  </si>
  <si>
    <t>3.3.1 Diseño funcional</t>
  </si>
  <si>
    <t>3.3.2 Diseño técnico</t>
  </si>
  <si>
    <t>3.3.3 Casos de prueba</t>
  </si>
  <si>
    <t>3.4 Desarrollo</t>
  </si>
  <si>
    <t>3.4.1 Preparación de ambiente de desarrollo</t>
  </si>
  <si>
    <t>3.4.2 Base de datos</t>
  </si>
  <si>
    <t>3.4.3 Lógica de módulo</t>
  </si>
  <si>
    <t>3.5 Pruebas</t>
  </si>
  <si>
    <t>3.5.1 Ambiente de pruebas</t>
  </si>
  <si>
    <t>3.5.2 Pruebas integrales</t>
  </si>
  <si>
    <t>3.5.3 Pruebas de aceptacion de usuario</t>
  </si>
  <si>
    <t>3.6 Entrega a operaciones</t>
  </si>
  <si>
    <t>3.6.1 Reporte de puesta en producción</t>
  </si>
  <si>
    <t>3.6.2 Pruebas de posproduccion</t>
  </si>
  <si>
    <t>Sprint 4: Módulo de Blog</t>
  </si>
  <si>
    <t>4.1 Modelado</t>
  </si>
  <si>
    <t>4.1.1 Diseño de datos</t>
  </si>
  <si>
    <t>4.2 Analisis</t>
  </si>
  <si>
    <t>4.2.1 Especificacion funcional</t>
  </si>
  <si>
    <t>4.2.2 Requerimientos funcionales</t>
  </si>
  <si>
    <t>4.2.3 Requerimientos no funcionales</t>
  </si>
  <si>
    <t>4.3 Diseño</t>
  </si>
  <si>
    <t>4.3.1 Diseño funcional</t>
  </si>
  <si>
    <t>4.3.2 Diseño técnico</t>
  </si>
  <si>
    <t>4.3.3 Casos de prueba</t>
  </si>
  <si>
    <t>4.4 Desarrollo</t>
  </si>
  <si>
    <t>4.4.1 Preparación de ambiente de desarrollo</t>
  </si>
  <si>
    <t>4.4.2 Base de datos</t>
  </si>
  <si>
    <t>4.4.3 Lógica de módulo</t>
  </si>
  <si>
    <t>4.5 Pruebas</t>
  </si>
  <si>
    <t>4.5.1 Ambiente de pruebas</t>
  </si>
  <si>
    <t>4.5.2 Pruebas integrales</t>
  </si>
  <si>
    <t>4.5.3 Pruebas de aceptacion de usuario</t>
  </si>
  <si>
    <t>4.6 Entrega a operaciones</t>
  </si>
  <si>
    <t>4.6.1 Reporte de puesta en producción</t>
  </si>
  <si>
    <t>4.6.2 Pruebas de posproduccion</t>
  </si>
  <si>
    <t>5.1Proyecto</t>
  </si>
  <si>
    <t>5.1.1 Acta de constitución</t>
  </si>
  <si>
    <t xml:space="preserve">5.1.2 Definición del alcance </t>
  </si>
  <si>
    <t xml:space="preserve">5.1.3 Creación del EDT </t>
  </si>
  <si>
    <t>5.1.4 Actividades</t>
  </si>
  <si>
    <t xml:space="preserve">5.1.5 Cronograma </t>
  </si>
  <si>
    <t xml:space="preserve">5.1.6 Seguimiento </t>
  </si>
  <si>
    <t xml:space="preserve">5.1.7 Cierre </t>
  </si>
  <si>
    <t xml:space="preserve">5.1.8 Manual de usuario </t>
  </si>
  <si>
    <t xml:space="preserve">5.1.9 Acta de capacitación </t>
  </si>
  <si>
    <t>Tipo de recurso</t>
  </si>
  <si>
    <t>Cantidad</t>
  </si>
  <si>
    <t>Precio</t>
  </si>
  <si>
    <t>Proyecto</t>
  </si>
  <si>
    <t>Costo Proyecto</t>
  </si>
  <si>
    <t>Sprint</t>
  </si>
  <si>
    <t>Sprint 1: Módulo de usuarios</t>
  </si>
  <si>
    <t>Totales</t>
  </si>
  <si>
    <t>Presupuesto Campus Virtual</t>
  </si>
  <si>
    <t>Sprint 3: Módulo de Noticias</t>
  </si>
  <si>
    <t>Sprint 4: Módulo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</si>
</sst>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* #,##0_-;\-&quot;$&quot;* #,##0_-;_-&quot;$&quot;* &quot;-&quot;_-;_-@_-"/>
    <numFmt numFmtId="41" formatCode="_-* #,##0_-;\-* #,##0_-;_-* &quot;-&quot;_-;_-@_-"/>
    <numFmt numFmtId="164" formatCode="[$-240A]General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  <xf numFmtId="164" fontId="9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5" fillId="0" borderId="1" xfId="1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6" fillId="0" borderId="2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/>
    <xf numFmtId="164" fontId="9" fillId="0" borderId="2" xfId="6" applyBorder="1"/>
    <xf numFmtId="0" fontId="2" fillId="0" borderId="1" xfId="1" applyBorder="1"/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/>
    <xf numFmtId="42" fontId="11" fillId="2" borderId="2" xfId="8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2" fontId="0" fillId="0" borderId="2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42" fontId="0" fillId="0" borderId="2" xfId="8" applyFont="1" applyBorder="1" applyAlignment="1">
      <alignment horizontal="center" vertical="center" wrapText="1"/>
    </xf>
    <xf numFmtId="42" fontId="0" fillId="0" borderId="0" xfId="0" applyNumberFormat="1"/>
    <xf numFmtId="0" fontId="0" fillId="0" borderId="0" xfId="0" applyFill="1"/>
    <xf numFmtId="0" fontId="12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2" fontId="0" fillId="0" borderId="2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2" fontId="0" fillId="0" borderId="0" xfId="8" applyFont="1" applyFill="1" applyBorder="1" applyAlignment="1">
      <alignment horizontal="center" vertical="center"/>
    </xf>
    <xf numFmtId="0" fontId="12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" xfId="0" applyBorder="1"/>
    <xf numFmtId="42" fontId="0" fillId="0" borderId="2" xfId="0" applyNumberFormat="1" applyBorder="1"/>
    <xf numFmtId="0" fontId="12" fillId="2" borderId="2" xfId="0" applyFon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41" fontId="0" fillId="0" borderId="2" xfId="7" applyFont="1" applyBorder="1"/>
    <xf numFmtId="42" fontId="0" fillId="0" borderId="2" xfId="8" applyFont="1" applyBorder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0" borderId="2" xfId="0" applyFont="1" applyBorder="1"/>
    <xf numFmtId="42" fontId="1" fillId="0" borderId="2" xfId="8" applyFont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42" fontId="0" fillId="0" borderId="2" xfId="8" applyFont="1" applyFill="1" applyBorder="1" applyAlignment="1">
      <alignment horizontal="center" vertical="center"/>
    </xf>
  </cellXfs>
  <cellStyles count="9">
    <cellStyle name="Excel Built-in Normal" xfId="6"/>
    <cellStyle name="Heading" xfId="2"/>
    <cellStyle name="Heading1" xfId="3"/>
    <cellStyle name="Millares [0]" xfId="7" builtinId="6"/>
    <cellStyle name="Moneda [0]" xfId="8" builtinId="7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colors>
    <mruColors>
      <color rgb="FFCDEE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2"/>
  <sheetViews>
    <sheetView tabSelected="1" zoomScale="85" zoomScaleNormal="85" workbookViewId="0">
      <selection activeCell="G27" sqref="G27"/>
    </sheetView>
  </sheetViews>
  <sheetFormatPr baseColWidth="10" defaultRowHeight="15" x14ac:dyDescent="0.25"/>
  <cols>
    <col min="2" max="2" width="49.140625" bestFit="1" customWidth="1"/>
    <col min="6" max="6" width="3.28515625" bestFit="1" customWidth="1"/>
    <col min="7" max="7" width="47.5703125" customWidth="1"/>
  </cols>
  <sheetData>
    <row r="5" spans="2:9" x14ac:dyDescent="0.25">
      <c r="B5" s="13" t="s">
        <v>0</v>
      </c>
      <c r="C5" s="13" t="s">
        <v>1</v>
      </c>
      <c r="D5" s="13" t="s">
        <v>3</v>
      </c>
      <c r="F5" s="13" t="s">
        <v>6</v>
      </c>
      <c r="G5" s="13" t="s">
        <v>7</v>
      </c>
      <c r="H5" s="13" t="s">
        <v>8</v>
      </c>
    </row>
    <row r="6" spans="2:9" x14ac:dyDescent="0.25">
      <c r="B6" s="17" t="s">
        <v>42</v>
      </c>
      <c r="C6" s="9" t="s">
        <v>60</v>
      </c>
      <c r="D6" s="6">
        <v>4</v>
      </c>
      <c r="F6" s="13">
        <v>1</v>
      </c>
      <c r="G6" s="17" t="s">
        <v>9</v>
      </c>
      <c r="H6" s="10">
        <v>4</v>
      </c>
    </row>
    <row r="7" spans="2:9" x14ac:dyDescent="0.25">
      <c r="B7" s="17" t="s">
        <v>43</v>
      </c>
      <c r="C7" s="9" t="s">
        <v>2</v>
      </c>
      <c r="D7" s="6">
        <v>4</v>
      </c>
      <c r="F7" s="13">
        <v>2</v>
      </c>
      <c r="G7" s="17" t="s">
        <v>10</v>
      </c>
      <c r="H7" s="10">
        <v>3</v>
      </c>
    </row>
    <row r="8" spans="2:9" x14ac:dyDescent="0.25">
      <c r="B8" s="17" t="s">
        <v>44</v>
      </c>
      <c r="C8" s="9" t="s">
        <v>60</v>
      </c>
      <c r="D8" s="6">
        <v>3</v>
      </c>
      <c r="F8" s="13">
        <v>3</v>
      </c>
      <c r="G8" s="17" t="s">
        <v>11</v>
      </c>
      <c r="H8" s="10">
        <v>3</v>
      </c>
    </row>
    <row r="9" spans="2:9" x14ac:dyDescent="0.25">
      <c r="B9" s="17" t="s">
        <v>45</v>
      </c>
      <c r="C9" s="9" t="s">
        <v>60</v>
      </c>
      <c r="D9" s="6">
        <v>4</v>
      </c>
      <c r="F9" s="13">
        <v>4</v>
      </c>
      <c r="G9" s="17" t="s">
        <v>12</v>
      </c>
      <c r="H9" s="10">
        <v>0</v>
      </c>
    </row>
    <row r="10" spans="2:9" x14ac:dyDescent="0.25">
      <c r="B10" s="17" t="s">
        <v>46</v>
      </c>
      <c r="C10" s="9" t="s">
        <v>61</v>
      </c>
      <c r="D10" s="6">
        <v>4</v>
      </c>
      <c r="F10" s="13">
        <v>5</v>
      </c>
      <c r="G10" s="17" t="s">
        <v>13</v>
      </c>
      <c r="H10" s="10">
        <v>3</v>
      </c>
    </row>
    <row r="11" spans="2:9" x14ac:dyDescent="0.25">
      <c r="B11" s="17" t="s">
        <v>47</v>
      </c>
      <c r="C11" s="9" t="s">
        <v>60</v>
      </c>
      <c r="D11" s="6">
        <v>4</v>
      </c>
      <c r="F11" s="13">
        <v>6</v>
      </c>
      <c r="G11" s="17" t="s">
        <v>14</v>
      </c>
      <c r="H11" s="10">
        <v>5</v>
      </c>
    </row>
    <row r="12" spans="2:9" x14ac:dyDescent="0.25">
      <c r="B12" s="17" t="s">
        <v>48</v>
      </c>
      <c r="C12" s="9" t="s">
        <v>60</v>
      </c>
      <c r="D12" s="6">
        <v>3</v>
      </c>
      <c r="F12" s="13">
        <v>7</v>
      </c>
      <c r="G12" s="17" t="s">
        <v>15</v>
      </c>
      <c r="H12" s="10">
        <v>5</v>
      </c>
    </row>
    <row r="13" spans="2:9" x14ac:dyDescent="0.25">
      <c r="B13" s="17" t="s">
        <v>49</v>
      </c>
      <c r="C13" s="9" t="s">
        <v>60</v>
      </c>
      <c r="D13" s="6">
        <v>4</v>
      </c>
      <c r="F13" s="13">
        <v>8</v>
      </c>
      <c r="G13" s="17" t="s">
        <v>16</v>
      </c>
      <c r="H13" s="10">
        <v>4</v>
      </c>
      <c r="I13" s="8"/>
    </row>
    <row r="14" spans="2:9" x14ac:dyDescent="0.25">
      <c r="B14" s="17" t="s">
        <v>50</v>
      </c>
      <c r="C14" s="9" t="s">
        <v>61</v>
      </c>
      <c r="D14" s="6">
        <v>3</v>
      </c>
      <c r="F14" s="13">
        <v>9</v>
      </c>
      <c r="G14" s="17" t="s">
        <v>17</v>
      </c>
      <c r="H14" s="10">
        <v>2</v>
      </c>
    </row>
    <row r="15" spans="2:9" x14ac:dyDescent="0.25">
      <c r="B15" s="17" t="s">
        <v>51</v>
      </c>
      <c r="C15" s="9" t="s">
        <v>60</v>
      </c>
      <c r="D15" s="6">
        <v>4</v>
      </c>
      <c r="F15" s="13">
        <v>10</v>
      </c>
      <c r="G15" s="17" t="s">
        <v>18</v>
      </c>
      <c r="H15" s="10">
        <v>5</v>
      </c>
    </row>
    <row r="16" spans="2:9" x14ac:dyDescent="0.25">
      <c r="B16" s="17" t="s">
        <v>52</v>
      </c>
      <c r="C16" s="9" t="s">
        <v>2</v>
      </c>
      <c r="D16" s="6">
        <v>4</v>
      </c>
      <c r="F16" s="13">
        <v>11</v>
      </c>
      <c r="G16" s="17" t="s">
        <v>19</v>
      </c>
      <c r="H16" s="10">
        <v>0</v>
      </c>
    </row>
    <row r="17" spans="2:8" x14ac:dyDescent="0.25">
      <c r="B17" s="17" t="s">
        <v>53</v>
      </c>
      <c r="C17" s="9" t="s">
        <v>60</v>
      </c>
      <c r="D17" s="6">
        <v>3</v>
      </c>
      <c r="F17" s="13">
        <v>12</v>
      </c>
      <c r="G17" s="17" t="s">
        <v>20</v>
      </c>
      <c r="H17" s="10">
        <v>5</v>
      </c>
    </row>
    <row r="18" spans="2:8" x14ac:dyDescent="0.25">
      <c r="B18" s="17" t="s">
        <v>54</v>
      </c>
      <c r="C18" s="9" t="s">
        <v>60</v>
      </c>
      <c r="D18" s="6">
        <v>4</v>
      </c>
      <c r="F18" s="13">
        <v>13</v>
      </c>
      <c r="G18" s="17" t="s">
        <v>21</v>
      </c>
      <c r="H18" s="10">
        <v>0</v>
      </c>
    </row>
    <row r="19" spans="2:8" s="1" customFormat="1" x14ac:dyDescent="0.25">
      <c r="B19" s="17" t="s">
        <v>55</v>
      </c>
      <c r="C19" s="9" t="s">
        <v>60</v>
      </c>
      <c r="D19" s="6">
        <v>4</v>
      </c>
      <c r="F19" s="13">
        <v>14</v>
      </c>
      <c r="G19" s="17" t="s">
        <v>22</v>
      </c>
      <c r="H19" s="10">
        <v>0</v>
      </c>
    </row>
    <row r="20" spans="2:8" s="1" customFormat="1" ht="15.75" x14ac:dyDescent="0.25">
      <c r="B20" s="17" t="s">
        <v>56</v>
      </c>
      <c r="C20" s="9" t="s">
        <v>60</v>
      </c>
      <c r="D20" s="6">
        <v>4</v>
      </c>
      <c r="F20" s="13"/>
      <c r="G20" s="13" t="s">
        <v>23</v>
      </c>
      <c r="H20" s="2">
        <f>SUM(H6:H19)</f>
        <v>39</v>
      </c>
    </row>
    <row r="21" spans="2:8" s="1" customFormat="1" x14ac:dyDescent="0.25">
      <c r="B21" s="17" t="s">
        <v>57</v>
      </c>
      <c r="C21" s="9" t="s">
        <v>2</v>
      </c>
      <c r="D21" s="6">
        <v>3</v>
      </c>
      <c r="F21"/>
      <c r="G21"/>
      <c r="H21"/>
    </row>
    <row r="22" spans="2:8" s="1" customFormat="1" x14ac:dyDescent="0.25">
      <c r="B22" s="17" t="s">
        <v>58</v>
      </c>
      <c r="C22" s="9" t="s">
        <v>60</v>
      </c>
      <c r="D22" s="6">
        <v>4</v>
      </c>
      <c r="F22"/>
      <c r="G22"/>
      <c r="H22"/>
    </row>
    <row r="23" spans="2:8" x14ac:dyDescent="0.25">
      <c r="B23" s="17" t="s">
        <v>59</v>
      </c>
      <c r="C23" s="9" t="s">
        <v>5</v>
      </c>
      <c r="D23" s="6">
        <v>10</v>
      </c>
    </row>
    <row r="24" spans="2:8" x14ac:dyDescent="0.25">
      <c r="B24" s="13" t="s">
        <v>41</v>
      </c>
      <c r="C24" s="13" t="s">
        <v>4</v>
      </c>
      <c r="D24" s="13">
        <f>SUM(D6:D23)</f>
        <v>73</v>
      </c>
    </row>
    <row r="26" spans="2:8" x14ac:dyDescent="0.25">
      <c r="B26" s="47" t="s">
        <v>28</v>
      </c>
      <c r="C26" s="48"/>
      <c r="D26" s="49"/>
    </row>
    <row r="27" spans="2:8" x14ac:dyDescent="0.25">
      <c r="B27" s="17" t="s">
        <v>24</v>
      </c>
      <c r="C27" s="12">
        <f>(H20*0.01)+0.65</f>
        <v>1.04</v>
      </c>
      <c r="D27" s="12"/>
    </row>
    <row r="29" spans="2:8" x14ac:dyDescent="0.25">
      <c r="B29" s="47" t="s">
        <v>29</v>
      </c>
      <c r="C29" s="48"/>
      <c r="D29" s="49"/>
    </row>
    <row r="30" spans="2:8" ht="15.75" x14ac:dyDescent="0.25">
      <c r="B30" s="17" t="s">
        <v>25</v>
      </c>
      <c r="C30" s="11">
        <f>D24*C27</f>
        <v>75.92</v>
      </c>
      <c r="D30" s="11"/>
    </row>
    <row r="32" spans="2:8" x14ac:dyDescent="0.25">
      <c r="B32" s="47" t="s">
        <v>30</v>
      </c>
      <c r="C32" s="48"/>
      <c r="D32" s="49"/>
    </row>
    <row r="33" spans="2:4" x14ac:dyDescent="0.25">
      <c r="B33" s="17" t="s">
        <v>26</v>
      </c>
      <c r="C33" s="12">
        <v>8</v>
      </c>
      <c r="D33" s="12"/>
    </row>
    <row r="34" spans="2:4" ht="15.75" x14ac:dyDescent="0.25">
      <c r="B34" s="17" t="s">
        <v>27</v>
      </c>
      <c r="C34" s="11">
        <f>C30*C33</f>
        <v>607.36</v>
      </c>
      <c r="D34" s="11"/>
    </row>
    <row r="36" spans="2:4" ht="15" customHeight="1" x14ac:dyDescent="0.25">
      <c r="B36" s="47" t="s">
        <v>31</v>
      </c>
      <c r="C36" s="48"/>
      <c r="D36" s="49"/>
    </row>
    <row r="37" spans="2:4" ht="15.75" x14ac:dyDescent="0.25">
      <c r="B37" s="17" t="s">
        <v>32</v>
      </c>
      <c r="C37" s="11">
        <f>(C30/150) * C30^0.4</f>
        <v>2.8602725626767773</v>
      </c>
      <c r="D37" s="11"/>
    </row>
    <row r="38" spans="2:4" x14ac:dyDescent="0.25">
      <c r="B38" s="1"/>
    </row>
    <row r="39" spans="2:4" x14ac:dyDescent="0.25">
      <c r="B39" s="3" t="s">
        <v>33</v>
      </c>
      <c r="C39" s="3">
        <f>C30*C33</f>
        <v>607.36</v>
      </c>
      <c r="D39" t="s">
        <v>38</v>
      </c>
    </row>
    <row r="40" spans="2:4" x14ac:dyDescent="0.25">
      <c r="B40" s="4" t="s">
        <v>35</v>
      </c>
      <c r="C40" s="4">
        <f>C39/6</f>
        <v>101.22666666666667</v>
      </c>
      <c r="D40" t="s">
        <v>37</v>
      </c>
    </row>
    <row r="41" spans="2:4" x14ac:dyDescent="0.25">
      <c r="B41" s="5" t="s">
        <v>36</v>
      </c>
      <c r="C41">
        <f>C40/20</f>
        <v>5.0613333333333337</v>
      </c>
      <c r="D41" t="s">
        <v>39</v>
      </c>
    </row>
    <row r="42" spans="2:4" x14ac:dyDescent="0.25">
      <c r="B42" s="7" t="s">
        <v>34</v>
      </c>
      <c r="C42">
        <f>C41/2</f>
        <v>2.5306666666666668</v>
      </c>
      <c r="D42" t="s">
        <v>40</v>
      </c>
    </row>
  </sheetData>
  <mergeCells count="9">
    <mergeCell ref="B26:D26"/>
    <mergeCell ref="C37:D37"/>
    <mergeCell ref="B36:D36"/>
    <mergeCell ref="C27:D27"/>
    <mergeCell ref="B29:D29"/>
    <mergeCell ref="C30:D30"/>
    <mergeCell ref="B32:D32"/>
    <mergeCell ref="C33:D33"/>
    <mergeCell ref="C34:D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zoomScaleNormal="100" workbookViewId="0">
      <selection activeCell="C19" sqref="C19:D19"/>
    </sheetView>
  </sheetViews>
  <sheetFormatPr baseColWidth="10" defaultRowHeight="15" x14ac:dyDescent="0.25"/>
  <cols>
    <col min="1" max="1" width="23.7109375" bestFit="1" customWidth="1"/>
    <col min="2" max="2" width="54.7109375" bestFit="1" customWidth="1"/>
    <col min="3" max="3" width="23.5703125" customWidth="1"/>
    <col min="4" max="4" width="12.5703125" bestFit="1" customWidth="1"/>
    <col min="7" max="7" width="12.5703125" bestFit="1" customWidth="1"/>
  </cols>
  <sheetData>
    <row r="1" spans="1:8" x14ac:dyDescent="0.25">
      <c r="A1" s="32"/>
      <c r="B1" s="32"/>
      <c r="C1" s="32"/>
      <c r="D1" s="32"/>
    </row>
    <row r="2" spans="1:8" x14ac:dyDescent="0.25">
      <c r="A2" s="33" t="s">
        <v>97</v>
      </c>
      <c r="B2" s="33"/>
      <c r="C2" s="33"/>
      <c r="D2" s="33"/>
      <c r="E2" s="43"/>
    </row>
    <row r="3" spans="1:8" x14ac:dyDescent="0.25">
      <c r="A3" s="13" t="s">
        <v>62</v>
      </c>
      <c r="B3" s="13" t="s">
        <v>63</v>
      </c>
      <c r="C3" s="14" t="s">
        <v>64</v>
      </c>
      <c r="D3" s="15" t="s">
        <v>65</v>
      </c>
      <c r="E3" s="43"/>
    </row>
    <row r="4" spans="1:8" s="1" customFormat="1" ht="45" x14ac:dyDescent="0.25">
      <c r="A4" s="31" t="s">
        <v>98</v>
      </c>
      <c r="B4" s="17" t="s">
        <v>100</v>
      </c>
      <c r="C4" s="18" t="s">
        <v>101</v>
      </c>
      <c r="D4" s="34">
        <f ca="1">(E4/SUM($E$4:$E$18))*$D$19</f>
        <v>107882.16998498017</v>
      </c>
      <c r="E4" s="37">
        <f t="shared" ref="E4:E18" ca="1" si="0">RAND()</f>
        <v>0.837381159808955</v>
      </c>
      <c r="G4" s="35"/>
      <c r="H4" s="35"/>
    </row>
    <row r="5" spans="1:8" ht="60" x14ac:dyDescent="0.25">
      <c r="A5" s="28" t="s">
        <v>106</v>
      </c>
      <c r="B5" s="17" t="s">
        <v>107</v>
      </c>
      <c r="C5" s="18" t="s">
        <v>66</v>
      </c>
      <c r="D5" s="34">
        <f t="shared" ref="D5:D18" ca="1" si="1">(E5/SUM($E$4:$E$18))*$D$19</f>
        <v>56942.693414226123</v>
      </c>
      <c r="E5" s="37">
        <f t="shared" ca="1" si="0"/>
        <v>0.44198905769590113</v>
      </c>
    </row>
    <row r="6" spans="1:8" ht="45" x14ac:dyDescent="0.25">
      <c r="A6" s="29"/>
      <c r="B6" s="17" t="s">
        <v>108</v>
      </c>
      <c r="C6" s="18" t="s">
        <v>67</v>
      </c>
      <c r="D6" s="34">
        <f t="shared" ca="1" si="1"/>
        <v>10125.143176809041</v>
      </c>
      <c r="E6" s="37">
        <f t="shared" ca="1" si="0"/>
        <v>7.8591338474267913E-2</v>
      </c>
    </row>
    <row r="7" spans="1:8" ht="45" x14ac:dyDescent="0.25">
      <c r="A7" s="30"/>
      <c r="B7" s="17" t="s">
        <v>109</v>
      </c>
      <c r="C7" s="18" t="s">
        <v>68</v>
      </c>
      <c r="D7" s="34">
        <f t="shared" ca="1" si="1"/>
        <v>95209.309393183677</v>
      </c>
      <c r="E7" s="37">
        <f t="shared" ca="1" si="0"/>
        <v>0.7390144445126906</v>
      </c>
    </row>
    <row r="8" spans="1:8" ht="30" x14ac:dyDescent="0.25">
      <c r="A8" s="16" t="s">
        <v>110</v>
      </c>
      <c r="B8" s="17" t="s">
        <v>111</v>
      </c>
      <c r="C8" s="18" t="s">
        <v>69</v>
      </c>
      <c r="D8" s="34">
        <f t="shared" ca="1" si="1"/>
        <v>22029.040878933491</v>
      </c>
      <c r="E8" s="37">
        <f t="shared" ca="1" si="0"/>
        <v>0.17098936555733391</v>
      </c>
    </row>
    <row r="9" spans="1:8" ht="30" x14ac:dyDescent="0.25">
      <c r="A9" s="16"/>
      <c r="B9" s="17" t="s">
        <v>112</v>
      </c>
      <c r="C9" s="18" t="s">
        <v>99</v>
      </c>
      <c r="D9" s="34">
        <f t="shared" ca="1" si="1"/>
        <v>80361.363756755207</v>
      </c>
      <c r="E9" s="37">
        <f t="shared" ca="1" si="0"/>
        <v>0.62376472401166783</v>
      </c>
    </row>
    <row r="10" spans="1:8" ht="75" x14ac:dyDescent="0.25">
      <c r="A10" s="16"/>
      <c r="B10" s="17" t="s">
        <v>113</v>
      </c>
      <c r="C10" s="18" t="s">
        <v>70</v>
      </c>
      <c r="D10" s="34">
        <f t="shared" ca="1" si="1"/>
        <v>79070.702058816169</v>
      </c>
      <c r="E10" s="37">
        <f t="shared" ca="1" si="0"/>
        <v>0.61374661082677684</v>
      </c>
    </row>
    <row r="11" spans="1:8" ht="30" x14ac:dyDescent="0.25">
      <c r="A11" s="16" t="s">
        <v>114</v>
      </c>
      <c r="B11" s="17" t="s">
        <v>115</v>
      </c>
      <c r="C11" s="18" t="s">
        <v>71</v>
      </c>
      <c r="D11" s="34">
        <f t="shared" ca="1" si="1"/>
        <v>40768.915673316405</v>
      </c>
      <c r="E11" s="37">
        <f t="shared" ca="1" si="0"/>
        <v>0.31644823139382694</v>
      </c>
    </row>
    <row r="12" spans="1:8" x14ac:dyDescent="0.25">
      <c r="A12" s="16"/>
      <c r="B12" s="17" t="s">
        <v>116</v>
      </c>
      <c r="C12" s="18" t="s">
        <v>72</v>
      </c>
      <c r="D12" s="34">
        <f t="shared" ca="1" si="1"/>
        <v>7426.3430858018055</v>
      </c>
      <c r="E12" s="37">
        <f t="shared" ca="1" si="0"/>
        <v>5.7643258262173647E-2</v>
      </c>
    </row>
    <row r="13" spans="1:8" ht="45" x14ac:dyDescent="0.25">
      <c r="A13" s="16"/>
      <c r="B13" s="17" t="s">
        <v>117</v>
      </c>
      <c r="C13" s="18" t="s">
        <v>102</v>
      </c>
      <c r="D13" s="34">
        <f t="shared" ca="1" si="1"/>
        <v>45400.810461227025</v>
      </c>
      <c r="E13" s="37">
        <f t="shared" ca="1" si="0"/>
        <v>0.35240098827806143</v>
      </c>
    </row>
    <row r="14" spans="1:8" ht="75" x14ac:dyDescent="0.25">
      <c r="A14" s="16" t="s">
        <v>118</v>
      </c>
      <c r="B14" s="17" t="s">
        <v>119</v>
      </c>
      <c r="C14" s="18" t="s">
        <v>73</v>
      </c>
      <c r="D14" s="34">
        <f t="shared" ca="1" si="1"/>
        <v>54762.149681290561</v>
      </c>
      <c r="E14" s="37">
        <f t="shared" ca="1" si="0"/>
        <v>0.42506368216485702</v>
      </c>
    </row>
    <row r="15" spans="1:8" ht="30" x14ac:dyDescent="0.25">
      <c r="A15" s="16"/>
      <c r="B15" s="17" t="s">
        <v>120</v>
      </c>
      <c r="C15" s="18" t="s">
        <v>74</v>
      </c>
      <c r="D15" s="34">
        <f t="shared" ca="1" si="1"/>
        <v>32231.89225790546</v>
      </c>
      <c r="E15" s="37">
        <f t="shared" ca="1" si="0"/>
        <v>0.25018387492131344</v>
      </c>
    </row>
    <row r="16" spans="1:8" ht="60" x14ac:dyDescent="0.25">
      <c r="A16" s="16"/>
      <c r="B16" s="17" t="s">
        <v>121</v>
      </c>
      <c r="C16" s="18" t="s">
        <v>75</v>
      </c>
      <c r="D16" s="34">
        <f t="shared" ca="1" si="1"/>
        <v>85088.737959700171</v>
      </c>
      <c r="E16" s="37">
        <f t="shared" ca="1" si="0"/>
        <v>0.66045859189979184</v>
      </c>
    </row>
    <row r="17" spans="1:7" ht="60" x14ac:dyDescent="0.25">
      <c r="A17" s="16" t="s">
        <v>122</v>
      </c>
      <c r="B17" s="17" t="s">
        <v>123</v>
      </c>
      <c r="C17" s="18" t="s">
        <v>76</v>
      </c>
      <c r="D17" s="34">
        <f t="shared" ca="1" si="1"/>
        <v>55127.482955779364</v>
      </c>
      <c r="E17" s="37">
        <f t="shared" ca="1" si="0"/>
        <v>0.42789939821646061</v>
      </c>
    </row>
    <row r="18" spans="1:7" ht="75" x14ac:dyDescent="0.25">
      <c r="A18" s="16"/>
      <c r="B18" s="17" t="s">
        <v>124</v>
      </c>
      <c r="C18" s="18" t="s">
        <v>77</v>
      </c>
      <c r="D18" s="34">
        <f t="shared" ca="1" si="1"/>
        <v>27573.245261275388</v>
      </c>
      <c r="E18" s="37">
        <f t="shared" ca="1" si="0"/>
        <v>0.21402346745340917</v>
      </c>
    </row>
    <row r="19" spans="1:7" x14ac:dyDescent="0.25">
      <c r="A19" s="1"/>
      <c r="B19" s="1"/>
      <c r="C19" s="64" t="s">
        <v>104</v>
      </c>
      <c r="D19" s="57">
        <v>800000</v>
      </c>
      <c r="E19" s="43"/>
    </row>
    <row r="20" spans="1:7" x14ac:dyDescent="0.25">
      <c r="A20" s="33" t="s">
        <v>103</v>
      </c>
      <c r="B20" s="33"/>
      <c r="C20" s="33"/>
      <c r="D20" s="33"/>
      <c r="E20" s="43"/>
    </row>
    <row r="21" spans="1:7" x14ac:dyDescent="0.25">
      <c r="A21" s="13" t="s">
        <v>62</v>
      </c>
      <c r="B21" s="13" t="s">
        <v>63</v>
      </c>
      <c r="C21" s="14" t="s">
        <v>64</v>
      </c>
      <c r="D21" s="15" t="s">
        <v>65</v>
      </c>
      <c r="E21" s="37"/>
    </row>
    <row r="22" spans="1:7" ht="45" x14ac:dyDescent="0.25">
      <c r="A22" s="31" t="s">
        <v>125</v>
      </c>
      <c r="B22" s="17" t="s">
        <v>126</v>
      </c>
      <c r="C22" s="18" t="s">
        <v>101</v>
      </c>
      <c r="D22" s="40">
        <f ca="1">(E22/SUM($E$22:$E$36))*$D$37</f>
        <v>31400.648611833927</v>
      </c>
      <c r="E22" s="37">
        <f t="shared" ref="E22:E36" ca="1" si="2">RAND()</f>
        <v>0.11073777643111105</v>
      </c>
      <c r="G22" s="35"/>
    </row>
    <row r="23" spans="1:7" ht="60" x14ac:dyDescent="0.25">
      <c r="A23" s="28" t="s">
        <v>127</v>
      </c>
      <c r="B23" s="17" t="s">
        <v>128</v>
      </c>
      <c r="C23" s="18" t="s">
        <v>66</v>
      </c>
      <c r="D23" s="40">
        <f t="shared" ref="D23:D36" ca="1" si="3">(E23/SUM($E$22:$E$36))*$D$37</f>
        <v>170080.61751986775</v>
      </c>
      <c r="E23" s="37">
        <f t="shared" ca="1" si="2"/>
        <v>0.59980765464450769</v>
      </c>
    </row>
    <row r="24" spans="1:7" ht="45" x14ac:dyDescent="0.25">
      <c r="A24" s="29"/>
      <c r="B24" s="17" t="s">
        <v>129</v>
      </c>
      <c r="C24" s="18" t="s">
        <v>67</v>
      </c>
      <c r="D24" s="40">
        <f t="shared" ca="1" si="3"/>
        <v>25607.412494620145</v>
      </c>
      <c r="E24" s="37">
        <f t="shared" ca="1" si="2"/>
        <v>9.0307303994344723E-2</v>
      </c>
    </row>
    <row r="25" spans="1:7" ht="45" x14ac:dyDescent="0.25">
      <c r="A25" s="30"/>
      <c r="B25" s="17" t="s">
        <v>130</v>
      </c>
      <c r="C25" s="18" t="s">
        <v>68</v>
      </c>
      <c r="D25" s="40">
        <f t="shared" ca="1" si="3"/>
        <v>138687.10092884128</v>
      </c>
      <c r="E25" s="37">
        <f t="shared" ca="1" si="2"/>
        <v>0.4890950300545398</v>
      </c>
    </row>
    <row r="26" spans="1:7" ht="30" x14ac:dyDescent="0.25">
      <c r="A26" s="16" t="s">
        <v>131</v>
      </c>
      <c r="B26" s="17" t="s">
        <v>132</v>
      </c>
      <c r="C26" s="18" t="s">
        <v>69</v>
      </c>
      <c r="D26" s="40">
        <f t="shared" ca="1" si="3"/>
        <v>112217.09004727777</v>
      </c>
      <c r="E26" s="37">
        <f t="shared" ca="1" si="2"/>
        <v>0.39574567974758579</v>
      </c>
    </row>
    <row r="27" spans="1:7" ht="30" x14ac:dyDescent="0.25">
      <c r="A27" s="16"/>
      <c r="B27" s="17" t="s">
        <v>133</v>
      </c>
      <c r="C27" s="18" t="s">
        <v>99</v>
      </c>
      <c r="D27" s="40">
        <f t="shared" ca="1" si="3"/>
        <v>17211.36541638034</v>
      </c>
      <c r="E27" s="37">
        <f t="shared" ca="1" si="2"/>
        <v>6.0697737779690009E-2</v>
      </c>
    </row>
    <row r="28" spans="1:7" ht="75" x14ac:dyDescent="0.25">
      <c r="A28" s="16"/>
      <c r="B28" s="17" t="s">
        <v>134</v>
      </c>
      <c r="C28" s="18" t="s">
        <v>70</v>
      </c>
      <c r="D28" s="40">
        <f t="shared" ca="1" si="3"/>
        <v>50865.168251208117</v>
      </c>
      <c r="E28" s="37">
        <f t="shared" ca="1" si="2"/>
        <v>0.17938150576323908</v>
      </c>
    </row>
    <row r="29" spans="1:7" ht="30" x14ac:dyDescent="0.25">
      <c r="A29" s="16" t="s">
        <v>135</v>
      </c>
      <c r="B29" s="17" t="s">
        <v>136</v>
      </c>
      <c r="C29" s="18" t="s">
        <v>71</v>
      </c>
      <c r="D29" s="40">
        <f t="shared" ca="1" si="3"/>
        <v>50209.016895632296</v>
      </c>
      <c r="E29" s="37">
        <f t="shared" ca="1" si="2"/>
        <v>0.17706751718876923</v>
      </c>
    </row>
    <row r="30" spans="1:7" x14ac:dyDescent="0.25">
      <c r="A30" s="16"/>
      <c r="B30" s="17" t="s">
        <v>137</v>
      </c>
      <c r="C30" s="18" t="s">
        <v>72</v>
      </c>
      <c r="D30" s="40">
        <f t="shared" ca="1" si="3"/>
        <v>231512.37290629474</v>
      </c>
      <c r="E30" s="37">
        <f t="shared" ca="1" si="2"/>
        <v>0.81645337040176391</v>
      </c>
    </row>
    <row r="31" spans="1:7" ht="45" x14ac:dyDescent="0.25">
      <c r="A31" s="16"/>
      <c r="B31" s="17" t="s">
        <v>138</v>
      </c>
      <c r="C31" s="18" t="s">
        <v>102</v>
      </c>
      <c r="D31" s="40">
        <f t="shared" ca="1" si="3"/>
        <v>267887.52381256473</v>
      </c>
      <c r="E31" s="37">
        <f t="shared" ca="1" si="2"/>
        <v>0.94473426607690569</v>
      </c>
    </row>
    <row r="32" spans="1:7" ht="75" x14ac:dyDescent="0.25">
      <c r="A32" s="16" t="s">
        <v>139</v>
      </c>
      <c r="B32" s="17" t="s">
        <v>140</v>
      </c>
      <c r="C32" s="18" t="s">
        <v>73</v>
      </c>
      <c r="D32" s="40">
        <f t="shared" ca="1" si="3"/>
        <v>11522.858840120163</v>
      </c>
      <c r="E32" s="37">
        <f t="shared" ca="1" si="2"/>
        <v>4.0636605372654233E-2</v>
      </c>
    </row>
    <row r="33" spans="1:7" ht="30" x14ac:dyDescent="0.25">
      <c r="A33" s="16"/>
      <c r="B33" s="17" t="s">
        <v>141</v>
      </c>
      <c r="C33" s="18" t="s">
        <v>74</v>
      </c>
      <c r="D33" s="40">
        <f t="shared" ca="1" si="3"/>
        <v>210614.48919152166</v>
      </c>
      <c r="E33" s="37">
        <f t="shared" ca="1" si="2"/>
        <v>0.74275472795341158</v>
      </c>
    </row>
    <row r="34" spans="1:7" ht="60" x14ac:dyDescent="0.25">
      <c r="A34" s="16"/>
      <c r="B34" s="17" t="s">
        <v>142</v>
      </c>
      <c r="C34" s="18" t="s">
        <v>75</v>
      </c>
      <c r="D34" s="40">
        <f t="shared" ca="1" si="3"/>
        <v>276722.53783630027</v>
      </c>
      <c r="E34" s="37">
        <f t="shared" ca="1" si="2"/>
        <v>0.97589189660296549</v>
      </c>
    </row>
    <row r="35" spans="1:7" ht="60" x14ac:dyDescent="0.25">
      <c r="A35" s="16" t="s">
        <v>143</v>
      </c>
      <c r="B35" s="17" t="s">
        <v>144</v>
      </c>
      <c r="C35" s="18" t="s">
        <v>76</v>
      </c>
      <c r="D35" s="40">
        <f t="shared" ca="1" si="3"/>
        <v>207924.10681698704</v>
      </c>
      <c r="E35" s="37">
        <f t="shared" ca="1" si="2"/>
        <v>0.73326680413412026</v>
      </c>
    </row>
    <row r="36" spans="1:7" ht="75" x14ac:dyDescent="0.25">
      <c r="A36" s="16"/>
      <c r="B36" s="17" t="s">
        <v>145</v>
      </c>
      <c r="C36" s="18" t="s">
        <v>77</v>
      </c>
      <c r="D36" s="40">
        <f t="shared" ca="1" si="3"/>
        <v>197537.69043054938</v>
      </c>
      <c r="E36" s="37">
        <f t="shared" ca="1" si="2"/>
        <v>0.69663798573167823</v>
      </c>
    </row>
    <row r="37" spans="1:7" s="1" customFormat="1" x14ac:dyDescent="0.25">
      <c r="A37" s="38"/>
      <c r="B37" s="39"/>
      <c r="C37" s="18" t="s">
        <v>104</v>
      </c>
      <c r="D37" s="19">
        <v>2000000</v>
      </c>
      <c r="E37" s="37"/>
    </row>
    <row r="38" spans="1:7" x14ac:dyDescent="0.25">
      <c r="A38" s="33" t="s">
        <v>105</v>
      </c>
      <c r="B38" s="33"/>
      <c r="C38" s="33"/>
      <c r="D38" s="33"/>
      <c r="E38" s="37"/>
    </row>
    <row r="39" spans="1:7" x14ac:dyDescent="0.25">
      <c r="A39" s="13" t="s">
        <v>62</v>
      </c>
      <c r="B39" s="13" t="s">
        <v>63</v>
      </c>
      <c r="C39" s="14" t="s">
        <v>64</v>
      </c>
      <c r="D39" s="15" t="s">
        <v>65</v>
      </c>
      <c r="E39" s="37"/>
    </row>
    <row r="40" spans="1:7" ht="45" x14ac:dyDescent="0.25">
      <c r="A40" s="31" t="s">
        <v>146</v>
      </c>
      <c r="B40" s="17" t="s">
        <v>147</v>
      </c>
      <c r="C40" s="18" t="s">
        <v>101</v>
      </c>
      <c r="D40" s="40">
        <f ca="1">(E40/SUM($E$40:$E$54))*$D$55</f>
        <v>164655.38398465494</v>
      </c>
      <c r="E40" s="37">
        <f t="shared" ref="E40:E54" ca="1" si="4">RAND()</f>
        <v>0.734861843485342</v>
      </c>
      <c r="G40" s="35"/>
    </row>
    <row r="41" spans="1:7" ht="60" x14ac:dyDescent="0.25">
      <c r="A41" s="28" t="s">
        <v>148</v>
      </c>
      <c r="B41" s="17" t="s">
        <v>149</v>
      </c>
      <c r="C41" s="18" t="s">
        <v>66</v>
      </c>
      <c r="D41" s="40">
        <f t="shared" ref="D41:D54" ca="1" si="5">(E41/SUM($E$40:$E$54))*$D$55</f>
        <v>205755.91954077964</v>
      </c>
      <c r="E41" s="37">
        <f t="shared" ca="1" si="4"/>
        <v>0.9182947479922694</v>
      </c>
    </row>
    <row r="42" spans="1:7" ht="45" x14ac:dyDescent="0.25">
      <c r="A42" s="29"/>
      <c r="B42" s="17" t="s">
        <v>150</v>
      </c>
      <c r="C42" s="18" t="s">
        <v>67</v>
      </c>
      <c r="D42" s="40">
        <f t="shared" ca="1" si="5"/>
        <v>78640.784942137427</v>
      </c>
      <c r="E42" s="37">
        <f t="shared" ca="1" si="4"/>
        <v>0.35097614664758969</v>
      </c>
    </row>
    <row r="43" spans="1:7" ht="45" x14ac:dyDescent="0.25">
      <c r="A43" s="30"/>
      <c r="B43" s="17" t="s">
        <v>151</v>
      </c>
      <c r="C43" s="18" t="s">
        <v>68</v>
      </c>
      <c r="D43" s="40">
        <f t="shared" ca="1" si="5"/>
        <v>209974.68102692737</v>
      </c>
      <c r="E43" s="37">
        <f t="shared" ca="1" si="4"/>
        <v>0.93712320514872893</v>
      </c>
    </row>
    <row r="44" spans="1:7" ht="30" x14ac:dyDescent="0.25">
      <c r="A44" s="16" t="s">
        <v>152</v>
      </c>
      <c r="B44" s="17" t="s">
        <v>153</v>
      </c>
      <c r="C44" s="18" t="s">
        <v>69</v>
      </c>
      <c r="D44" s="40">
        <f t="shared" ca="1" si="5"/>
        <v>191719.84542059872</v>
      </c>
      <c r="E44" s="37">
        <f t="shared" ca="1" si="4"/>
        <v>0.85565133449651443</v>
      </c>
    </row>
    <row r="45" spans="1:7" ht="30" x14ac:dyDescent="0.25">
      <c r="A45" s="16"/>
      <c r="B45" s="17" t="s">
        <v>154</v>
      </c>
      <c r="C45" s="18" t="s">
        <v>99</v>
      </c>
      <c r="D45" s="40">
        <f t="shared" ca="1" si="5"/>
        <v>127645.5119475134</v>
      </c>
      <c r="E45" s="37">
        <f t="shared" ca="1" si="4"/>
        <v>0.56968569112275025</v>
      </c>
    </row>
    <row r="46" spans="1:7" ht="75" x14ac:dyDescent="0.25">
      <c r="A46" s="16"/>
      <c r="B46" s="17" t="s">
        <v>155</v>
      </c>
      <c r="C46" s="18" t="s">
        <v>70</v>
      </c>
      <c r="D46" s="40">
        <f t="shared" ca="1" si="5"/>
        <v>180061.27513381522</v>
      </c>
      <c r="E46" s="37">
        <f t="shared" ca="1" si="4"/>
        <v>0.80361879085283006</v>
      </c>
    </row>
    <row r="47" spans="1:7" ht="30" x14ac:dyDescent="0.25">
      <c r="A47" s="16" t="s">
        <v>156</v>
      </c>
      <c r="B47" s="17" t="s">
        <v>157</v>
      </c>
      <c r="C47" s="18" t="s">
        <v>71</v>
      </c>
      <c r="D47" s="40">
        <f t="shared" ca="1" si="5"/>
        <v>12909.577008011351</v>
      </c>
      <c r="E47" s="37">
        <f t="shared" ca="1" si="4"/>
        <v>5.76158236016584E-2</v>
      </c>
    </row>
    <row r="48" spans="1:7" x14ac:dyDescent="0.25">
      <c r="A48" s="16"/>
      <c r="B48" s="17" t="s">
        <v>158</v>
      </c>
      <c r="C48" s="18" t="s">
        <v>72</v>
      </c>
      <c r="D48" s="40">
        <f t="shared" ca="1" si="5"/>
        <v>166385.1312831199</v>
      </c>
      <c r="E48" s="37">
        <f t="shared" ca="1" si="4"/>
        <v>0.74258175678396954</v>
      </c>
    </row>
    <row r="49" spans="1:7" ht="45" x14ac:dyDescent="0.25">
      <c r="A49" s="16"/>
      <c r="B49" s="17" t="s">
        <v>159</v>
      </c>
      <c r="C49" s="18" t="s">
        <v>102</v>
      </c>
      <c r="D49" s="40">
        <f t="shared" ca="1" si="5"/>
        <v>49768.930098830104</v>
      </c>
      <c r="E49" s="37">
        <f t="shared" ca="1" si="4"/>
        <v>0.22212020545971256</v>
      </c>
    </row>
    <row r="50" spans="1:7" ht="75" x14ac:dyDescent="0.25">
      <c r="A50" s="16" t="s">
        <v>160</v>
      </c>
      <c r="B50" s="17" t="s">
        <v>161</v>
      </c>
      <c r="C50" s="18" t="s">
        <v>73</v>
      </c>
      <c r="D50" s="40">
        <f t="shared" ca="1" si="5"/>
        <v>80667.666133645078</v>
      </c>
      <c r="E50" s="37">
        <f t="shared" ca="1" si="4"/>
        <v>0.36002217728972097</v>
      </c>
    </row>
    <row r="51" spans="1:7" ht="30" x14ac:dyDescent="0.25">
      <c r="A51" s="16"/>
      <c r="B51" s="17" t="s">
        <v>162</v>
      </c>
      <c r="C51" s="18" t="s">
        <v>74</v>
      </c>
      <c r="D51" s="40">
        <f t="shared" ca="1" si="5"/>
        <v>19009.840816796997</v>
      </c>
      <c r="E51" s="37">
        <f t="shared" ca="1" si="4"/>
        <v>8.4841481213248637E-2</v>
      </c>
    </row>
    <row r="52" spans="1:7" ht="60" x14ac:dyDescent="0.25">
      <c r="A52" s="16"/>
      <c r="B52" s="17" t="s">
        <v>163</v>
      </c>
      <c r="C52" s="18" t="s">
        <v>75</v>
      </c>
      <c r="D52" s="40">
        <f t="shared" ca="1" si="5"/>
        <v>54614.46481391303</v>
      </c>
      <c r="E52" s="37">
        <f t="shared" ca="1" si="4"/>
        <v>0.24374597005499543</v>
      </c>
    </row>
    <row r="53" spans="1:7" ht="60" x14ac:dyDescent="0.25">
      <c r="A53" s="16" t="s">
        <v>164</v>
      </c>
      <c r="B53" s="17" t="s">
        <v>165</v>
      </c>
      <c r="C53" s="18" t="s">
        <v>76</v>
      </c>
      <c r="D53" s="40">
        <f t="shared" ca="1" si="5"/>
        <v>178352.80245820727</v>
      </c>
      <c r="E53" s="37">
        <f t="shared" ca="1" si="4"/>
        <v>0.79599382682457454</v>
      </c>
    </row>
    <row r="54" spans="1:7" ht="75" x14ac:dyDescent="0.25">
      <c r="A54" s="16"/>
      <c r="B54" s="17" t="s">
        <v>166</v>
      </c>
      <c r="C54" s="18" t="s">
        <v>77</v>
      </c>
      <c r="D54" s="40">
        <f t="shared" ca="1" si="5"/>
        <v>79838.185391049847</v>
      </c>
      <c r="E54" s="37">
        <f t="shared" ca="1" si="4"/>
        <v>0.35632018022841672</v>
      </c>
    </row>
    <row r="55" spans="1:7" s="36" customFormat="1" x14ac:dyDescent="0.25">
      <c r="A55" s="39"/>
      <c r="B55" s="39"/>
      <c r="C55" s="64" t="s">
        <v>104</v>
      </c>
      <c r="D55" s="65">
        <v>1800000</v>
      </c>
      <c r="E55" s="37"/>
    </row>
    <row r="56" spans="1:7" x14ac:dyDescent="0.25">
      <c r="A56" s="33" t="s">
        <v>167</v>
      </c>
      <c r="B56" s="33"/>
      <c r="C56" s="33"/>
      <c r="D56" s="33"/>
      <c r="E56" s="37"/>
    </row>
    <row r="57" spans="1:7" x14ac:dyDescent="0.25">
      <c r="A57" s="13" t="s">
        <v>62</v>
      </c>
      <c r="B57" s="13" t="s">
        <v>63</v>
      </c>
      <c r="C57" s="14" t="s">
        <v>64</v>
      </c>
      <c r="D57" s="15" t="s">
        <v>65</v>
      </c>
      <c r="E57" s="37"/>
    </row>
    <row r="58" spans="1:7" ht="45" x14ac:dyDescent="0.25">
      <c r="A58" s="31" t="s">
        <v>168</v>
      </c>
      <c r="B58" s="17" t="s">
        <v>169</v>
      </c>
      <c r="C58" s="18" t="s">
        <v>101</v>
      </c>
      <c r="D58" s="40">
        <f ca="1">(E58/SUM($E$58:$E$72))*$D$73</f>
        <v>86903.29391231027</v>
      </c>
      <c r="E58" s="37">
        <f t="shared" ref="E58:E72" ca="1" si="6">RAND()</f>
        <v>0.34178562971293813</v>
      </c>
      <c r="G58" s="35"/>
    </row>
    <row r="59" spans="1:7" ht="60" x14ac:dyDescent="0.25">
      <c r="A59" s="28" t="s">
        <v>170</v>
      </c>
      <c r="B59" s="17" t="s">
        <v>171</v>
      </c>
      <c r="C59" s="18" t="s">
        <v>66</v>
      </c>
      <c r="D59" s="40">
        <f t="shared" ref="D59:D72" ca="1" si="7">(E59/SUM($E$58:$E$72))*$D$73</f>
        <v>13796.963717366594</v>
      </c>
      <c r="E59" s="37">
        <f t="shared" ca="1" si="6"/>
        <v>5.4262660481258385E-2</v>
      </c>
    </row>
    <row r="60" spans="1:7" ht="45" x14ac:dyDescent="0.25">
      <c r="A60" s="29"/>
      <c r="B60" s="17" t="s">
        <v>172</v>
      </c>
      <c r="C60" s="18" t="s">
        <v>67</v>
      </c>
      <c r="D60" s="40">
        <f t="shared" ca="1" si="7"/>
        <v>19781.887255185229</v>
      </c>
      <c r="E60" s="37">
        <f t="shared" ca="1" si="6"/>
        <v>7.7801018673080202E-2</v>
      </c>
    </row>
    <row r="61" spans="1:7" ht="45" x14ac:dyDescent="0.25">
      <c r="A61" s="30"/>
      <c r="B61" s="17" t="s">
        <v>173</v>
      </c>
      <c r="C61" s="18" t="s">
        <v>68</v>
      </c>
      <c r="D61" s="40">
        <f t="shared" ca="1" si="7"/>
        <v>26900.306936563771</v>
      </c>
      <c r="E61" s="37">
        <f t="shared" ca="1" si="6"/>
        <v>0.1057973516523103</v>
      </c>
    </row>
    <row r="62" spans="1:7" ht="30" x14ac:dyDescent="0.25">
      <c r="A62" s="16" t="s">
        <v>174</v>
      </c>
      <c r="B62" s="17" t="s">
        <v>175</v>
      </c>
      <c r="C62" s="18" t="s">
        <v>69</v>
      </c>
      <c r="D62" s="40">
        <f t="shared" ca="1" si="7"/>
        <v>116159.77399962186</v>
      </c>
      <c r="E62" s="37">
        <f t="shared" ca="1" si="6"/>
        <v>0.45684967411976762</v>
      </c>
    </row>
    <row r="63" spans="1:7" ht="30" x14ac:dyDescent="0.25">
      <c r="A63" s="16"/>
      <c r="B63" s="17" t="s">
        <v>176</v>
      </c>
      <c r="C63" s="18" t="s">
        <v>99</v>
      </c>
      <c r="D63" s="40">
        <f t="shared" ca="1" si="7"/>
        <v>141488.17471785171</v>
      </c>
      <c r="E63" s="37">
        <f t="shared" ca="1" si="6"/>
        <v>0.55646480951195476</v>
      </c>
    </row>
    <row r="64" spans="1:7" ht="75" x14ac:dyDescent="0.25">
      <c r="A64" s="16"/>
      <c r="B64" s="17" t="s">
        <v>177</v>
      </c>
      <c r="C64" s="18" t="s">
        <v>70</v>
      </c>
      <c r="D64" s="40">
        <f t="shared" ca="1" si="7"/>
        <v>43916.302390808676</v>
      </c>
      <c r="E64" s="37">
        <f t="shared" ca="1" si="6"/>
        <v>0.17272027781193366</v>
      </c>
    </row>
    <row r="65" spans="1:5" ht="30" x14ac:dyDescent="0.25">
      <c r="A65" s="16" t="s">
        <v>178</v>
      </c>
      <c r="B65" s="17" t="s">
        <v>179</v>
      </c>
      <c r="C65" s="18" t="s">
        <v>71</v>
      </c>
      <c r="D65" s="40">
        <f t="shared" ca="1" si="7"/>
        <v>37521.414795819379</v>
      </c>
      <c r="E65" s="37">
        <f t="shared" ca="1" si="6"/>
        <v>0.14756955468972</v>
      </c>
    </row>
    <row r="66" spans="1:5" x14ac:dyDescent="0.25">
      <c r="A66" s="16"/>
      <c r="B66" s="17" t="s">
        <v>180</v>
      </c>
      <c r="C66" s="18" t="s">
        <v>72</v>
      </c>
      <c r="D66" s="40">
        <f t="shared" ca="1" si="7"/>
        <v>26901.822616190617</v>
      </c>
      <c r="E66" s="37">
        <f t="shared" ca="1" si="6"/>
        <v>0.10580331273263743</v>
      </c>
    </row>
    <row r="67" spans="1:5" ht="45" x14ac:dyDescent="0.25">
      <c r="A67" s="16"/>
      <c r="B67" s="17" t="s">
        <v>181</v>
      </c>
      <c r="C67" s="18" t="s">
        <v>102</v>
      </c>
      <c r="D67" s="40">
        <f t="shared" ca="1" si="7"/>
        <v>223301.66156614249</v>
      </c>
      <c r="E67" s="37">
        <f t="shared" ca="1" si="6"/>
        <v>0.87823252236378258</v>
      </c>
    </row>
    <row r="68" spans="1:5" ht="75" x14ac:dyDescent="0.25">
      <c r="A68" s="16" t="s">
        <v>182</v>
      </c>
      <c r="B68" s="17" t="s">
        <v>183</v>
      </c>
      <c r="C68" s="18" t="s">
        <v>73</v>
      </c>
      <c r="D68" s="40">
        <f t="shared" ca="1" si="7"/>
        <v>30873.417924455327</v>
      </c>
      <c r="E68" s="37">
        <f t="shared" ca="1" si="6"/>
        <v>0.12142336741974658</v>
      </c>
    </row>
    <row r="69" spans="1:5" ht="30" x14ac:dyDescent="0.25">
      <c r="A69" s="16"/>
      <c r="B69" s="17" t="s">
        <v>184</v>
      </c>
      <c r="C69" s="18" t="s">
        <v>74</v>
      </c>
      <c r="D69" s="40">
        <f t="shared" ca="1" si="7"/>
        <v>174060.23203651395</v>
      </c>
      <c r="E69" s="37">
        <f t="shared" ca="1" si="6"/>
        <v>0.68456882744409775</v>
      </c>
    </row>
    <row r="70" spans="1:5" ht="60" x14ac:dyDescent="0.25">
      <c r="A70" s="16"/>
      <c r="B70" s="17" t="s">
        <v>185</v>
      </c>
      <c r="C70" s="18" t="s">
        <v>75</v>
      </c>
      <c r="D70" s="40">
        <f t="shared" ca="1" si="7"/>
        <v>46795.755715333857</v>
      </c>
      <c r="E70" s="37">
        <f t="shared" ca="1" si="6"/>
        <v>0.18404500123087464</v>
      </c>
    </row>
    <row r="71" spans="1:5" ht="60" x14ac:dyDescent="0.25">
      <c r="A71" s="16" t="s">
        <v>186</v>
      </c>
      <c r="B71" s="17" t="s">
        <v>187</v>
      </c>
      <c r="C71" s="18" t="s">
        <v>76</v>
      </c>
      <c r="D71" s="40">
        <f t="shared" ca="1" si="7"/>
        <v>171020.50491300752</v>
      </c>
      <c r="E71" s="37">
        <f t="shared" ca="1" si="6"/>
        <v>0.67261375644170884</v>
      </c>
    </row>
    <row r="72" spans="1:5" ht="75" x14ac:dyDescent="0.25">
      <c r="A72" s="16"/>
      <c r="B72" s="17" t="s">
        <v>188</v>
      </c>
      <c r="C72" s="18" t="s">
        <v>77</v>
      </c>
      <c r="D72" s="40">
        <f t="shared" ca="1" si="7"/>
        <v>240578.48750282859</v>
      </c>
      <c r="E72" s="37">
        <f t="shared" ca="1" si="6"/>
        <v>0.94618127972814092</v>
      </c>
    </row>
    <row r="73" spans="1:5" s="1" customFormat="1" x14ac:dyDescent="0.25">
      <c r="A73" s="63"/>
      <c r="B73" s="63"/>
      <c r="C73" s="64" t="s">
        <v>104</v>
      </c>
      <c r="D73" s="65">
        <v>1400000</v>
      </c>
    </row>
    <row r="74" spans="1:5" s="1" customFormat="1" x14ac:dyDescent="0.25">
      <c r="A74" s="39"/>
      <c r="B74" s="39"/>
      <c r="C74" s="41"/>
      <c r="D74" s="42"/>
    </row>
    <row r="75" spans="1:5" x14ac:dyDescent="0.25">
      <c r="A75" s="44" t="s">
        <v>78</v>
      </c>
      <c r="B75" s="45"/>
      <c r="C75" s="45"/>
      <c r="D75" s="46"/>
    </row>
    <row r="76" spans="1:5" x14ac:dyDescent="0.25">
      <c r="A76" s="28" t="s">
        <v>189</v>
      </c>
      <c r="B76" s="21" t="s">
        <v>190</v>
      </c>
      <c r="C76" s="18" t="s">
        <v>79</v>
      </c>
      <c r="D76" s="19">
        <v>0</v>
      </c>
    </row>
    <row r="77" spans="1:5" ht="30" x14ac:dyDescent="0.25">
      <c r="A77" s="29"/>
      <c r="B77" s="21"/>
      <c r="C77" s="18" t="s">
        <v>80</v>
      </c>
      <c r="D77" s="19">
        <v>220000</v>
      </c>
    </row>
    <row r="78" spans="1:5" ht="30" x14ac:dyDescent="0.25">
      <c r="A78" s="29"/>
      <c r="B78" s="21"/>
      <c r="C78" s="18" t="s">
        <v>81</v>
      </c>
      <c r="D78" s="19">
        <v>0</v>
      </c>
    </row>
    <row r="79" spans="1:5" x14ac:dyDescent="0.25">
      <c r="A79" s="29"/>
      <c r="B79" s="22" t="s">
        <v>191</v>
      </c>
      <c r="C79" s="18" t="s">
        <v>82</v>
      </c>
      <c r="D79" s="19">
        <v>0</v>
      </c>
    </row>
    <row r="80" spans="1:5" x14ac:dyDescent="0.25">
      <c r="A80" s="29"/>
      <c r="B80" s="22"/>
      <c r="C80" s="18" t="s">
        <v>83</v>
      </c>
      <c r="D80" s="19">
        <v>300000</v>
      </c>
    </row>
    <row r="81" spans="1:4" ht="30" x14ac:dyDescent="0.25">
      <c r="A81" s="29"/>
      <c r="B81" s="22"/>
      <c r="C81" s="18" t="s">
        <v>84</v>
      </c>
      <c r="D81" s="19">
        <v>0</v>
      </c>
    </row>
    <row r="82" spans="1:4" ht="30" x14ac:dyDescent="0.25">
      <c r="A82" s="29"/>
      <c r="B82" s="26" t="s">
        <v>192</v>
      </c>
      <c r="C82" s="23" t="s">
        <v>85</v>
      </c>
      <c r="D82" s="19">
        <v>350000</v>
      </c>
    </row>
    <row r="83" spans="1:4" ht="30" x14ac:dyDescent="0.25">
      <c r="A83" s="29"/>
      <c r="B83" s="24" t="s">
        <v>193</v>
      </c>
      <c r="C83" s="18" t="s">
        <v>86</v>
      </c>
      <c r="D83" s="19">
        <v>320000</v>
      </c>
    </row>
    <row r="84" spans="1:4" ht="60" x14ac:dyDescent="0.25">
      <c r="A84" s="29"/>
      <c r="B84" s="24"/>
      <c r="C84" s="18" t="s">
        <v>87</v>
      </c>
      <c r="D84" s="19">
        <v>405000</v>
      </c>
    </row>
    <row r="85" spans="1:4" x14ac:dyDescent="0.25">
      <c r="A85" s="29"/>
      <c r="B85" s="24"/>
      <c r="C85" s="18" t="s">
        <v>88</v>
      </c>
      <c r="D85" s="19">
        <v>0</v>
      </c>
    </row>
    <row r="86" spans="1:4" ht="30" x14ac:dyDescent="0.25">
      <c r="A86" s="29"/>
      <c r="B86" s="21" t="s">
        <v>194</v>
      </c>
      <c r="C86" s="18" t="s">
        <v>89</v>
      </c>
      <c r="D86" s="19">
        <v>225000</v>
      </c>
    </row>
    <row r="87" spans="1:4" x14ac:dyDescent="0.25">
      <c r="A87" s="29"/>
      <c r="B87" s="21"/>
      <c r="C87" s="18" t="s">
        <v>90</v>
      </c>
      <c r="D87" s="19">
        <v>200000</v>
      </c>
    </row>
    <row r="88" spans="1:4" x14ac:dyDescent="0.25">
      <c r="A88" s="29"/>
      <c r="B88" s="21"/>
      <c r="C88" s="18" t="s">
        <v>91</v>
      </c>
      <c r="D88" s="19">
        <v>150000</v>
      </c>
    </row>
    <row r="89" spans="1:4" ht="30" x14ac:dyDescent="0.25">
      <c r="A89" s="29"/>
      <c r="B89" s="22" t="s">
        <v>195</v>
      </c>
      <c r="C89" s="18" t="s">
        <v>92</v>
      </c>
      <c r="D89" s="19">
        <v>140000</v>
      </c>
    </row>
    <row r="90" spans="1:4" ht="30" x14ac:dyDescent="0.25">
      <c r="A90" s="29"/>
      <c r="B90" s="22"/>
      <c r="C90" s="18" t="s">
        <v>93</v>
      </c>
      <c r="D90" s="19">
        <v>0</v>
      </c>
    </row>
    <row r="91" spans="1:4" x14ac:dyDescent="0.25">
      <c r="A91" s="29"/>
      <c r="B91" s="24" t="s">
        <v>196</v>
      </c>
      <c r="C91" s="25" t="s">
        <v>94</v>
      </c>
      <c r="D91" s="19">
        <v>320000</v>
      </c>
    </row>
    <row r="92" spans="1:4" x14ac:dyDescent="0.25">
      <c r="A92" s="29"/>
      <c r="B92" s="24"/>
      <c r="C92" s="25"/>
      <c r="D92" s="19"/>
    </row>
    <row r="93" spans="1:4" ht="30" x14ac:dyDescent="0.25">
      <c r="A93" s="29"/>
      <c r="B93" s="17" t="s">
        <v>197</v>
      </c>
      <c r="C93" s="18" t="s">
        <v>95</v>
      </c>
      <c r="D93" s="19">
        <v>430000</v>
      </c>
    </row>
    <row r="94" spans="1:4" x14ac:dyDescent="0.25">
      <c r="A94" s="29"/>
      <c r="B94" s="26" t="s">
        <v>198</v>
      </c>
      <c r="C94" s="18" t="s">
        <v>96</v>
      </c>
      <c r="D94" s="19">
        <v>250000</v>
      </c>
    </row>
    <row r="95" spans="1:4" x14ac:dyDescent="0.25">
      <c r="A95" s="30"/>
      <c r="B95" s="20"/>
      <c r="C95" s="27" t="s">
        <v>41</v>
      </c>
      <c r="D95" s="51">
        <f>SUM(D76:D94)</f>
        <v>3310000</v>
      </c>
    </row>
  </sheetData>
  <mergeCells count="34">
    <mergeCell ref="A1:D1"/>
    <mergeCell ref="A68:A70"/>
    <mergeCell ref="A71:A72"/>
    <mergeCell ref="A2:D2"/>
    <mergeCell ref="A20:D20"/>
    <mergeCell ref="A38:D38"/>
    <mergeCell ref="A76:A95"/>
    <mergeCell ref="A56:D56"/>
    <mergeCell ref="C91:C92"/>
    <mergeCell ref="A23:A25"/>
    <mergeCell ref="A26:A28"/>
    <mergeCell ref="A29:A31"/>
    <mergeCell ref="A32:A34"/>
    <mergeCell ref="A35:A36"/>
    <mergeCell ref="A41:A43"/>
    <mergeCell ref="A44:A46"/>
    <mergeCell ref="A47:A49"/>
    <mergeCell ref="A50:A52"/>
    <mergeCell ref="A75:D75"/>
    <mergeCell ref="B76:B78"/>
    <mergeCell ref="B79:B81"/>
    <mergeCell ref="B83:B85"/>
    <mergeCell ref="B86:B88"/>
    <mergeCell ref="B89:B90"/>
    <mergeCell ref="B91:B92"/>
    <mergeCell ref="A53:A54"/>
    <mergeCell ref="A59:A61"/>
    <mergeCell ref="A62:A64"/>
    <mergeCell ref="A65:A67"/>
    <mergeCell ref="A5:A7"/>
    <mergeCell ref="A8:A10"/>
    <mergeCell ref="A11:A13"/>
    <mergeCell ref="A14:A16"/>
    <mergeCell ref="A17:A18"/>
  </mergeCells>
  <pageMargins left="0.7" right="0.7" top="0.75" bottom="0.75" header="0.3" footer="0.3"/>
  <pageSetup paperSize="9" scale="59" orientation="portrait" r:id="rId1"/>
  <rowBreaks count="3" manualBreakCount="3">
    <brk id="19" max="16383" man="1"/>
    <brk id="37" max="16383" man="1"/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sqref="A1:A1048576"/>
    </sheetView>
  </sheetViews>
  <sheetFormatPr baseColWidth="10" defaultRowHeight="15" x14ac:dyDescent="0.25"/>
  <cols>
    <col min="2" max="2" width="8.85546875" bestFit="1" customWidth="1"/>
    <col min="3" max="3" width="34" bestFit="1" customWidth="1"/>
    <col min="4" max="4" width="8.85546875" bestFit="1" customWidth="1"/>
    <col min="5" max="5" width="12.5703125" bestFit="1" customWidth="1"/>
    <col min="6" max="6" width="15.140625" bestFit="1" customWidth="1"/>
  </cols>
  <sheetData>
    <row r="2" spans="2:6" x14ac:dyDescent="0.25">
      <c r="B2" s="52" t="s">
        <v>207</v>
      </c>
      <c r="C2" s="52"/>
      <c r="D2" s="52"/>
      <c r="E2" s="52"/>
      <c r="F2" s="52"/>
    </row>
    <row r="3" spans="2:6" x14ac:dyDescent="0.25">
      <c r="B3" s="53" t="s">
        <v>63</v>
      </c>
      <c r="C3" s="53" t="s">
        <v>199</v>
      </c>
      <c r="D3" s="53" t="s">
        <v>200</v>
      </c>
      <c r="E3" s="53" t="s">
        <v>201</v>
      </c>
      <c r="F3" s="53" t="s">
        <v>41</v>
      </c>
    </row>
    <row r="4" spans="2:6" x14ac:dyDescent="0.25">
      <c r="B4" s="54" t="s">
        <v>202</v>
      </c>
      <c r="C4" s="55" t="s">
        <v>203</v>
      </c>
      <c r="D4" s="56">
        <v>0</v>
      </c>
      <c r="E4" s="57">
        <v>3310000</v>
      </c>
      <c r="F4" s="57">
        <v>3310000</v>
      </c>
    </row>
    <row r="5" spans="2:6" x14ac:dyDescent="0.25">
      <c r="B5" s="58" t="s">
        <v>204</v>
      </c>
      <c r="C5" s="55" t="s">
        <v>205</v>
      </c>
      <c r="D5" s="50">
        <v>1</v>
      </c>
      <c r="E5" s="57">
        <v>800000</v>
      </c>
      <c r="F5" s="57">
        <f>D5*E5</f>
        <v>800000</v>
      </c>
    </row>
    <row r="6" spans="2:6" x14ac:dyDescent="0.25">
      <c r="B6" s="59"/>
      <c r="C6" s="55" t="s">
        <v>103</v>
      </c>
      <c r="D6" s="56">
        <v>1</v>
      </c>
      <c r="E6" s="57">
        <v>2000000</v>
      </c>
      <c r="F6" s="57">
        <f>D6*E6</f>
        <v>2000000</v>
      </c>
    </row>
    <row r="7" spans="2:6" x14ac:dyDescent="0.25">
      <c r="B7" s="59"/>
      <c r="C7" s="55" t="s">
        <v>208</v>
      </c>
      <c r="D7" s="56">
        <v>1</v>
      </c>
      <c r="E7" s="57">
        <v>1800000</v>
      </c>
      <c r="F7" s="57">
        <f>D7*E7</f>
        <v>1800000</v>
      </c>
    </row>
    <row r="8" spans="2:6" x14ac:dyDescent="0.25">
      <c r="B8" s="59"/>
      <c r="C8" s="55" t="s">
        <v>209</v>
      </c>
      <c r="D8" s="56">
        <v>1</v>
      </c>
      <c r="E8" s="57">
        <v>1400000</v>
      </c>
      <c r="F8" s="57">
        <f>D8*E8</f>
        <v>1400000</v>
      </c>
    </row>
    <row r="9" spans="2:6" x14ac:dyDescent="0.25">
      <c r="B9" s="60"/>
      <c r="C9" s="61" t="s">
        <v>206</v>
      </c>
      <c r="D9" s="56">
        <f>SUM(D4:D8)</f>
        <v>4</v>
      </c>
      <c r="E9" s="57">
        <f>SUM(E4:E8)</f>
        <v>9310000</v>
      </c>
      <c r="F9" s="62">
        <f>SUM(F4:F8)</f>
        <v>9310000</v>
      </c>
    </row>
  </sheetData>
  <mergeCells count="2">
    <mergeCell ref="B2:F2"/>
    <mergeCell ref="B5:B9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PF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Andrés Cuspoca</dc:creator>
  <cp:lastModifiedBy>Luis Fernando Quintero</cp:lastModifiedBy>
  <cp:lastPrinted>2016-12-19T17:22:55Z</cp:lastPrinted>
  <dcterms:created xsi:type="dcterms:W3CDTF">2016-11-23T22:25:08Z</dcterms:created>
  <dcterms:modified xsi:type="dcterms:W3CDTF">2016-12-19T17:50:35Z</dcterms:modified>
</cp:coreProperties>
</file>