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esktop\ProyectoEAP\"/>
    </mc:Choice>
  </mc:AlternateContent>
  <bookViews>
    <workbookView xWindow="0" yWindow="60" windowWidth="20490" windowHeight="7695" activeTab="2"/>
  </bookViews>
  <sheets>
    <sheet name="PF" sheetId="1" r:id="rId1"/>
    <sheet name="Hoja1" sheetId="2" r:id="rId2"/>
    <sheet name="PRESUPUESTO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0" i="3"/>
  <c r="E19" i="3" l="1"/>
  <c r="F19" i="3"/>
  <c r="F6" i="3"/>
  <c r="E6" i="3"/>
  <c r="F11" i="3" l="1"/>
  <c r="D19" i="3"/>
  <c r="E15" i="3"/>
  <c r="E10" i="3"/>
  <c r="D10" i="3"/>
  <c r="F22" i="3" l="1"/>
  <c r="E22" i="3"/>
  <c r="F14" i="3"/>
  <c r="F13" i="3"/>
  <c r="F12" i="3"/>
  <c r="D95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F15" i="3" l="1"/>
  <c r="F23" i="3"/>
  <c r="E23" i="3"/>
  <c r="E24" i="3" s="1"/>
  <c r="F24" i="3" s="1"/>
  <c r="D71" i="2"/>
  <c r="D67" i="2"/>
  <c r="D63" i="2"/>
  <c r="D59" i="2"/>
  <c r="D60" i="2"/>
  <c r="D70" i="2"/>
  <c r="D66" i="2"/>
  <c r="D62" i="2"/>
  <c r="D69" i="2"/>
  <c r="D65" i="2"/>
  <c r="D61" i="2"/>
  <c r="D72" i="2"/>
  <c r="D68" i="2"/>
  <c r="D64" i="2"/>
  <c r="D58" i="2"/>
  <c r="D54" i="2"/>
  <c r="D50" i="2"/>
  <c r="D46" i="2"/>
  <c r="D48" i="2"/>
  <c r="D53" i="2"/>
  <c r="D49" i="2"/>
  <c r="D45" i="2"/>
  <c r="D41" i="2"/>
  <c r="D52" i="2"/>
  <c r="D44" i="2"/>
  <c r="D51" i="2"/>
  <c r="D43" i="2"/>
  <c r="D42" i="2"/>
  <c r="D47" i="2"/>
  <c r="D28" i="2"/>
  <c r="D40" i="2"/>
  <c r="D31" i="2"/>
  <c r="D23" i="2"/>
  <c r="D36" i="2"/>
  <c r="D32" i="2"/>
  <c r="D24" i="2"/>
  <c r="D35" i="2"/>
  <c r="D27" i="2"/>
  <c r="D34" i="2"/>
  <c r="D30" i="2"/>
  <c r="D26" i="2"/>
  <c r="D33" i="2"/>
  <c r="D29" i="2"/>
  <c r="D25" i="2"/>
  <c r="D22" i="2"/>
  <c r="D16" i="2"/>
  <c r="D17" i="2"/>
  <c r="D13" i="2"/>
  <c r="D9" i="2"/>
  <c r="D5" i="2"/>
  <c r="D6" i="2"/>
  <c r="D12" i="2"/>
  <c r="D8" i="2"/>
  <c r="D15" i="2"/>
  <c r="D11" i="2"/>
  <c r="D7" i="2"/>
  <c r="D18" i="2"/>
  <c r="D14" i="2"/>
  <c r="D10" i="2"/>
  <c r="D4" i="2"/>
  <c r="H25" i="1"/>
  <c r="D28" i="1"/>
  <c r="C31" i="1" l="1"/>
  <c r="C34" i="1" l="1"/>
  <c r="C38" i="1" l="1"/>
  <c r="C41" i="1"/>
  <c r="C43" i="1"/>
  <c r="C44" i="1" s="1"/>
  <c r="C45" i="1" s="1"/>
  <c r="C46" i="1" s="1"/>
</calcChain>
</file>

<file path=xl/sharedStrings.xml><?xml version="1.0" encoding="utf-8"?>
<sst xmlns="http://schemas.openxmlformats.org/spreadsheetml/2006/main" count="316" uniqueCount="231">
  <si>
    <t>Funcionalidades</t>
  </si>
  <si>
    <t>Tipo</t>
  </si>
  <si>
    <t>EQ</t>
  </si>
  <si>
    <t>Valor</t>
  </si>
  <si>
    <t>PFSA</t>
  </si>
  <si>
    <t>ILF</t>
  </si>
  <si>
    <t>#</t>
  </si>
  <si>
    <t>Factor de ajuste</t>
  </si>
  <si>
    <t>Puntaje</t>
  </si>
  <si>
    <t>Comunicaciones de Datos</t>
  </si>
  <si>
    <t>Procesamiento de Datos Distribuido</t>
  </si>
  <si>
    <t>Objetivo Rendimiento</t>
  </si>
  <si>
    <t>Configuración Altamente Utilizada</t>
  </si>
  <si>
    <t>Tasa de Transacciones</t>
  </si>
  <si>
    <t>Entrada de Datos On-line</t>
  </si>
  <si>
    <t>Interfaz con el usuario</t>
  </si>
  <si>
    <t>Actualización On-line</t>
  </si>
  <si>
    <t>Complejidad de Procesamiento</t>
  </si>
  <si>
    <t>Reusabilidad</t>
  </si>
  <si>
    <t>Facilidad de Instalación</t>
  </si>
  <si>
    <t>Facilidad de Operación</t>
  </si>
  <si>
    <t>Múltiples Localizaciones</t>
  </si>
  <si>
    <t>Facilidad de Cambio</t>
  </si>
  <si>
    <t>GTI</t>
  </si>
  <si>
    <t>FA = (GTI × 0,01) + 0,65</t>
  </si>
  <si>
    <t>PF = PFSA × FA</t>
  </si>
  <si>
    <t>Tasa de Productividad estandar/PF</t>
  </si>
  <si>
    <t>Esfuerzo = Tamaño funcional × Tasa de productividad</t>
  </si>
  <si>
    <t>Factor de Ajuste</t>
  </si>
  <si>
    <t>PF Ajustados</t>
  </si>
  <si>
    <t>Estimación Micro</t>
  </si>
  <si>
    <t>Estimación Macro (Capers Jones)</t>
  </si>
  <si>
    <t>Esfuerzo = (Tamaño en PF/150) × Tamano en PF^(0.4)</t>
  </si>
  <si>
    <t>Horas/Hombre</t>
  </si>
  <si>
    <t>1 Dia tiene 6 Horas productivas</t>
  </si>
  <si>
    <t>1 Mes tiene 20 dias habiles</t>
  </si>
  <si>
    <t>D/H</t>
  </si>
  <si>
    <t>Hr/H</t>
  </si>
  <si>
    <t>M/H</t>
  </si>
  <si>
    <t>Meses</t>
  </si>
  <si>
    <t>Total</t>
  </si>
  <si>
    <t>CREAR USUARIO</t>
  </si>
  <si>
    <t>LISTAR USUARIO</t>
  </si>
  <si>
    <t>ELIMINAR USUARIO</t>
  </si>
  <si>
    <t>ACTUALIZAR USUARIO</t>
  </si>
  <si>
    <t>CONSULTAR CURSOS</t>
  </si>
  <si>
    <t>CREAR CURSOS</t>
  </si>
  <si>
    <t>CREAR NOTICIAS</t>
  </si>
  <si>
    <t>CONSULTAR NOTICIAS</t>
  </si>
  <si>
    <t>EDITAR NOTICIAS</t>
  </si>
  <si>
    <t>VER NOTICIAS</t>
  </si>
  <si>
    <t>ELIMINAR NOTICIAS</t>
  </si>
  <si>
    <t>CREAR BLOG</t>
  </si>
  <si>
    <t>EDITAR BLOG</t>
  </si>
  <si>
    <t>ELIMINAR BLOG</t>
  </si>
  <si>
    <t>VER BLOG</t>
  </si>
  <si>
    <t>INICIAR SESION</t>
  </si>
  <si>
    <t>EI</t>
  </si>
  <si>
    <t>EO</t>
  </si>
  <si>
    <t>Act</t>
  </si>
  <si>
    <t>Fase</t>
  </si>
  <si>
    <t>Entregable</t>
  </si>
  <si>
    <t>Monto</t>
  </si>
  <si>
    <t>Recopilación de datos y especificaciones funcionales de la aplicación.</t>
  </si>
  <si>
    <t>Levantamiento de requerimientos Funcionales.</t>
  </si>
  <si>
    <t>Levantamiento de requerimientos No Funcionales.</t>
  </si>
  <si>
    <t>Realización de interfaz de usuarios.</t>
  </si>
  <si>
    <t>Casos de prueba con serie de interesados para el uso del prototipo, con el fin de verificar requerimientos.</t>
  </si>
  <si>
    <t>Definición de lenguaje y motor de BD a utilizar.</t>
  </si>
  <si>
    <t>Implementación de la BD</t>
  </si>
  <si>
    <t>Personas con la tarea de probar la aplicación, diferentes a las personas del entorno de desarrollo.</t>
  </si>
  <si>
    <t>Prueba de la integralidad de todos los módulos.</t>
  </si>
  <si>
    <t>Participación del usuario para verificar la funcionabilidad de la aplicación.</t>
  </si>
  <si>
    <t>Identificar errores o dificultades de los usuarios al usar la aplicación.</t>
  </si>
  <si>
    <t>Probar la aplicación para revisar el comportamiento con el uso masivo de datos e información.</t>
  </si>
  <si>
    <t>Estimación de proyecto</t>
  </si>
  <si>
    <t>Reunión con el cliente</t>
  </si>
  <si>
    <t xml:space="preserve">Elaborar acta de constitución </t>
  </si>
  <si>
    <t>Revisar acta de constitución</t>
  </si>
  <si>
    <t xml:space="preserve">Reunión con el cliente </t>
  </si>
  <si>
    <t>Elaborar el Documento</t>
  </si>
  <si>
    <t xml:space="preserve">Revisar lista de constitución </t>
  </si>
  <si>
    <t xml:space="preserve">Estructuración jerárquica de las actividades </t>
  </si>
  <si>
    <t>Determinar la duración de cada actividad</t>
  </si>
  <si>
    <t>Elaborar la estimación de los recursos y elaboración de actividades.</t>
  </si>
  <si>
    <t>Revisar el documento</t>
  </si>
  <si>
    <t>Plantear las fases del proyecto</t>
  </si>
  <si>
    <t xml:space="preserve">Elaborar del cronograma </t>
  </si>
  <si>
    <t>Revisar el cronograma</t>
  </si>
  <si>
    <t>Elaborar informe del estado del proyecto</t>
  </si>
  <si>
    <t>Realizar reunión de coordinación</t>
  </si>
  <si>
    <t>Elaborar documentos del cierre del proyecto</t>
  </si>
  <si>
    <t>Elaboración del manual de usuario</t>
  </si>
  <si>
    <t>Elaboración de acta</t>
  </si>
  <si>
    <t>Sprint 1: Módulo de Usuarios</t>
  </si>
  <si>
    <t>1.1 Modelado</t>
  </si>
  <si>
    <t>Realización de estructura de datos y diagramas.</t>
  </si>
  <si>
    <t>1.1.1 Diseño de datos</t>
  </si>
  <si>
    <t>Realizacion del modelado de datos de la aplicación</t>
  </si>
  <si>
    <t>Implementación de las reglas de modulo bajo un modelo MVC.</t>
  </si>
  <si>
    <t>Sprint 2: Módulo de Cursos</t>
  </si>
  <si>
    <t>Total:</t>
  </si>
  <si>
    <t>Sprint 3: Modulo de Noticias</t>
  </si>
  <si>
    <t>1.2 Analisis</t>
  </si>
  <si>
    <t>1.2.1 Especificacion funcional</t>
  </si>
  <si>
    <t>1.2.2 Requerimientos funcionales</t>
  </si>
  <si>
    <t>1.2.3 Requerimientos no funcionales</t>
  </si>
  <si>
    <t>1.3 Diseño</t>
  </si>
  <si>
    <t>1.3.1 Diseño funcional</t>
  </si>
  <si>
    <t>1.3.2 Diseño técnico</t>
  </si>
  <si>
    <t>1.3.3 Casos de prueba</t>
  </si>
  <si>
    <t>1.4 Desarrollo</t>
  </si>
  <si>
    <t>1.4.1 Preparación de ambiente de desarrollo</t>
  </si>
  <si>
    <t>1.4.2 Base de datos</t>
  </si>
  <si>
    <t>1.4.3 Lógica de módulo</t>
  </si>
  <si>
    <t>1.5 Pruebas</t>
  </si>
  <si>
    <t>1.5.1 Ambiente de pruebas</t>
  </si>
  <si>
    <t>1.5.2 Pruebas integrales</t>
  </si>
  <si>
    <t>1.5.3 Pruebas de aceptacion de usuario</t>
  </si>
  <si>
    <t>1.6 Entrega a operaciones</t>
  </si>
  <si>
    <t>1.6.1 Reporte de puesta en producción</t>
  </si>
  <si>
    <t>1.6.2 Pruebas de posproduccion</t>
  </si>
  <si>
    <t>2.1 Modelado</t>
  </si>
  <si>
    <t>2.1.1 Diseño de datos</t>
  </si>
  <si>
    <t>2.2 Analisis</t>
  </si>
  <si>
    <t>2.2.1 Especificacion funcional</t>
  </si>
  <si>
    <t>2.2.2 Requerimientos funcionales</t>
  </si>
  <si>
    <t>2.2.3 Requerimientos no funcionales</t>
  </si>
  <si>
    <t>2.3 Diseño</t>
  </si>
  <si>
    <t>2.3.1 Diseño funcional</t>
  </si>
  <si>
    <t>2.3.2 Diseño técnico</t>
  </si>
  <si>
    <t>2.3.3 Casos de prueba</t>
  </si>
  <si>
    <t>2.4 Desarrollo</t>
  </si>
  <si>
    <t>2.4.1 Preparación de ambiente de desarrollo</t>
  </si>
  <si>
    <t>2.4.2 Base de datos</t>
  </si>
  <si>
    <t>2.4.3 Lógica de módulo</t>
  </si>
  <si>
    <t>2.5 Pruebas</t>
  </si>
  <si>
    <t>2.5.1 Ambiente de pruebas</t>
  </si>
  <si>
    <t>2.5.2 Pruebas integrales</t>
  </si>
  <si>
    <t>2.5.3 Pruebas de aceptacion de usuario</t>
  </si>
  <si>
    <t>2.6 Entrega a operaciones</t>
  </si>
  <si>
    <t>2.6.1 Reporte de puesta en producción</t>
  </si>
  <si>
    <t>2.6.2 Pruebas de posproduccion</t>
  </si>
  <si>
    <t>3.1 Modelado</t>
  </si>
  <si>
    <t>3.1.1 Diseño de datos</t>
  </si>
  <si>
    <t>3.2 Analisis</t>
  </si>
  <si>
    <t>3.2.1 Especificacion funcional</t>
  </si>
  <si>
    <t>3.2.2 Requerimientos funcionales</t>
  </si>
  <si>
    <t>3.2.3 Requerimientos no funcionales</t>
  </si>
  <si>
    <t>3.3 Diseño</t>
  </si>
  <si>
    <t>3.3.1 Diseño funcional</t>
  </si>
  <si>
    <t>3.3.2 Diseño técnico</t>
  </si>
  <si>
    <t>3.3.3 Casos de prueba</t>
  </si>
  <si>
    <t>3.4 Desarrollo</t>
  </si>
  <si>
    <t>3.4.1 Preparación de ambiente de desarrollo</t>
  </si>
  <si>
    <t>3.4.2 Base de datos</t>
  </si>
  <si>
    <t>3.4.3 Lógica de módulo</t>
  </si>
  <si>
    <t>3.5 Pruebas</t>
  </si>
  <si>
    <t>3.5.1 Ambiente de pruebas</t>
  </si>
  <si>
    <t>3.5.2 Pruebas integrales</t>
  </si>
  <si>
    <t>3.5.3 Pruebas de aceptacion de usuario</t>
  </si>
  <si>
    <t>3.6 Entrega a operaciones</t>
  </si>
  <si>
    <t>3.6.1 Reporte de puesta en producción</t>
  </si>
  <si>
    <t>3.6.2 Pruebas de posproduccion</t>
  </si>
  <si>
    <t>Sprint 4: Módulo de Blog</t>
  </si>
  <si>
    <t>4.1 Modelado</t>
  </si>
  <si>
    <t>4.1.1 Diseño de datos</t>
  </si>
  <si>
    <t>4.2 Analisis</t>
  </si>
  <si>
    <t>4.2.1 Especificacion funcional</t>
  </si>
  <si>
    <t>4.2.2 Requerimientos funcionales</t>
  </si>
  <si>
    <t>4.2.3 Requerimientos no funcionales</t>
  </si>
  <si>
    <t>4.3 Diseño</t>
  </si>
  <si>
    <t>4.3.1 Diseño funcional</t>
  </si>
  <si>
    <t>4.3.2 Diseño técnico</t>
  </si>
  <si>
    <t>4.3.3 Casos de prueba</t>
  </si>
  <si>
    <t>4.4 Desarrollo</t>
  </si>
  <si>
    <t>4.4.1 Preparación de ambiente de desarrollo</t>
  </si>
  <si>
    <t>4.4.2 Base de datos</t>
  </si>
  <si>
    <t>4.4.3 Lógica de módulo</t>
  </si>
  <si>
    <t>4.5 Pruebas</t>
  </si>
  <si>
    <t>4.5.1 Ambiente de pruebas</t>
  </si>
  <si>
    <t>4.5.2 Pruebas integrales</t>
  </si>
  <si>
    <t>4.5.3 Pruebas de aceptacion de usuario</t>
  </si>
  <si>
    <t>4.6 Entrega a operaciones</t>
  </si>
  <si>
    <t>4.6.1 Reporte de puesta en producción</t>
  </si>
  <si>
    <t>4.6.2 Pruebas de posproduccion</t>
  </si>
  <si>
    <t>5.1Proyecto</t>
  </si>
  <si>
    <t>5.1.1 Acta de constitución</t>
  </si>
  <si>
    <t xml:space="preserve">5.1.2 Definición del alcance </t>
  </si>
  <si>
    <t xml:space="preserve">5.1.3 Creación del EDT </t>
  </si>
  <si>
    <t>5.1.4 Actividades</t>
  </si>
  <si>
    <t xml:space="preserve">5.1.5 Cronograma </t>
  </si>
  <si>
    <t xml:space="preserve">5.1.6 Seguimiento </t>
  </si>
  <si>
    <t xml:space="preserve">5.1.7 Cierre </t>
  </si>
  <si>
    <t xml:space="preserve">5.1.8 Manual de usuario </t>
  </si>
  <si>
    <t xml:space="preserve">5.1.9 Acta de capacitación </t>
  </si>
  <si>
    <t>Tipo de recurso</t>
  </si>
  <si>
    <t>Cantidad</t>
  </si>
  <si>
    <t>Precio</t>
  </si>
  <si>
    <t>Sprint 1: Módulo de usuarios</t>
  </si>
  <si>
    <t>Presupuesto Campus Virtual</t>
  </si>
  <si>
    <t>Sprint 3: Módulo de Noticias</t>
  </si>
  <si>
    <t>Sprint 4: Módulo Blog</t>
  </si>
  <si>
    <t xml:space="preserve"> 7 TABLAS BASE DE DATOS</t>
  </si>
  <si>
    <t>Con 4 Hombres (Equipo Srum)</t>
  </si>
  <si>
    <t>VER CURSO</t>
  </si>
  <si>
    <t>CREAR CALIFICACIÓN</t>
  </si>
  <si>
    <t>EDITAR CALIFICACIÓN</t>
  </si>
  <si>
    <t>CONSULTAR CALIFICACIÓN</t>
  </si>
  <si>
    <t>ELIMINAR CALIFICACIÓN</t>
  </si>
  <si>
    <t>Juego</t>
  </si>
  <si>
    <t>Pre-juego</t>
  </si>
  <si>
    <t>Diseño Arquitectónico de alto nivel</t>
  </si>
  <si>
    <t>Construcción del product backlog</t>
  </si>
  <si>
    <t>Totales:</t>
  </si>
  <si>
    <t>Post-juego</t>
  </si>
  <si>
    <t xml:space="preserve">Integración </t>
  </si>
  <si>
    <t>Pruebas del sistema</t>
  </si>
  <si>
    <t>Lanzamiento</t>
  </si>
  <si>
    <t>TOTAL:</t>
  </si>
  <si>
    <t>Administración</t>
  </si>
  <si>
    <t>Costos Admiinstrativos</t>
  </si>
  <si>
    <t>Otros</t>
  </si>
  <si>
    <t>Software y manuales</t>
  </si>
  <si>
    <t>Material Fungible</t>
  </si>
  <si>
    <t>Imprevistos (10%)</t>
  </si>
  <si>
    <t>Sub-Total</t>
  </si>
  <si>
    <t>Costos Indirectos</t>
  </si>
  <si>
    <t>Costos Directos</t>
  </si>
  <si>
    <t>Total Costos Indirectos</t>
  </si>
  <si>
    <t>Total Costos 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</si>
</sst>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[Red]\-&quot;$&quot;#,##0"/>
    <numFmt numFmtId="165" formatCode="_-&quot;$&quot;* #,##0_-;\-&quot;$&quot;* #,##0_-;_-&quot;$&quot;* &quot;-&quot;_-;_-@_-"/>
    <numFmt numFmtId="166" formatCode="_-* #,##0_-;\-* #,##0_-;_-* &quot;-&quot;_-;_-@_-"/>
    <numFmt numFmtId="167" formatCode="[$-240A]General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 Light"/>
      <family val="2"/>
      <scheme val="major"/>
    </font>
    <font>
      <sz val="12"/>
      <name val="Calibri"/>
      <family val="2"/>
      <scheme val="minor"/>
    </font>
    <font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  <xf numFmtId="167" fontId="7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6" borderId="12" applyNumberFormat="0" applyAlignment="0" applyProtection="0"/>
  </cellStyleXfs>
  <cellXfs count="94">
    <xf numFmtId="0" fontId="0" fillId="0" borderId="0" xfId="0"/>
    <xf numFmtId="0" fontId="0" fillId="0" borderId="0" xfId="0"/>
    <xf numFmtId="0" fontId="5" fillId="0" borderId="1" xfId="1" applyFont="1" applyBorder="1"/>
    <xf numFmtId="0" fontId="6" fillId="0" borderId="0" xfId="0" applyFont="1"/>
    <xf numFmtId="0" fontId="2" fillId="0" borderId="1" xfId="1" applyBorder="1"/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/>
    <xf numFmtId="165" fontId="9" fillId="2" borderId="2" xfId="8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5" fontId="0" fillId="0" borderId="2" xfId="8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5" fontId="0" fillId="0" borderId="2" xfId="8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Fill="1"/>
    <xf numFmtId="0" fontId="10" fillId="0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8" applyFont="1" applyFill="1" applyBorder="1" applyAlignment="1">
      <alignment horizontal="center" vertical="center"/>
    </xf>
    <xf numFmtId="0" fontId="10" fillId="0" borderId="0" xfId="0" applyFont="1"/>
    <xf numFmtId="165" fontId="0" fillId="0" borderId="2" xfId="0" applyNumberFormat="1" applyBorder="1"/>
    <xf numFmtId="0" fontId="0" fillId="3" borderId="2" xfId="0" applyFill="1" applyBorder="1"/>
    <xf numFmtId="0" fontId="0" fillId="5" borderId="2" xfId="0" applyFill="1" applyBorder="1"/>
    <xf numFmtId="166" fontId="0" fillId="0" borderId="2" xfId="7" applyFont="1" applyBorder="1"/>
    <xf numFmtId="165" fontId="0" fillId="0" borderId="2" xfId="8" applyFont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65" fontId="0" fillId="0" borderId="2" xfId="8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0" xfId="0" applyFont="1"/>
    <xf numFmtId="0" fontId="14" fillId="3" borderId="2" xfId="0" applyFont="1" applyFill="1" applyBorder="1" applyAlignment="1">
      <alignment horizontal="center" vertical="center"/>
    </xf>
    <xf numFmtId="167" fontId="15" fillId="0" borderId="2" xfId="6" applyFont="1" applyBorder="1"/>
    <xf numFmtId="0" fontId="16" fillId="0" borderId="2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/>
    <xf numFmtId="0" fontId="14" fillId="0" borderId="0" xfId="0" applyFont="1" applyFill="1" applyBorder="1"/>
    <xf numFmtId="166" fontId="0" fillId="0" borderId="2" xfId="7" applyFont="1" applyBorder="1" applyAlignment="1">
      <alignment horizontal="center"/>
    </xf>
    <xf numFmtId="166" fontId="0" fillId="0" borderId="2" xfId="7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166" fontId="0" fillId="0" borderId="2" xfId="7" applyFont="1" applyBorder="1" applyAlignment="1">
      <alignment horizontal="right" vertical="center"/>
    </xf>
    <xf numFmtId="0" fontId="1" fillId="5" borderId="2" xfId="0" applyFont="1" applyFill="1" applyBorder="1"/>
    <xf numFmtId="164" fontId="0" fillId="0" borderId="2" xfId="8" applyNumberFormat="1" applyFont="1" applyBorder="1"/>
    <xf numFmtId="165" fontId="8" fillId="0" borderId="2" xfId="8" applyFont="1" applyBorder="1"/>
    <xf numFmtId="0" fontId="0" fillId="0" borderId="0" xfId="0" applyFill="1" applyAlignment="1">
      <alignment vertical="center"/>
    </xf>
    <xf numFmtId="0" fontId="12" fillId="0" borderId="12" xfId="9" applyFill="1"/>
    <xf numFmtId="0" fontId="14" fillId="5" borderId="12" xfId="9" applyFont="1" applyFill="1"/>
    <xf numFmtId="0" fontId="13" fillId="5" borderId="12" xfId="9" applyFont="1" applyFill="1"/>
    <xf numFmtId="164" fontId="12" fillId="0" borderId="12" xfId="9" applyNumberFormat="1" applyFill="1"/>
    <xf numFmtId="164" fontId="14" fillId="0" borderId="12" xfId="9" applyNumberFormat="1" applyFont="1" applyFill="1" applyAlignment="1">
      <alignment horizontal="center" vertical="center"/>
    </xf>
    <xf numFmtId="165" fontId="0" fillId="0" borderId="2" xfId="8" applyFont="1" applyBorder="1" applyAlignment="1">
      <alignment horizontal="center"/>
    </xf>
    <xf numFmtId="164" fontId="14" fillId="0" borderId="12" xfId="9" applyNumberFormat="1" applyFont="1" applyFill="1" applyAlignment="1">
      <alignment horizontal="center"/>
    </xf>
    <xf numFmtId="164" fontId="9" fillId="2" borderId="12" xfId="9" applyNumberFormat="1" applyFont="1" applyFill="1"/>
    <xf numFmtId="0" fontId="0" fillId="4" borderId="2" xfId="0" applyFill="1" applyBorder="1" applyAlignment="1">
      <alignment horizontal="center" vertical="center"/>
    </xf>
    <xf numFmtId="0" fontId="14" fillId="5" borderId="2" xfId="0" applyFont="1" applyFill="1" applyBorder="1"/>
    <xf numFmtId="0" fontId="14" fillId="7" borderId="2" xfId="0" applyFont="1" applyFill="1" applyBorder="1"/>
    <xf numFmtId="0" fontId="13" fillId="5" borderId="2" xfId="0" applyFont="1" applyFill="1" applyBorder="1"/>
    <xf numFmtId="164" fontId="0" fillId="7" borderId="2" xfId="0" applyNumberFormat="1" applyFont="1" applyFill="1" applyBorder="1"/>
    <xf numFmtId="164" fontId="0" fillId="7" borderId="2" xfId="0" applyNumberFormat="1" applyFill="1" applyBorder="1"/>
    <xf numFmtId="164" fontId="8" fillId="0" borderId="12" xfId="9" applyNumberFormat="1" applyFont="1" applyFill="1"/>
    <xf numFmtId="164" fontId="0" fillId="0" borderId="12" xfId="9" applyNumberFormat="1" applyFont="1" applyFill="1"/>
    <xf numFmtId="0" fontId="0" fillId="3" borderId="2" xfId="0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8" fillId="4" borderId="12" xfId="9" applyFont="1" applyFill="1" applyAlignment="1">
      <alignment horizontal="center" vertical="center"/>
    </xf>
    <xf numFmtId="0" fontId="12" fillId="4" borderId="12" xfId="9" applyFill="1" applyAlignment="1">
      <alignment horizontal="center" vertical="center"/>
    </xf>
    <xf numFmtId="0" fontId="13" fillId="2" borderId="13" xfId="9" applyFont="1" applyFill="1" applyBorder="1" applyAlignment="1">
      <alignment horizontal="center"/>
    </xf>
    <xf numFmtId="0" fontId="13" fillId="2" borderId="14" xfId="9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7" fontId="7" fillId="0" borderId="0" xfId="6"/>
  </cellXfs>
  <cellStyles count="10">
    <cellStyle name="Excel Built-in Normal" xfId="6"/>
    <cellStyle name="Heading" xfId="2"/>
    <cellStyle name="Heading1" xfId="3"/>
    <cellStyle name="Millares [0]" xfId="7" builtinId="6"/>
    <cellStyle name="Moneda [0]" xfId="8" builtinId="7"/>
    <cellStyle name="Normal" xfId="0" builtinId="0"/>
    <cellStyle name="Normal 2" xfId="1"/>
    <cellStyle name="Result" xfId="4"/>
    <cellStyle name="Result2" xfId="5"/>
    <cellStyle name="Salida" xfId="9" builtinId="21"/>
  </cellStyles>
  <dxfs count="0"/>
  <tableStyles count="0" defaultTableStyle="TableStyleMedium2" defaultPivotStyle="PivotStyleLight16"/>
  <colors>
    <mruColors>
      <color rgb="FFCDEE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9"/>
  <sheetViews>
    <sheetView topLeftCell="A25" zoomScale="85" zoomScaleNormal="85" workbookViewId="0">
      <selection activeCell="C41" sqref="C41:D41"/>
    </sheetView>
  </sheetViews>
  <sheetFormatPr baseColWidth="10" defaultRowHeight="15" x14ac:dyDescent="0.25"/>
  <cols>
    <col min="2" max="2" width="49.140625" bestFit="1" customWidth="1"/>
    <col min="6" max="6" width="3.28515625" bestFit="1" customWidth="1"/>
    <col min="7" max="7" width="47.5703125" customWidth="1"/>
  </cols>
  <sheetData>
    <row r="4" spans="1:8" x14ac:dyDescent="0.25">
      <c r="A4" s="35"/>
      <c r="B4" s="35"/>
      <c r="C4" s="35"/>
      <c r="D4" s="35"/>
      <c r="E4" s="35"/>
      <c r="F4" s="35"/>
      <c r="G4" s="35"/>
    </row>
    <row r="5" spans="1:8" x14ac:dyDescent="0.25">
      <c r="A5" s="35"/>
      <c r="B5" s="34" t="s">
        <v>0</v>
      </c>
      <c r="C5" s="34" t="s">
        <v>1</v>
      </c>
      <c r="D5" s="34" t="s">
        <v>3</v>
      </c>
      <c r="E5" s="35"/>
      <c r="F5" s="34" t="s">
        <v>6</v>
      </c>
      <c r="G5" s="34" t="s">
        <v>7</v>
      </c>
      <c r="H5" s="5" t="s">
        <v>8</v>
      </c>
    </row>
    <row r="6" spans="1:8" x14ac:dyDescent="0.25">
      <c r="A6" s="35"/>
      <c r="B6" s="36" t="s">
        <v>41</v>
      </c>
      <c r="C6" s="37" t="s">
        <v>57</v>
      </c>
      <c r="D6" s="38">
        <v>4</v>
      </c>
      <c r="E6" s="35"/>
      <c r="F6" s="34">
        <v>1</v>
      </c>
      <c r="G6" s="36" t="s">
        <v>9</v>
      </c>
      <c r="H6" s="4">
        <v>4</v>
      </c>
    </row>
    <row r="7" spans="1:8" x14ac:dyDescent="0.25">
      <c r="A7" s="35"/>
      <c r="B7" s="36" t="s">
        <v>42</v>
      </c>
      <c r="C7" s="37" t="s">
        <v>2</v>
      </c>
      <c r="D7" s="38">
        <v>4</v>
      </c>
      <c r="E7" s="35"/>
      <c r="F7" s="34">
        <v>2</v>
      </c>
      <c r="G7" s="36" t="s">
        <v>10</v>
      </c>
      <c r="H7" s="4">
        <v>3</v>
      </c>
    </row>
    <row r="8" spans="1:8" x14ac:dyDescent="0.25">
      <c r="A8" s="35"/>
      <c r="B8" s="36" t="s">
        <v>43</v>
      </c>
      <c r="C8" s="37" t="s">
        <v>57</v>
      </c>
      <c r="D8" s="38">
        <v>3</v>
      </c>
      <c r="E8" s="35"/>
      <c r="F8" s="34">
        <v>3</v>
      </c>
      <c r="G8" s="36" t="s">
        <v>11</v>
      </c>
      <c r="H8" s="4">
        <v>3</v>
      </c>
    </row>
    <row r="9" spans="1:8" x14ac:dyDescent="0.25">
      <c r="A9" s="35"/>
      <c r="B9" s="36" t="s">
        <v>44</v>
      </c>
      <c r="C9" s="37" t="s">
        <v>57</v>
      </c>
      <c r="D9" s="38">
        <v>4</v>
      </c>
      <c r="E9" s="35"/>
      <c r="F9" s="34">
        <v>4</v>
      </c>
      <c r="G9" s="36" t="s">
        <v>12</v>
      </c>
      <c r="H9" s="4">
        <v>0</v>
      </c>
    </row>
    <row r="10" spans="1:8" x14ac:dyDescent="0.25">
      <c r="A10" s="35"/>
      <c r="B10" s="36" t="s">
        <v>45</v>
      </c>
      <c r="C10" s="37" t="s">
        <v>58</v>
      </c>
      <c r="D10" s="38">
        <v>4</v>
      </c>
      <c r="E10" s="35"/>
      <c r="F10" s="34">
        <v>5</v>
      </c>
      <c r="G10" s="36" t="s">
        <v>13</v>
      </c>
      <c r="H10" s="4">
        <v>3</v>
      </c>
    </row>
    <row r="11" spans="1:8" x14ac:dyDescent="0.25">
      <c r="A11" s="35"/>
      <c r="B11" s="36" t="s">
        <v>46</v>
      </c>
      <c r="C11" s="37" t="s">
        <v>57</v>
      </c>
      <c r="D11" s="38">
        <v>4</v>
      </c>
      <c r="E11" s="35"/>
      <c r="F11" s="34">
        <v>6</v>
      </c>
      <c r="G11" s="36" t="s">
        <v>14</v>
      </c>
      <c r="H11" s="4">
        <v>5</v>
      </c>
    </row>
    <row r="12" spans="1:8" x14ac:dyDescent="0.25">
      <c r="A12" s="35"/>
      <c r="B12" s="36" t="s">
        <v>205</v>
      </c>
      <c r="C12" s="37" t="s">
        <v>57</v>
      </c>
      <c r="D12" s="38">
        <v>3</v>
      </c>
      <c r="E12" s="35"/>
      <c r="F12" s="34">
        <v>7</v>
      </c>
      <c r="G12" s="36" t="s">
        <v>15</v>
      </c>
      <c r="H12" s="4">
        <v>5</v>
      </c>
    </row>
    <row r="13" spans="1:8" s="1" customFormat="1" x14ac:dyDescent="0.25">
      <c r="A13" s="35"/>
      <c r="B13" s="36" t="s">
        <v>206</v>
      </c>
      <c r="C13" s="37" t="s">
        <v>57</v>
      </c>
      <c r="D13" s="38">
        <v>4</v>
      </c>
      <c r="E13" s="35"/>
      <c r="F13" s="34"/>
      <c r="G13" s="36"/>
      <c r="H13" s="4"/>
    </row>
    <row r="14" spans="1:8" s="1" customFormat="1" x14ac:dyDescent="0.25">
      <c r="A14" s="35"/>
      <c r="B14" s="36" t="s">
        <v>207</v>
      </c>
      <c r="C14" s="37" t="s">
        <v>57</v>
      </c>
      <c r="D14" s="38">
        <v>4</v>
      </c>
      <c r="E14" s="35"/>
      <c r="F14" s="34"/>
      <c r="G14" s="36"/>
      <c r="H14" s="4"/>
    </row>
    <row r="15" spans="1:8" s="1" customFormat="1" x14ac:dyDescent="0.25">
      <c r="A15" s="35"/>
      <c r="B15" s="36" t="s">
        <v>209</v>
      </c>
      <c r="C15" s="37" t="s">
        <v>57</v>
      </c>
      <c r="D15" s="38">
        <v>3</v>
      </c>
      <c r="E15" s="35"/>
      <c r="F15" s="34"/>
      <c r="G15" s="36"/>
      <c r="H15" s="4"/>
    </row>
    <row r="16" spans="1:8" s="1" customFormat="1" x14ac:dyDescent="0.25">
      <c r="A16" s="35"/>
      <c r="B16" s="36" t="s">
        <v>208</v>
      </c>
      <c r="C16" s="37" t="s">
        <v>2</v>
      </c>
      <c r="D16" s="38">
        <v>4</v>
      </c>
      <c r="E16" s="35"/>
      <c r="F16" s="34"/>
      <c r="G16" s="36"/>
      <c r="H16" s="4"/>
    </row>
    <row r="17" spans="1:9" x14ac:dyDescent="0.25">
      <c r="A17" s="35"/>
      <c r="B17" s="36" t="s">
        <v>47</v>
      </c>
      <c r="C17" s="37" t="s">
        <v>57</v>
      </c>
      <c r="D17" s="38">
        <v>4</v>
      </c>
      <c r="E17" s="35"/>
      <c r="F17" s="34">
        <v>8</v>
      </c>
      <c r="G17" s="36" t="s">
        <v>16</v>
      </c>
      <c r="H17" s="4">
        <v>4</v>
      </c>
      <c r="I17" s="3"/>
    </row>
    <row r="18" spans="1:9" x14ac:dyDescent="0.25">
      <c r="A18" s="35"/>
      <c r="B18" s="36" t="s">
        <v>48</v>
      </c>
      <c r="C18" s="37" t="s">
        <v>58</v>
      </c>
      <c r="D18" s="38">
        <v>3</v>
      </c>
      <c r="E18" s="35"/>
      <c r="F18" s="34">
        <v>9</v>
      </c>
      <c r="G18" s="36" t="s">
        <v>17</v>
      </c>
      <c r="H18" s="4">
        <v>2</v>
      </c>
    </row>
    <row r="19" spans="1:9" s="1" customFormat="1" x14ac:dyDescent="0.25">
      <c r="A19" s="35"/>
      <c r="B19" s="36" t="s">
        <v>49</v>
      </c>
      <c r="C19" s="37" t="s">
        <v>57</v>
      </c>
      <c r="D19" s="38">
        <v>4</v>
      </c>
      <c r="E19" s="35"/>
      <c r="F19" s="34"/>
      <c r="G19" s="36"/>
      <c r="H19" s="4"/>
    </row>
    <row r="20" spans="1:9" x14ac:dyDescent="0.25">
      <c r="A20" s="35"/>
      <c r="B20" s="36" t="s">
        <v>50</v>
      </c>
      <c r="C20" s="37" t="s">
        <v>2</v>
      </c>
      <c r="D20" s="38">
        <v>4</v>
      </c>
      <c r="E20" s="35"/>
      <c r="F20" s="34">
        <v>10</v>
      </c>
      <c r="G20" s="36" t="s">
        <v>18</v>
      </c>
      <c r="H20" s="4">
        <v>5</v>
      </c>
    </row>
    <row r="21" spans="1:9" x14ac:dyDescent="0.25">
      <c r="A21" s="35"/>
      <c r="B21" s="36" t="s">
        <v>51</v>
      </c>
      <c r="C21" s="37" t="s">
        <v>57</v>
      </c>
      <c r="D21" s="38">
        <v>3</v>
      </c>
      <c r="E21" s="35"/>
      <c r="F21" s="34">
        <v>11</v>
      </c>
      <c r="G21" s="36" t="s">
        <v>19</v>
      </c>
      <c r="H21" s="4">
        <v>0</v>
      </c>
    </row>
    <row r="22" spans="1:9" x14ac:dyDescent="0.25">
      <c r="A22" s="35"/>
      <c r="B22" s="36" t="s">
        <v>52</v>
      </c>
      <c r="C22" s="37" t="s">
        <v>57</v>
      </c>
      <c r="D22" s="38">
        <v>4</v>
      </c>
      <c r="E22" s="35"/>
      <c r="F22" s="34">
        <v>12</v>
      </c>
      <c r="G22" s="36" t="s">
        <v>20</v>
      </c>
      <c r="H22" s="4">
        <v>5</v>
      </c>
    </row>
    <row r="23" spans="1:9" x14ac:dyDescent="0.25">
      <c r="A23" s="35"/>
      <c r="B23" s="36" t="s">
        <v>53</v>
      </c>
      <c r="C23" s="37" t="s">
        <v>57</v>
      </c>
      <c r="D23" s="38">
        <v>4</v>
      </c>
      <c r="E23" s="35"/>
      <c r="F23" s="34">
        <v>13</v>
      </c>
      <c r="G23" s="36" t="s">
        <v>21</v>
      </c>
      <c r="H23" s="4">
        <v>0</v>
      </c>
    </row>
    <row r="24" spans="1:9" s="1" customFormat="1" x14ac:dyDescent="0.25">
      <c r="A24" s="35"/>
      <c r="B24" s="36" t="s">
        <v>54</v>
      </c>
      <c r="C24" s="37" t="s">
        <v>57</v>
      </c>
      <c r="D24" s="38">
        <v>4</v>
      </c>
      <c r="E24" s="35"/>
      <c r="F24" s="34">
        <v>14</v>
      </c>
      <c r="G24" s="36" t="s">
        <v>22</v>
      </c>
      <c r="H24" s="4">
        <v>0</v>
      </c>
    </row>
    <row r="25" spans="1:9" s="1" customFormat="1" ht="15.75" x14ac:dyDescent="0.25">
      <c r="A25" s="35"/>
      <c r="B25" s="36" t="s">
        <v>55</v>
      </c>
      <c r="C25" s="37" t="s">
        <v>2</v>
      </c>
      <c r="D25" s="38">
        <v>3</v>
      </c>
      <c r="E25" s="35"/>
      <c r="F25" s="34"/>
      <c r="G25" s="34" t="s">
        <v>23</v>
      </c>
      <c r="H25" s="2">
        <f>SUM(H6:H24)</f>
        <v>39</v>
      </c>
    </row>
    <row r="26" spans="1:9" s="1" customFormat="1" x14ac:dyDescent="0.25">
      <c r="A26" s="35"/>
      <c r="B26" s="36" t="s">
        <v>56</v>
      </c>
      <c r="C26" s="37" t="s">
        <v>57</v>
      </c>
      <c r="D26" s="38">
        <v>4</v>
      </c>
      <c r="E26" s="35"/>
      <c r="F26" s="35"/>
      <c r="G26" s="35"/>
      <c r="H26"/>
    </row>
    <row r="27" spans="1:9" s="1" customFormat="1" x14ac:dyDescent="0.25">
      <c r="A27" s="35"/>
      <c r="B27" s="36" t="s">
        <v>203</v>
      </c>
      <c r="C27" s="37" t="s">
        <v>5</v>
      </c>
      <c r="D27" s="38">
        <v>70</v>
      </c>
      <c r="E27" s="35"/>
      <c r="F27" s="35"/>
      <c r="G27" s="35"/>
      <c r="H27"/>
    </row>
    <row r="28" spans="1:9" x14ac:dyDescent="0.25">
      <c r="A28" s="35"/>
      <c r="B28" s="34" t="s">
        <v>40</v>
      </c>
      <c r="C28" s="34" t="s">
        <v>4</v>
      </c>
      <c r="D28" s="34">
        <f>SUM(D6:D27)</f>
        <v>148</v>
      </c>
      <c r="E28" s="35"/>
      <c r="F28" s="35"/>
      <c r="G28" s="35"/>
    </row>
    <row r="29" spans="1:9" x14ac:dyDescent="0.25">
      <c r="A29" s="35"/>
      <c r="B29" s="35"/>
      <c r="C29" s="35"/>
      <c r="D29" s="35"/>
      <c r="E29" s="35"/>
      <c r="F29" s="35"/>
      <c r="G29" s="35"/>
    </row>
    <row r="30" spans="1:9" x14ac:dyDescent="0.25">
      <c r="A30" s="35"/>
      <c r="B30" s="67" t="s">
        <v>28</v>
      </c>
      <c r="C30" s="68"/>
      <c r="D30" s="69"/>
      <c r="E30" s="35"/>
      <c r="F30" s="35"/>
      <c r="G30" s="35"/>
    </row>
    <row r="31" spans="1:9" x14ac:dyDescent="0.25">
      <c r="A31" s="35"/>
      <c r="B31" s="36" t="s">
        <v>24</v>
      </c>
      <c r="C31" s="71">
        <f>(H25*0.01)+0.65</f>
        <v>1.04</v>
      </c>
      <c r="D31" s="71"/>
      <c r="E31" s="35"/>
      <c r="F31" s="35"/>
      <c r="G31" s="35"/>
    </row>
    <row r="32" spans="1:9" x14ac:dyDescent="0.25">
      <c r="A32" s="35"/>
      <c r="B32" s="35"/>
      <c r="C32" s="35"/>
      <c r="D32" s="35"/>
      <c r="E32" s="35"/>
      <c r="F32" s="35"/>
      <c r="G32" s="35"/>
    </row>
    <row r="33" spans="1:7" x14ac:dyDescent="0.25">
      <c r="A33" s="35"/>
      <c r="B33" s="67" t="s">
        <v>29</v>
      </c>
      <c r="C33" s="68"/>
      <c r="D33" s="69"/>
      <c r="E33" s="35"/>
      <c r="F33" s="35"/>
      <c r="G33" s="35"/>
    </row>
    <row r="34" spans="1:7" ht="15.75" x14ac:dyDescent="0.25">
      <c r="A34" s="35"/>
      <c r="B34" s="36" t="s">
        <v>25</v>
      </c>
      <c r="C34" s="70">
        <f>D28*C31</f>
        <v>153.92000000000002</v>
      </c>
      <c r="D34" s="70"/>
      <c r="E34" s="35"/>
      <c r="F34" s="35"/>
      <c r="G34" s="35"/>
    </row>
    <row r="35" spans="1:7" x14ac:dyDescent="0.25">
      <c r="A35" s="35"/>
      <c r="B35" s="35"/>
      <c r="C35" s="35"/>
      <c r="D35" s="35"/>
      <c r="E35" s="35"/>
      <c r="F35" s="35"/>
      <c r="G35" s="35"/>
    </row>
    <row r="36" spans="1:7" x14ac:dyDescent="0.25">
      <c r="A36" s="35"/>
      <c r="B36" s="67" t="s">
        <v>30</v>
      </c>
      <c r="C36" s="68"/>
      <c r="D36" s="69"/>
      <c r="E36" s="35"/>
      <c r="F36" s="35"/>
      <c r="G36" s="35"/>
    </row>
    <row r="37" spans="1:7" x14ac:dyDescent="0.25">
      <c r="A37" s="35"/>
      <c r="B37" s="36" t="s">
        <v>26</v>
      </c>
      <c r="C37" s="71">
        <v>8</v>
      </c>
      <c r="D37" s="71"/>
      <c r="E37" s="35"/>
      <c r="F37" s="35"/>
      <c r="G37" s="35"/>
    </row>
    <row r="38" spans="1:7" ht="15.75" x14ac:dyDescent="0.25">
      <c r="A38" s="35"/>
      <c r="B38" s="36" t="s">
        <v>27</v>
      </c>
      <c r="C38" s="70">
        <f>C34*C37</f>
        <v>1231.3600000000001</v>
      </c>
      <c r="D38" s="70"/>
      <c r="E38" s="35"/>
      <c r="F38" s="35"/>
      <c r="G38" s="35"/>
    </row>
    <row r="39" spans="1:7" x14ac:dyDescent="0.25">
      <c r="A39" s="35"/>
      <c r="B39" s="35"/>
      <c r="C39" s="35"/>
      <c r="D39" s="35"/>
      <c r="E39" s="35"/>
      <c r="F39" s="35"/>
      <c r="G39" s="35"/>
    </row>
    <row r="40" spans="1:7" x14ac:dyDescent="0.25">
      <c r="A40" s="35"/>
      <c r="B40" s="67" t="s">
        <v>31</v>
      </c>
      <c r="C40" s="68"/>
      <c r="D40" s="69"/>
      <c r="E40" s="35"/>
      <c r="F40" s="35"/>
      <c r="G40" s="35"/>
    </row>
    <row r="41" spans="1:7" ht="15" customHeight="1" x14ac:dyDescent="0.25">
      <c r="A41" s="35"/>
      <c r="B41" s="36" t="s">
        <v>32</v>
      </c>
      <c r="C41" s="70">
        <f>(C34/150) * C34^0.4</f>
        <v>7.6934620793920665</v>
      </c>
      <c r="D41" s="70"/>
      <c r="E41" s="35"/>
      <c r="F41" s="35"/>
      <c r="G41" s="35"/>
    </row>
    <row r="42" spans="1:7" x14ac:dyDescent="0.25">
      <c r="A42" s="35"/>
      <c r="B42" s="35"/>
      <c r="C42" s="35"/>
      <c r="D42" s="35"/>
      <c r="E42" s="35"/>
      <c r="F42" s="35"/>
      <c r="G42" s="35"/>
    </row>
    <row r="43" spans="1:7" x14ac:dyDescent="0.25">
      <c r="A43" s="35"/>
      <c r="B43" s="39" t="s">
        <v>33</v>
      </c>
      <c r="C43" s="39">
        <f>C34*C37</f>
        <v>1231.3600000000001</v>
      </c>
      <c r="D43" s="35" t="s">
        <v>37</v>
      </c>
      <c r="E43" s="35"/>
      <c r="F43" s="35"/>
      <c r="G43" s="35"/>
    </row>
    <row r="44" spans="1:7" x14ac:dyDescent="0.25">
      <c r="A44" s="35"/>
      <c r="B44" s="40" t="s">
        <v>34</v>
      </c>
      <c r="C44" s="40">
        <f>C43/6</f>
        <v>205.22666666666669</v>
      </c>
      <c r="D44" s="35" t="s">
        <v>36</v>
      </c>
      <c r="E44" s="35"/>
      <c r="F44" s="35"/>
      <c r="G44" s="35"/>
    </row>
    <row r="45" spans="1:7" x14ac:dyDescent="0.25">
      <c r="A45" s="35"/>
      <c r="B45" s="41" t="s">
        <v>35</v>
      </c>
      <c r="C45" s="35">
        <f>C44/20</f>
        <v>10.261333333333335</v>
      </c>
      <c r="D45" s="35" t="s">
        <v>38</v>
      </c>
      <c r="E45" s="35"/>
      <c r="F45" s="35"/>
      <c r="G45" s="35"/>
    </row>
    <row r="46" spans="1:7" x14ac:dyDescent="0.25">
      <c r="A46" s="35"/>
      <c r="B46" s="41" t="s">
        <v>204</v>
      </c>
      <c r="C46" s="35">
        <f>C45/4</f>
        <v>2.5653333333333337</v>
      </c>
      <c r="D46" s="35" t="s">
        <v>39</v>
      </c>
      <c r="E46" s="35"/>
      <c r="F46" s="35"/>
      <c r="G46" s="35"/>
    </row>
    <row r="47" spans="1:7" x14ac:dyDescent="0.25">
      <c r="A47" s="35"/>
      <c r="B47" s="35"/>
      <c r="C47" s="35"/>
      <c r="D47" s="35"/>
      <c r="E47" s="35"/>
      <c r="F47" s="35"/>
      <c r="G47" s="35"/>
    </row>
    <row r="48" spans="1:7" x14ac:dyDescent="0.25">
      <c r="A48" s="35"/>
      <c r="B48" s="35"/>
      <c r="C48" s="35"/>
      <c r="D48" s="35"/>
      <c r="E48" s="35"/>
      <c r="F48" s="35"/>
      <c r="G48" s="35"/>
    </row>
    <row r="49" spans="1:7" x14ac:dyDescent="0.25">
      <c r="A49" s="35"/>
      <c r="E49" s="35"/>
      <c r="F49" s="35"/>
      <c r="G49" s="35"/>
    </row>
  </sheetData>
  <mergeCells count="9">
    <mergeCell ref="B30:D30"/>
    <mergeCell ref="C41:D41"/>
    <mergeCell ref="B40:D40"/>
    <mergeCell ref="C31:D31"/>
    <mergeCell ref="B33:D33"/>
    <mergeCell ref="C34:D34"/>
    <mergeCell ref="B36:D36"/>
    <mergeCell ref="C37:D37"/>
    <mergeCell ref="C38:D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zoomScaleNormal="100" workbookViewId="0">
      <selection activeCell="F5" sqref="F5"/>
    </sheetView>
  </sheetViews>
  <sheetFormatPr baseColWidth="10" defaultRowHeight="15" x14ac:dyDescent="0.25"/>
  <cols>
    <col min="1" max="1" width="23.7109375" bestFit="1" customWidth="1"/>
    <col min="2" max="2" width="54.7109375" bestFit="1" customWidth="1"/>
    <col min="3" max="3" width="23.5703125" customWidth="1"/>
    <col min="4" max="4" width="12.5703125" bestFit="1" customWidth="1"/>
    <col min="7" max="7" width="12.5703125" bestFit="1" customWidth="1"/>
  </cols>
  <sheetData>
    <row r="1" spans="1:8" x14ac:dyDescent="0.25">
      <c r="A1" s="72"/>
      <c r="B1" s="72"/>
      <c r="C1" s="72"/>
      <c r="D1" s="72"/>
    </row>
    <row r="2" spans="1:8" x14ac:dyDescent="0.25">
      <c r="A2" s="74" t="s">
        <v>94</v>
      </c>
      <c r="B2" s="74"/>
      <c r="C2" s="74"/>
      <c r="D2" s="74"/>
      <c r="E2" s="25"/>
    </row>
    <row r="3" spans="1:8" x14ac:dyDescent="0.25">
      <c r="A3" s="5" t="s">
        <v>59</v>
      </c>
      <c r="B3" s="5" t="s">
        <v>60</v>
      </c>
      <c r="C3" s="6" t="s">
        <v>61</v>
      </c>
      <c r="D3" s="7" t="s">
        <v>62</v>
      </c>
      <c r="E3" s="25"/>
    </row>
    <row r="4" spans="1:8" s="1" customFormat="1" ht="45" x14ac:dyDescent="0.25">
      <c r="A4" s="15" t="s">
        <v>95</v>
      </c>
      <c r="B4" s="8" t="s">
        <v>97</v>
      </c>
      <c r="C4" s="9" t="s">
        <v>98</v>
      </c>
      <c r="D4" s="16">
        <f ca="1">(E4/SUM($E$4:$E$18))*$D$19</f>
        <v>5925.7006373702288</v>
      </c>
      <c r="E4" s="19">
        <f t="shared" ref="E4:E18" ca="1" si="0">RAND()</f>
        <v>4.8751954894463934E-2</v>
      </c>
      <c r="G4" s="17"/>
      <c r="H4" s="17"/>
    </row>
    <row r="5" spans="1:8" ht="60" x14ac:dyDescent="0.25">
      <c r="A5" s="75" t="s">
        <v>103</v>
      </c>
      <c r="B5" s="8" t="s">
        <v>104</v>
      </c>
      <c r="C5" s="9" t="s">
        <v>63</v>
      </c>
      <c r="D5" s="16">
        <f t="shared" ref="D5:D18" ca="1" si="1">(E5/SUM($E$4:$E$18))*$D$19</f>
        <v>97560.992251371688</v>
      </c>
      <c r="E5" s="19">
        <f t="shared" ca="1" si="0"/>
        <v>0.80265429942623889</v>
      </c>
    </row>
    <row r="6" spans="1:8" ht="45" x14ac:dyDescent="0.25">
      <c r="A6" s="76"/>
      <c r="B6" s="8" t="s">
        <v>105</v>
      </c>
      <c r="C6" s="9" t="s">
        <v>64</v>
      </c>
      <c r="D6" s="16">
        <f t="shared" ca="1" si="1"/>
        <v>14734.126886621438</v>
      </c>
      <c r="E6" s="19">
        <f t="shared" ca="1" si="0"/>
        <v>0.1212206848344366</v>
      </c>
    </row>
    <row r="7" spans="1:8" ht="45" x14ac:dyDescent="0.25">
      <c r="A7" s="77"/>
      <c r="B7" s="8" t="s">
        <v>106</v>
      </c>
      <c r="C7" s="9" t="s">
        <v>65</v>
      </c>
      <c r="D7" s="16">
        <f t="shared" ca="1" si="1"/>
        <v>115439.90366882115</v>
      </c>
      <c r="E7" s="19">
        <f t="shared" ca="1" si="0"/>
        <v>0.94974777179787628</v>
      </c>
    </row>
    <row r="8" spans="1:8" ht="30" x14ac:dyDescent="0.25">
      <c r="A8" s="73" t="s">
        <v>107</v>
      </c>
      <c r="B8" s="8" t="s">
        <v>108</v>
      </c>
      <c r="C8" s="9" t="s">
        <v>66</v>
      </c>
      <c r="D8" s="16">
        <f t="shared" ca="1" si="1"/>
        <v>58546.740671115491</v>
      </c>
      <c r="E8" s="19">
        <f t="shared" ca="1" si="0"/>
        <v>0.48167604728726177</v>
      </c>
    </row>
    <row r="9" spans="1:8" ht="30" x14ac:dyDescent="0.25">
      <c r="A9" s="73"/>
      <c r="B9" s="8" t="s">
        <v>109</v>
      </c>
      <c r="C9" s="9" t="s">
        <v>96</v>
      </c>
      <c r="D9" s="16">
        <f t="shared" ca="1" si="1"/>
        <v>13106.03281656503</v>
      </c>
      <c r="E9" s="19">
        <f t="shared" ca="1" si="0"/>
        <v>0.10782602089094062</v>
      </c>
    </row>
    <row r="10" spans="1:8" ht="75" x14ac:dyDescent="0.25">
      <c r="A10" s="73"/>
      <c r="B10" s="8" t="s">
        <v>110</v>
      </c>
      <c r="C10" s="9" t="s">
        <v>67</v>
      </c>
      <c r="D10" s="16">
        <f t="shared" ca="1" si="1"/>
        <v>85228.967053507076</v>
      </c>
      <c r="E10" s="19">
        <f t="shared" ca="1" si="0"/>
        <v>0.70119619801420063</v>
      </c>
    </row>
    <row r="11" spans="1:8" ht="30" x14ac:dyDescent="0.25">
      <c r="A11" s="73" t="s">
        <v>111</v>
      </c>
      <c r="B11" s="8" t="s">
        <v>112</v>
      </c>
      <c r="C11" s="9" t="s">
        <v>68</v>
      </c>
      <c r="D11" s="16">
        <f t="shared" ca="1" si="1"/>
        <v>106845.71820746112</v>
      </c>
      <c r="E11" s="19">
        <f t="shared" ca="1" si="0"/>
        <v>0.87904164477475644</v>
      </c>
    </row>
    <row r="12" spans="1:8" x14ac:dyDescent="0.25">
      <c r="A12" s="73"/>
      <c r="B12" s="8" t="s">
        <v>113</v>
      </c>
      <c r="C12" s="9" t="s">
        <v>69</v>
      </c>
      <c r="D12" s="16">
        <f t="shared" ca="1" si="1"/>
        <v>1556.825836012152</v>
      </c>
      <c r="E12" s="19">
        <f t="shared" ca="1" si="0"/>
        <v>1.2808325560213163E-2</v>
      </c>
    </row>
    <row r="13" spans="1:8" ht="45" x14ac:dyDescent="0.25">
      <c r="A13" s="73"/>
      <c r="B13" s="8" t="s">
        <v>114</v>
      </c>
      <c r="C13" s="9" t="s">
        <v>99</v>
      </c>
      <c r="D13" s="16">
        <f t="shared" ca="1" si="1"/>
        <v>83721.119149680031</v>
      </c>
      <c r="E13" s="19">
        <f t="shared" ca="1" si="0"/>
        <v>0.6887908239506686</v>
      </c>
    </row>
    <row r="14" spans="1:8" ht="75" x14ac:dyDescent="0.25">
      <c r="A14" s="73" t="s">
        <v>115</v>
      </c>
      <c r="B14" s="8" t="s">
        <v>116</v>
      </c>
      <c r="C14" s="9" t="s">
        <v>70</v>
      </c>
      <c r="D14" s="16">
        <f t="shared" ca="1" si="1"/>
        <v>48817.840172355056</v>
      </c>
      <c r="E14" s="19">
        <f t="shared" ca="1" si="0"/>
        <v>0.40163438684678643</v>
      </c>
    </row>
    <row r="15" spans="1:8" ht="30" x14ac:dyDescent="0.25">
      <c r="A15" s="73"/>
      <c r="B15" s="8" t="s">
        <v>117</v>
      </c>
      <c r="C15" s="9" t="s">
        <v>71</v>
      </c>
      <c r="D15" s="16">
        <f t="shared" ca="1" si="1"/>
        <v>111682.29607187511</v>
      </c>
      <c r="E15" s="19">
        <f t="shared" ca="1" si="0"/>
        <v>0.91883316316541819</v>
      </c>
    </row>
    <row r="16" spans="1:8" ht="60" x14ac:dyDescent="0.25">
      <c r="A16" s="73"/>
      <c r="B16" s="8" t="s">
        <v>118</v>
      </c>
      <c r="C16" s="9" t="s">
        <v>72</v>
      </c>
      <c r="D16" s="16">
        <f t="shared" ca="1" si="1"/>
        <v>18719.53158093592</v>
      </c>
      <c r="E16" s="19">
        <f t="shared" ca="1" si="0"/>
        <v>0.15400942692310737</v>
      </c>
    </row>
    <row r="17" spans="1:7" ht="60" x14ac:dyDescent="0.25">
      <c r="A17" s="73" t="s">
        <v>119</v>
      </c>
      <c r="B17" s="8" t="s">
        <v>120</v>
      </c>
      <c r="C17" s="9" t="s">
        <v>73</v>
      </c>
      <c r="D17" s="16">
        <f t="shared" ca="1" si="1"/>
        <v>23716.002668475168</v>
      </c>
      <c r="E17" s="19">
        <f t="shared" ca="1" si="0"/>
        <v>0.19511641966503379</v>
      </c>
    </row>
    <row r="18" spans="1:7" ht="75" x14ac:dyDescent="0.25">
      <c r="A18" s="73"/>
      <c r="B18" s="8" t="s">
        <v>121</v>
      </c>
      <c r="C18" s="9" t="s">
        <v>74</v>
      </c>
      <c r="D18" s="16">
        <f t="shared" ca="1" si="1"/>
        <v>14398.202327833387</v>
      </c>
      <c r="E18" s="19">
        <f t="shared" ca="1" si="0"/>
        <v>0.11845696456907306</v>
      </c>
    </row>
    <row r="19" spans="1:7" x14ac:dyDescent="0.25">
      <c r="A19" s="1"/>
      <c r="B19" s="1"/>
      <c r="C19" s="32" t="s">
        <v>101</v>
      </c>
      <c r="D19" s="30">
        <v>800000</v>
      </c>
      <c r="E19" s="25"/>
    </row>
    <row r="20" spans="1:7" x14ac:dyDescent="0.25">
      <c r="A20" s="74" t="s">
        <v>100</v>
      </c>
      <c r="B20" s="74"/>
      <c r="C20" s="74"/>
      <c r="D20" s="74"/>
      <c r="E20" s="25"/>
    </row>
    <row r="21" spans="1:7" x14ac:dyDescent="0.25">
      <c r="A21" s="5" t="s">
        <v>59</v>
      </c>
      <c r="B21" s="5" t="s">
        <v>60</v>
      </c>
      <c r="C21" s="6" t="s">
        <v>61</v>
      </c>
      <c r="D21" s="7" t="s">
        <v>62</v>
      </c>
      <c r="E21" s="19"/>
    </row>
    <row r="22" spans="1:7" ht="45" x14ac:dyDescent="0.25">
      <c r="A22" s="15" t="s">
        <v>122</v>
      </c>
      <c r="B22" s="8" t="s">
        <v>123</v>
      </c>
      <c r="C22" s="9" t="s">
        <v>98</v>
      </c>
      <c r="D22" s="22">
        <f ca="1">(E22/SUM($E$22:$E$36))*$D$37</f>
        <v>69184.384478122534</v>
      </c>
      <c r="E22" s="19">
        <f t="shared" ref="E22:E36" ca="1" si="2">RAND()</f>
        <v>0.21808490573195127</v>
      </c>
      <c r="G22" s="17"/>
    </row>
    <row r="23" spans="1:7" ht="60" x14ac:dyDescent="0.25">
      <c r="A23" s="75" t="s">
        <v>124</v>
      </c>
      <c r="B23" s="8" t="s">
        <v>125</v>
      </c>
      <c r="C23" s="9" t="s">
        <v>63</v>
      </c>
      <c r="D23" s="22">
        <f t="shared" ref="D23:D36" ca="1" si="3">(E23/SUM($E$22:$E$36))*$D$37</f>
        <v>312250.9691266439</v>
      </c>
      <c r="E23" s="19">
        <f t="shared" ca="1" si="2"/>
        <v>0.9842860304441714</v>
      </c>
    </row>
    <row r="24" spans="1:7" ht="45" x14ac:dyDescent="0.25">
      <c r="A24" s="76"/>
      <c r="B24" s="8" t="s">
        <v>126</v>
      </c>
      <c r="C24" s="9" t="s">
        <v>64</v>
      </c>
      <c r="D24" s="22">
        <f t="shared" ca="1" si="3"/>
        <v>43978.822086474407</v>
      </c>
      <c r="E24" s="19">
        <f t="shared" ca="1" si="2"/>
        <v>0.13863124375940539</v>
      </c>
    </row>
    <row r="25" spans="1:7" ht="45" x14ac:dyDescent="0.25">
      <c r="A25" s="77"/>
      <c r="B25" s="8" t="s">
        <v>127</v>
      </c>
      <c r="C25" s="9" t="s">
        <v>65</v>
      </c>
      <c r="D25" s="22">
        <f t="shared" ca="1" si="3"/>
        <v>215126.87434351354</v>
      </c>
      <c r="E25" s="19">
        <f t="shared" ca="1" si="2"/>
        <v>0.67812880703520928</v>
      </c>
    </row>
    <row r="26" spans="1:7" ht="30" x14ac:dyDescent="0.25">
      <c r="A26" s="73" t="s">
        <v>128</v>
      </c>
      <c r="B26" s="8" t="s">
        <v>129</v>
      </c>
      <c r="C26" s="9" t="s">
        <v>66</v>
      </c>
      <c r="D26" s="22">
        <f t="shared" ca="1" si="3"/>
        <v>142564.15293622817</v>
      </c>
      <c r="E26" s="19">
        <f t="shared" ca="1" si="2"/>
        <v>0.44939461539452485</v>
      </c>
    </row>
    <row r="27" spans="1:7" ht="30" x14ac:dyDescent="0.25">
      <c r="A27" s="73"/>
      <c r="B27" s="8" t="s">
        <v>130</v>
      </c>
      <c r="C27" s="9" t="s">
        <v>96</v>
      </c>
      <c r="D27" s="22">
        <f t="shared" ca="1" si="3"/>
        <v>184843.18285475872</v>
      </c>
      <c r="E27" s="19">
        <f t="shared" ca="1" si="2"/>
        <v>0.58266772787175969</v>
      </c>
    </row>
    <row r="28" spans="1:7" ht="75" x14ac:dyDescent="0.25">
      <c r="A28" s="73"/>
      <c r="B28" s="8" t="s">
        <v>131</v>
      </c>
      <c r="C28" s="9" t="s">
        <v>67</v>
      </c>
      <c r="D28" s="22">
        <f t="shared" ca="1" si="3"/>
        <v>158635.72777507713</v>
      </c>
      <c r="E28" s="19">
        <f t="shared" ca="1" si="2"/>
        <v>0.50005587241275729</v>
      </c>
    </row>
    <row r="29" spans="1:7" ht="30" x14ac:dyDescent="0.25">
      <c r="A29" s="73" t="s">
        <v>132</v>
      </c>
      <c r="B29" s="8" t="s">
        <v>133</v>
      </c>
      <c r="C29" s="9" t="s">
        <v>68</v>
      </c>
      <c r="D29" s="22">
        <f t="shared" ca="1" si="3"/>
        <v>72225.917932969358</v>
      </c>
      <c r="E29" s="19">
        <f t="shared" ca="1" si="2"/>
        <v>0.22767251053301152</v>
      </c>
    </row>
    <row r="30" spans="1:7" x14ac:dyDescent="0.25">
      <c r="A30" s="73"/>
      <c r="B30" s="8" t="s">
        <v>134</v>
      </c>
      <c r="C30" s="9" t="s">
        <v>69</v>
      </c>
      <c r="D30" s="22">
        <f t="shared" ca="1" si="3"/>
        <v>10452.968673242738</v>
      </c>
      <c r="E30" s="19">
        <f t="shared" ca="1" si="2"/>
        <v>3.2950133255056246E-2</v>
      </c>
    </row>
    <row r="31" spans="1:7" ht="45" x14ac:dyDescent="0.25">
      <c r="A31" s="73"/>
      <c r="B31" s="8" t="s">
        <v>135</v>
      </c>
      <c r="C31" s="9" t="s">
        <v>99</v>
      </c>
      <c r="D31" s="22">
        <f t="shared" ca="1" si="3"/>
        <v>61167.025274719854</v>
      </c>
      <c r="E31" s="19">
        <f t="shared" ca="1" si="2"/>
        <v>0.19281236714853489</v>
      </c>
    </row>
    <row r="32" spans="1:7" ht="75" x14ac:dyDescent="0.25">
      <c r="A32" s="73" t="s">
        <v>136</v>
      </c>
      <c r="B32" s="8" t="s">
        <v>137</v>
      </c>
      <c r="C32" s="9" t="s">
        <v>70</v>
      </c>
      <c r="D32" s="22">
        <f t="shared" ca="1" si="3"/>
        <v>188868.94723981016</v>
      </c>
      <c r="E32" s="19">
        <f t="shared" ca="1" si="2"/>
        <v>0.59535785228401938</v>
      </c>
    </row>
    <row r="33" spans="1:7" ht="30" x14ac:dyDescent="0.25">
      <c r="A33" s="73"/>
      <c r="B33" s="8" t="s">
        <v>138</v>
      </c>
      <c r="C33" s="9" t="s">
        <v>71</v>
      </c>
      <c r="D33" s="22">
        <f t="shared" ca="1" si="3"/>
        <v>312491.54359890532</v>
      </c>
      <c r="E33" s="19">
        <f t="shared" ca="1" si="2"/>
        <v>0.98504437586417326</v>
      </c>
    </row>
    <row r="34" spans="1:7" ht="60" x14ac:dyDescent="0.25">
      <c r="A34" s="73"/>
      <c r="B34" s="8" t="s">
        <v>139</v>
      </c>
      <c r="C34" s="9" t="s">
        <v>72</v>
      </c>
      <c r="D34" s="22">
        <f t="shared" ca="1" si="3"/>
        <v>189890.45872711399</v>
      </c>
      <c r="E34" s="19">
        <f t="shared" ca="1" si="2"/>
        <v>0.59857788868519901</v>
      </c>
    </row>
    <row r="35" spans="1:7" ht="60" x14ac:dyDescent="0.25">
      <c r="A35" s="73" t="s">
        <v>140</v>
      </c>
      <c r="B35" s="8" t="s">
        <v>141</v>
      </c>
      <c r="C35" s="9" t="s">
        <v>73</v>
      </c>
      <c r="D35" s="22">
        <f t="shared" ca="1" si="3"/>
        <v>9559.3689941530247</v>
      </c>
      <c r="E35" s="19">
        <f t="shared" ca="1" si="2"/>
        <v>3.0133303948176926E-2</v>
      </c>
    </row>
    <row r="36" spans="1:7" ht="75" x14ac:dyDescent="0.25">
      <c r="A36" s="73"/>
      <c r="B36" s="8" t="s">
        <v>142</v>
      </c>
      <c r="C36" s="9" t="s">
        <v>74</v>
      </c>
      <c r="D36" s="22">
        <f t="shared" ca="1" si="3"/>
        <v>28759.655958267362</v>
      </c>
      <c r="E36" s="19">
        <f t="shared" ca="1" si="2"/>
        <v>9.0656972752651055E-2</v>
      </c>
    </row>
    <row r="37" spans="1:7" s="1" customFormat="1" x14ac:dyDescent="0.25">
      <c r="A37" s="20"/>
      <c r="B37" s="21"/>
      <c r="C37" s="9" t="s">
        <v>101</v>
      </c>
      <c r="D37" s="10">
        <v>2000000</v>
      </c>
      <c r="E37" s="19"/>
    </row>
    <row r="38" spans="1:7" x14ac:dyDescent="0.25">
      <c r="A38" s="74" t="s">
        <v>102</v>
      </c>
      <c r="B38" s="74"/>
      <c r="C38" s="74"/>
      <c r="D38" s="74"/>
      <c r="E38" s="19"/>
    </row>
    <row r="39" spans="1:7" x14ac:dyDescent="0.25">
      <c r="A39" s="5" t="s">
        <v>59</v>
      </c>
      <c r="B39" s="5" t="s">
        <v>60</v>
      </c>
      <c r="C39" s="6" t="s">
        <v>61</v>
      </c>
      <c r="D39" s="7" t="s">
        <v>62</v>
      </c>
      <c r="E39" s="19"/>
    </row>
    <row r="40" spans="1:7" ht="45" x14ac:dyDescent="0.25">
      <c r="A40" s="15" t="s">
        <v>143</v>
      </c>
      <c r="B40" s="8" t="s">
        <v>144</v>
      </c>
      <c r="C40" s="9" t="s">
        <v>98</v>
      </c>
      <c r="D40" s="22">
        <f ca="1">(E40/SUM($E$40:$E$54))*$D$55</f>
        <v>65977.755963252159</v>
      </c>
      <c r="E40" s="19">
        <f t="shared" ref="E40:E54" ca="1" si="4">RAND()</f>
        <v>0.22574991503183894</v>
      </c>
      <c r="G40" s="17"/>
    </row>
    <row r="41" spans="1:7" ht="60" x14ac:dyDescent="0.25">
      <c r="A41" s="75" t="s">
        <v>145</v>
      </c>
      <c r="B41" s="8" t="s">
        <v>146</v>
      </c>
      <c r="C41" s="9" t="s">
        <v>63</v>
      </c>
      <c r="D41" s="22">
        <f t="shared" ref="D41:D54" ca="1" si="5">(E41/SUM($E$40:$E$54))*$D$55</f>
        <v>15560.49207721968</v>
      </c>
      <c r="E41" s="19">
        <f t="shared" ca="1" si="4"/>
        <v>5.3241879979101903E-2</v>
      </c>
    </row>
    <row r="42" spans="1:7" ht="45" x14ac:dyDescent="0.25">
      <c r="A42" s="76"/>
      <c r="B42" s="8" t="s">
        <v>147</v>
      </c>
      <c r="C42" s="9" t="s">
        <v>64</v>
      </c>
      <c r="D42" s="22">
        <f t="shared" ca="1" si="5"/>
        <v>7832.8807545559048</v>
      </c>
      <c r="E42" s="19">
        <f t="shared" ca="1" si="4"/>
        <v>2.6801035272863816E-2</v>
      </c>
    </row>
    <row r="43" spans="1:7" ht="45" x14ac:dyDescent="0.25">
      <c r="A43" s="77"/>
      <c r="B43" s="8" t="s">
        <v>148</v>
      </c>
      <c r="C43" s="9" t="s">
        <v>65</v>
      </c>
      <c r="D43" s="22">
        <f t="shared" ca="1" si="5"/>
        <v>201761.48324691461</v>
      </c>
      <c r="E43" s="19">
        <f t="shared" ca="1" si="4"/>
        <v>0.69034839143449467</v>
      </c>
    </row>
    <row r="44" spans="1:7" ht="30" x14ac:dyDescent="0.25">
      <c r="A44" s="73" t="s">
        <v>149</v>
      </c>
      <c r="B44" s="8" t="s">
        <v>150</v>
      </c>
      <c r="C44" s="9" t="s">
        <v>66</v>
      </c>
      <c r="D44" s="22">
        <f t="shared" ca="1" si="5"/>
        <v>12359.90879564341</v>
      </c>
      <c r="E44" s="19">
        <f t="shared" ca="1" si="4"/>
        <v>4.2290743595036373E-2</v>
      </c>
    </row>
    <row r="45" spans="1:7" ht="30" x14ac:dyDescent="0.25">
      <c r="A45" s="73"/>
      <c r="B45" s="8" t="s">
        <v>151</v>
      </c>
      <c r="C45" s="9" t="s">
        <v>96</v>
      </c>
      <c r="D45" s="22">
        <f t="shared" ca="1" si="5"/>
        <v>140153.16598576063</v>
      </c>
      <c r="E45" s="19">
        <f t="shared" ca="1" si="4"/>
        <v>0.47954897602687596</v>
      </c>
    </row>
    <row r="46" spans="1:7" ht="75" x14ac:dyDescent="0.25">
      <c r="A46" s="73"/>
      <c r="B46" s="8" t="s">
        <v>152</v>
      </c>
      <c r="C46" s="9" t="s">
        <v>67</v>
      </c>
      <c r="D46" s="22">
        <f t="shared" ca="1" si="5"/>
        <v>43616.194043617041</v>
      </c>
      <c r="E46" s="19">
        <f t="shared" ca="1" si="4"/>
        <v>0.14923745064689531</v>
      </c>
    </row>
    <row r="47" spans="1:7" ht="30" x14ac:dyDescent="0.25">
      <c r="A47" s="73" t="s">
        <v>153</v>
      </c>
      <c r="B47" s="8" t="s">
        <v>154</v>
      </c>
      <c r="C47" s="9" t="s">
        <v>68</v>
      </c>
      <c r="D47" s="22">
        <f t="shared" ca="1" si="5"/>
        <v>75613.661732394801</v>
      </c>
      <c r="E47" s="19">
        <f t="shared" ca="1" si="4"/>
        <v>0.25872019231514554</v>
      </c>
    </row>
    <row r="48" spans="1:7" x14ac:dyDescent="0.25">
      <c r="A48" s="73"/>
      <c r="B48" s="8" t="s">
        <v>155</v>
      </c>
      <c r="C48" s="9" t="s">
        <v>69</v>
      </c>
      <c r="D48" s="22">
        <f t="shared" ca="1" si="5"/>
        <v>24929.373173569471</v>
      </c>
      <c r="E48" s="19">
        <f t="shared" ca="1" si="4"/>
        <v>8.5298503921001023E-2</v>
      </c>
    </row>
    <row r="49" spans="1:7" ht="45" x14ac:dyDescent="0.25">
      <c r="A49" s="73"/>
      <c r="B49" s="8" t="s">
        <v>156</v>
      </c>
      <c r="C49" s="9" t="s">
        <v>99</v>
      </c>
      <c r="D49" s="22">
        <f t="shared" ca="1" si="5"/>
        <v>259301.15588148686</v>
      </c>
      <c r="E49" s="19">
        <f t="shared" ca="1" si="4"/>
        <v>0.88722650616530441</v>
      </c>
    </row>
    <row r="50" spans="1:7" ht="75" x14ac:dyDescent="0.25">
      <c r="A50" s="73" t="s">
        <v>157</v>
      </c>
      <c r="B50" s="8" t="s">
        <v>158</v>
      </c>
      <c r="C50" s="9" t="s">
        <v>70</v>
      </c>
      <c r="D50" s="22">
        <f t="shared" ca="1" si="5"/>
        <v>273468.55884555727</v>
      </c>
      <c r="E50" s="19">
        <f t="shared" ca="1" si="4"/>
        <v>0.93570178345636712</v>
      </c>
    </row>
    <row r="51" spans="1:7" ht="30" x14ac:dyDescent="0.25">
      <c r="A51" s="73"/>
      <c r="B51" s="8" t="s">
        <v>159</v>
      </c>
      <c r="C51" s="9" t="s">
        <v>71</v>
      </c>
      <c r="D51" s="22">
        <f t="shared" ca="1" si="5"/>
        <v>122608.0292949354</v>
      </c>
      <c r="E51" s="19">
        <f t="shared" ca="1" si="4"/>
        <v>0.41951642324678651</v>
      </c>
    </row>
    <row r="52" spans="1:7" ht="60" x14ac:dyDescent="0.25">
      <c r="A52" s="73"/>
      <c r="B52" s="8" t="s">
        <v>160</v>
      </c>
      <c r="C52" s="9" t="s">
        <v>72</v>
      </c>
      <c r="D52" s="22">
        <f t="shared" ca="1" si="5"/>
        <v>224154.32809449523</v>
      </c>
      <c r="E52" s="19">
        <f t="shared" ca="1" si="4"/>
        <v>0.76696789368731577</v>
      </c>
    </row>
    <row r="53" spans="1:7" ht="60" x14ac:dyDescent="0.25">
      <c r="A53" s="73" t="s">
        <v>161</v>
      </c>
      <c r="B53" s="8" t="s">
        <v>162</v>
      </c>
      <c r="C53" s="9" t="s">
        <v>73</v>
      </c>
      <c r="D53" s="22">
        <f t="shared" ca="1" si="5"/>
        <v>288906.13539123815</v>
      </c>
      <c r="E53" s="19">
        <f t="shared" ca="1" si="4"/>
        <v>0.98852309486056289</v>
      </c>
    </row>
    <row r="54" spans="1:7" ht="75" x14ac:dyDescent="0.25">
      <c r="A54" s="73"/>
      <c r="B54" s="8" t="s">
        <v>163</v>
      </c>
      <c r="C54" s="9" t="s">
        <v>74</v>
      </c>
      <c r="D54" s="22">
        <f t="shared" ca="1" si="5"/>
        <v>43756.87671935941</v>
      </c>
      <c r="E54" s="19">
        <f t="shared" ca="1" si="4"/>
        <v>0.14971881139691812</v>
      </c>
    </row>
    <row r="55" spans="1:7" s="18" customFormat="1" x14ac:dyDescent="0.25">
      <c r="A55" s="21"/>
      <c r="B55" s="21"/>
      <c r="C55" s="32" t="s">
        <v>101</v>
      </c>
      <c r="D55" s="33">
        <v>1800000</v>
      </c>
      <c r="E55" s="19"/>
    </row>
    <row r="56" spans="1:7" x14ac:dyDescent="0.25">
      <c r="A56" s="74" t="s">
        <v>164</v>
      </c>
      <c r="B56" s="74"/>
      <c r="C56" s="74"/>
      <c r="D56" s="74"/>
      <c r="E56" s="19"/>
    </row>
    <row r="57" spans="1:7" x14ac:dyDescent="0.25">
      <c r="A57" s="5" t="s">
        <v>59</v>
      </c>
      <c r="B57" s="5" t="s">
        <v>60</v>
      </c>
      <c r="C57" s="6" t="s">
        <v>61</v>
      </c>
      <c r="D57" s="7" t="s">
        <v>62</v>
      </c>
      <c r="E57" s="19"/>
    </row>
    <row r="58" spans="1:7" ht="45" x14ac:dyDescent="0.25">
      <c r="A58" s="15" t="s">
        <v>165</v>
      </c>
      <c r="B58" s="8" t="s">
        <v>166</v>
      </c>
      <c r="C58" s="9" t="s">
        <v>98</v>
      </c>
      <c r="D58" s="22">
        <f ca="1">(E58/SUM($E$58:$E$72))*$D$73</f>
        <v>188465.78820550826</v>
      </c>
      <c r="E58" s="19">
        <f t="shared" ref="E58:E72" ca="1" si="6">RAND()</f>
        <v>0.75770965382360267</v>
      </c>
      <c r="G58" s="17"/>
    </row>
    <row r="59" spans="1:7" ht="60" x14ac:dyDescent="0.25">
      <c r="A59" s="75" t="s">
        <v>167</v>
      </c>
      <c r="B59" s="8" t="s">
        <v>168</v>
      </c>
      <c r="C59" s="9" t="s">
        <v>63</v>
      </c>
      <c r="D59" s="22">
        <f t="shared" ref="D59:D72" ca="1" si="7">(E59/SUM($E$58:$E$72))*$D$73</f>
        <v>156692.03654264589</v>
      </c>
      <c r="E59" s="19">
        <f t="shared" ca="1" si="6"/>
        <v>0.62996615935503497</v>
      </c>
    </row>
    <row r="60" spans="1:7" ht="45" x14ac:dyDescent="0.25">
      <c r="A60" s="76"/>
      <c r="B60" s="8" t="s">
        <v>169</v>
      </c>
      <c r="C60" s="9" t="s">
        <v>64</v>
      </c>
      <c r="D60" s="22">
        <f t="shared" ca="1" si="7"/>
        <v>118886.84198939639</v>
      </c>
      <c r="E60" s="19">
        <f t="shared" ca="1" si="6"/>
        <v>0.47797379431931331</v>
      </c>
    </row>
    <row r="61" spans="1:7" ht="45" x14ac:dyDescent="0.25">
      <c r="A61" s="77"/>
      <c r="B61" s="8" t="s">
        <v>170</v>
      </c>
      <c r="C61" s="9" t="s">
        <v>65</v>
      </c>
      <c r="D61" s="22">
        <f t="shared" ca="1" si="7"/>
        <v>108772.32784674443</v>
      </c>
      <c r="E61" s="19">
        <f t="shared" ca="1" si="6"/>
        <v>0.43730930511628696</v>
      </c>
    </row>
    <row r="62" spans="1:7" ht="30" x14ac:dyDescent="0.25">
      <c r="A62" s="73" t="s">
        <v>171</v>
      </c>
      <c r="B62" s="8" t="s">
        <v>172</v>
      </c>
      <c r="C62" s="9" t="s">
        <v>66</v>
      </c>
      <c r="D62" s="22">
        <f t="shared" ca="1" si="7"/>
        <v>25316.466036026897</v>
      </c>
      <c r="E62" s="19">
        <f t="shared" ca="1" si="6"/>
        <v>0.10178256169909083</v>
      </c>
    </row>
    <row r="63" spans="1:7" ht="30" x14ac:dyDescent="0.25">
      <c r="A63" s="73"/>
      <c r="B63" s="8" t="s">
        <v>173</v>
      </c>
      <c r="C63" s="9" t="s">
        <v>96</v>
      </c>
      <c r="D63" s="22">
        <f t="shared" ca="1" si="7"/>
        <v>15939.593466602721</v>
      </c>
      <c r="E63" s="19">
        <f t="shared" ca="1" si="6"/>
        <v>6.4083693717921775E-2</v>
      </c>
    </row>
    <row r="64" spans="1:7" ht="75" x14ac:dyDescent="0.25">
      <c r="A64" s="73"/>
      <c r="B64" s="8" t="s">
        <v>174</v>
      </c>
      <c r="C64" s="9" t="s">
        <v>67</v>
      </c>
      <c r="D64" s="22">
        <f t="shared" ca="1" si="7"/>
        <v>157015.67941128582</v>
      </c>
      <c r="E64" s="19">
        <f t="shared" ca="1" si="6"/>
        <v>0.6312673362333141</v>
      </c>
    </row>
    <row r="65" spans="1:5" ht="30" x14ac:dyDescent="0.25">
      <c r="A65" s="73" t="s">
        <v>175</v>
      </c>
      <c r="B65" s="8" t="s">
        <v>176</v>
      </c>
      <c r="C65" s="9" t="s">
        <v>68</v>
      </c>
      <c r="D65" s="22">
        <f t="shared" ca="1" si="7"/>
        <v>96320.501050598978</v>
      </c>
      <c r="E65" s="19">
        <f t="shared" ca="1" si="6"/>
        <v>0.38724786181130477</v>
      </c>
    </row>
    <row r="66" spans="1:5" x14ac:dyDescent="0.25">
      <c r="A66" s="73"/>
      <c r="B66" s="8" t="s">
        <v>177</v>
      </c>
      <c r="C66" s="9" t="s">
        <v>69</v>
      </c>
      <c r="D66" s="22">
        <f t="shared" ca="1" si="7"/>
        <v>63362.443885818517</v>
      </c>
      <c r="E66" s="19">
        <f t="shared" ca="1" si="6"/>
        <v>0.25474297419852776</v>
      </c>
    </row>
    <row r="67" spans="1:5" ht="45" x14ac:dyDescent="0.25">
      <c r="A67" s="73"/>
      <c r="B67" s="8" t="s">
        <v>178</v>
      </c>
      <c r="C67" s="9" t="s">
        <v>99</v>
      </c>
      <c r="D67" s="22">
        <f t="shared" ca="1" si="7"/>
        <v>48493.728194806863</v>
      </c>
      <c r="E67" s="19">
        <f t="shared" ca="1" si="6"/>
        <v>0.19496464771121291</v>
      </c>
    </row>
    <row r="68" spans="1:5" ht="75" x14ac:dyDescent="0.25">
      <c r="A68" s="73" t="s">
        <v>179</v>
      </c>
      <c r="B68" s="8" t="s">
        <v>180</v>
      </c>
      <c r="C68" s="9" t="s">
        <v>70</v>
      </c>
      <c r="D68" s="22">
        <f t="shared" ca="1" si="7"/>
        <v>121996.07543301159</v>
      </c>
      <c r="E68" s="19">
        <f t="shared" ca="1" si="6"/>
        <v>0.49047418613392479</v>
      </c>
    </row>
    <row r="69" spans="1:5" ht="30" x14ac:dyDescent="0.25">
      <c r="A69" s="73"/>
      <c r="B69" s="8" t="s">
        <v>181</v>
      </c>
      <c r="C69" s="9" t="s">
        <v>71</v>
      </c>
      <c r="D69" s="22">
        <f t="shared" ca="1" si="7"/>
        <v>106190.42174787476</v>
      </c>
      <c r="E69" s="19">
        <f t="shared" ca="1" si="6"/>
        <v>0.42692898519187528</v>
      </c>
    </row>
    <row r="70" spans="1:5" ht="60" x14ac:dyDescent="0.25">
      <c r="A70" s="73"/>
      <c r="B70" s="8" t="s">
        <v>182</v>
      </c>
      <c r="C70" s="9" t="s">
        <v>72</v>
      </c>
      <c r="D70" s="22">
        <f t="shared" ca="1" si="7"/>
        <v>7473.3586620047436</v>
      </c>
      <c r="E70" s="19">
        <f t="shared" ca="1" si="6"/>
        <v>3.0045962498575829E-2</v>
      </c>
    </row>
    <row r="71" spans="1:5" ht="60" x14ac:dyDescent="0.25">
      <c r="A71" s="73" t="s">
        <v>183</v>
      </c>
      <c r="B71" s="8" t="s">
        <v>184</v>
      </c>
      <c r="C71" s="9" t="s">
        <v>73</v>
      </c>
      <c r="D71" s="22">
        <f t="shared" ca="1" si="7"/>
        <v>120319.66299691358</v>
      </c>
      <c r="E71" s="19">
        <f t="shared" ca="1" si="6"/>
        <v>0.48373432157433538</v>
      </c>
    </row>
    <row r="72" spans="1:5" ht="75" x14ac:dyDescent="0.25">
      <c r="A72" s="73"/>
      <c r="B72" s="8" t="s">
        <v>185</v>
      </c>
      <c r="C72" s="9" t="s">
        <v>74</v>
      </c>
      <c r="D72" s="22">
        <f t="shared" ca="1" si="7"/>
        <v>64755.074530760539</v>
      </c>
      <c r="E72" s="19">
        <f t="shared" ca="1" si="6"/>
        <v>0.26034191973623211</v>
      </c>
    </row>
    <row r="73" spans="1:5" s="1" customFormat="1" x14ac:dyDescent="0.25">
      <c r="A73" s="31"/>
      <c r="B73" s="31"/>
      <c r="C73" s="32" t="s">
        <v>101</v>
      </c>
      <c r="D73" s="33">
        <v>1400000</v>
      </c>
    </row>
    <row r="74" spans="1:5" s="1" customFormat="1" x14ac:dyDescent="0.25">
      <c r="A74" s="21"/>
      <c r="B74" s="21"/>
      <c r="C74" s="23"/>
      <c r="D74" s="24"/>
    </row>
    <row r="75" spans="1:5" x14ac:dyDescent="0.25">
      <c r="A75" s="82" t="s">
        <v>75</v>
      </c>
      <c r="B75" s="83"/>
      <c r="C75" s="83"/>
      <c r="D75" s="84"/>
    </row>
    <row r="76" spans="1:5" x14ac:dyDescent="0.25">
      <c r="A76" s="75" t="s">
        <v>186</v>
      </c>
      <c r="B76" s="78" t="s">
        <v>187</v>
      </c>
      <c r="C76" s="9" t="s">
        <v>76</v>
      </c>
      <c r="D76" s="10">
        <v>0</v>
      </c>
    </row>
    <row r="77" spans="1:5" ht="30" x14ac:dyDescent="0.25">
      <c r="A77" s="76"/>
      <c r="B77" s="78"/>
      <c r="C77" s="9" t="s">
        <v>77</v>
      </c>
      <c r="D77" s="10">
        <v>220000</v>
      </c>
    </row>
    <row r="78" spans="1:5" ht="30" x14ac:dyDescent="0.25">
      <c r="A78" s="76"/>
      <c r="B78" s="78"/>
      <c r="C78" s="9" t="s">
        <v>78</v>
      </c>
      <c r="D78" s="10">
        <v>0</v>
      </c>
    </row>
    <row r="79" spans="1:5" x14ac:dyDescent="0.25">
      <c r="A79" s="76"/>
      <c r="B79" s="79" t="s">
        <v>188</v>
      </c>
      <c r="C79" s="9" t="s">
        <v>79</v>
      </c>
      <c r="D79" s="10">
        <v>0</v>
      </c>
    </row>
    <row r="80" spans="1:5" x14ac:dyDescent="0.25">
      <c r="A80" s="76"/>
      <c r="B80" s="79"/>
      <c r="C80" s="9" t="s">
        <v>80</v>
      </c>
      <c r="D80" s="10">
        <v>300000</v>
      </c>
    </row>
    <row r="81" spans="1:4" ht="30" x14ac:dyDescent="0.25">
      <c r="A81" s="76"/>
      <c r="B81" s="79"/>
      <c r="C81" s="9" t="s">
        <v>81</v>
      </c>
      <c r="D81" s="10">
        <v>0</v>
      </c>
    </row>
    <row r="82" spans="1:4" ht="30" x14ac:dyDescent="0.25">
      <c r="A82" s="76"/>
      <c r="B82" s="13" t="s">
        <v>189</v>
      </c>
      <c r="C82" s="12" t="s">
        <v>82</v>
      </c>
      <c r="D82" s="10">
        <v>350000</v>
      </c>
    </row>
    <row r="83" spans="1:4" ht="30" x14ac:dyDescent="0.25">
      <c r="A83" s="76"/>
      <c r="B83" s="80" t="s">
        <v>190</v>
      </c>
      <c r="C83" s="9" t="s">
        <v>83</v>
      </c>
      <c r="D83" s="10">
        <v>320000</v>
      </c>
    </row>
    <row r="84" spans="1:4" ht="60" x14ac:dyDescent="0.25">
      <c r="A84" s="76"/>
      <c r="B84" s="80"/>
      <c r="C84" s="9" t="s">
        <v>84</v>
      </c>
      <c r="D84" s="10">
        <v>405000</v>
      </c>
    </row>
    <row r="85" spans="1:4" x14ac:dyDescent="0.25">
      <c r="A85" s="76"/>
      <c r="B85" s="80"/>
      <c r="C85" s="9" t="s">
        <v>85</v>
      </c>
      <c r="D85" s="10">
        <v>0</v>
      </c>
    </row>
    <row r="86" spans="1:4" ht="30" x14ac:dyDescent="0.25">
      <c r="A86" s="76"/>
      <c r="B86" s="78" t="s">
        <v>191</v>
      </c>
      <c r="C86" s="9" t="s">
        <v>86</v>
      </c>
      <c r="D86" s="10">
        <v>225000</v>
      </c>
    </row>
    <row r="87" spans="1:4" x14ac:dyDescent="0.25">
      <c r="A87" s="76"/>
      <c r="B87" s="78"/>
      <c r="C87" s="9" t="s">
        <v>87</v>
      </c>
      <c r="D87" s="10">
        <v>200000</v>
      </c>
    </row>
    <row r="88" spans="1:4" x14ac:dyDescent="0.25">
      <c r="A88" s="76"/>
      <c r="B88" s="78"/>
      <c r="C88" s="9" t="s">
        <v>88</v>
      </c>
      <c r="D88" s="10">
        <v>150000</v>
      </c>
    </row>
    <row r="89" spans="1:4" ht="30" x14ac:dyDescent="0.25">
      <c r="A89" s="76"/>
      <c r="B89" s="79" t="s">
        <v>192</v>
      </c>
      <c r="C89" s="9" t="s">
        <v>89</v>
      </c>
      <c r="D89" s="10">
        <v>140000</v>
      </c>
    </row>
    <row r="90" spans="1:4" ht="30" x14ac:dyDescent="0.25">
      <c r="A90" s="76"/>
      <c r="B90" s="79"/>
      <c r="C90" s="9" t="s">
        <v>90</v>
      </c>
      <c r="D90" s="10">
        <v>0</v>
      </c>
    </row>
    <row r="91" spans="1:4" x14ac:dyDescent="0.25">
      <c r="A91" s="76"/>
      <c r="B91" s="80" t="s">
        <v>193</v>
      </c>
      <c r="C91" s="81" t="s">
        <v>91</v>
      </c>
      <c r="D91" s="10">
        <v>320000</v>
      </c>
    </row>
    <row r="92" spans="1:4" x14ac:dyDescent="0.25">
      <c r="A92" s="76"/>
      <c r="B92" s="80"/>
      <c r="C92" s="81"/>
      <c r="D92" s="10"/>
    </row>
    <row r="93" spans="1:4" ht="30" x14ac:dyDescent="0.25">
      <c r="A93" s="76"/>
      <c r="B93" s="8" t="s">
        <v>194</v>
      </c>
      <c r="C93" s="9" t="s">
        <v>92</v>
      </c>
      <c r="D93" s="10">
        <v>430000</v>
      </c>
    </row>
    <row r="94" spans="1:4" x14ac:dyDescent="0.25">
      <c r="A94" s="76"/>
      <c r="B94" s="13" t="s">
        <v>195</v>
      </c>
      <c r="C94" s="9" t="s">
        <v>93</v>
      </c>
      <c r="D94" s="10">
        <v>250000</v>
      </c>
    </row>
    <row r="95" spans="1:4" x14ac:dyDescent="0.25">
      <c r="A95" s="77"/>
      <c r="B95" s="11"/>
      <c r="C95" s="14" t="s">
        <v>40</v>
      </c>
      <c r="D95" s="26">
        <f>SUM(D76:D94)</f>
        <v>3310000</v>
      </c>
    </row>
  </sheetData>
  <mergeCells count="34">
    <mergeCell ref="B89:B90"/>
    <mergeCell ref="B91:B92"/>
    <mergeCell ref="A53:A54"/>
    <mergeCell ref="A59:A61"/>
    <mergeCell ref="A62:A64"/>
    <mergeCell ref="A65:A67"/>
    <mergeCell ref="A76:A95"/>
    <mergeCell ref="A56:D56"/>
    <mergeCell ref="C91:C92"/>
    <mergeCell ref="B76:B78"/>
    <mergeCell ref="B79:B81"/>
    <mergeCell ref="B83:B85"/>
    <mergeCell ref="A75:D75"/>
    <mergeCell ref="A26:A28"/>
    <mergeCell ref="A29:A31"/>
    <mergeCell ref="A32:A34"/>
    <mergeCell ref="A35:A36"/>
    <mergeCell ref="B86:B88"/>
    <mergeCell ref="A1:D1"/>
    <mergeCell ref="A68:A70"/>
    <mergeCell ref="A71:A72"/>
    <mergeCell ref="A2:D2"/>
    <mergeCell ref="A20:D20"/>
    <mergeCell ref="A38:D38"/>
    <mergeCell ref="A5:A7"/>
    <mergeCell ref="A8:A10"/>
    <mergeCell ref="A11:A13"/>
    <mergeCell ref="A14:A16"/>
    <mergeCell ref="A17:A18"/>
    <mergeCell ref="A41:A43"/>
    <mergeCell ref="A44:A46"/>
    <mergeCell ref="A47:A49"/>
    <mergeCell ref="A50:A52"/>
    <mergeCell ref="A23:A25"/>
  </mergeCells>
  <pageMargins left="0.7" right="0.7" top="0.75" bottom="0.75" header="0.3" footer="0.3"/>
  <pageSetup paperSize="9" scale="59" orientation="portrait" r:id="rId1"/>
  <rowBreaks count="3" manualBreakCount="3">
    <brk id="19" max="16383" man="1"/>
    <brk id="37" max="16383" man="1"/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topLeftCell="A5" zoomScaleNormal="100" workbookViewId="0">
      <selection activeCell="F26" sqref="F26"/>
    </sheetView>
  </sheetViews>
  <sheetFormatPr baseColWidth="10" defaultRowHeight="15" x14ac:dyDescent="0.25"/>
  <cols>
    <col min="1" max="1" width="18.140625" customWidth="1"/>
    <col min="2" max="2" width="16.7109375" customWidth="1"/>
    <col min="3" max="3" width="34" bestFit="1" customWidth="1"/>
    <col min="4" max="4" width="8.85546875" bestFit="1" customWidth="1"/>
    <col min="5" max="5" width="12.5703125" customWidth="1"/>
    <col min="6" max="6" width="15.140625" bestFit="1" customWidth="1"/>
  </cols>
  <sheetData>
    <row r="2" spans="1:6" x14ac:dyDescent="0.25">
      <c r="B2" s="89" t="s">
        <v>200</v>
      </c>
      <c r="C2" s="89"/>
      <c r="D2" s="89"/>
      <c r="E2" s="89"/>
      <c r="F2" s="89"/>
    </row>
    <row r="3" spans="1:6" x14ac:dyDescent="0.25">
      <c r="B3" s="66" t="s">
        <v>60</v>
      </c>
      <c r="C3" s="27" t="s">
        <v>196</v>
      </c>
      <c r="D3" s="27" t="s">
        <v>197</v>
      </c>
      <c r="E3" s="27" t="s">
        <v>198</v>
      </c>
      <c r="F3" s="27" t="s">
        <v>40</v>
      </c>
    </row>
    <row r="4" spans="1:6" s="1" customFormat="1" x14ac:dyDescent="0.25">
      <c r="A4" s="86" t="s">
        <v>227</v>
      </c>
      <c r="B4" s="90" t="s">
        <v>222</v>
      </c>
      <c r="C4" s="59" t="s">
        <v>223</v>
      </c>
      <c r="D4" s="60">
        <v>1</v>
      </c>
      <c r="E4" s="62">
        <v>3000000</v>
      </c>
      <c r="F4" s="63">
        <v>3000000</v>
      </c>
    </row>
    <row r="5" spans="1:6" s="1" customFormat="1" x14ac:dyDescent="0.25">
      <c r="A5" s="86"/>
      <c r="B5" s="91"/>
      <c r="C5" s="59" t="s">
        <v>224</v>
      </c>
      <c r="D5" s="60">
        <v>1</v>
      </c>
      <c r="E5" s="62">
        <v>1000000</v>
      </c>
      <c r="F5" s="63">
        <v>1000000</v>
      </c>
    </row>
    <row r="6" spans="1:6" s="1" customFormat="1" x14ac:dyDescent="0.25">
      <c r="A6" s="86"/>
      <c r="B6" s="92"/>
      <c r="C6" s="61" t="s">
        <v>214</v>
      </c>
      <c r="D6" s="60"/>
      <c r="E6" s="62">
        <f>SUM(E4,E5)</f>
        <v>4000000</v>
      </c>
      <c r="F6" s="62">
        <f>SUM(E4,E5)</f>
        <v>4000000</v>
      </c>
    </row>
    <row r="7" spans="1:6" s="1" customFormat="1" x14ac:dyDescent="0.25">
      <c r="A7" s="86"/>
      <c r="B7" s="58" t="s">
        <v>220</v>
      </c>
      <c r="C7" s="28" t="s">
        <v>221</v>
      </c>
      <c r="D7" s="29">
        <v>0</v>
      </c>
      <c r="E7" s="30">
        <v>3310000</v>
      </c>
      <c r="F7" s="30">
        <v>3310000</v>
      </c>
    </row>
    <row r="8" spans="1:6" x14ac:dyDescent="0.25">
      <c r="A8" s="86" t="s">
        <v>228</v>
      </c>
      <c r="B8" s="90" t="s">
        <v>211</v>
      </c>
      <c r="C8" s="28" t="s">
        <v>212</v>
      </c>
      <c r="D8" s="29">
        <v>1</v>
      </c>
      <c r="E8" s="47">
        <v>800000</v>
      </c>
      <c r="F8" s="47">
        <v>800000</v>
      </c>
    </row>
    <row r="9" spans="1:6" s="1" customFormat="1" x14ac:dyDescent="0.25">
      <c r="A9" s="86"/>
      <c r="B9" s="91"/>
      <c r="C9" s="28" t="s">
        <v>213</v>
      </c>
      <c r="D9" s="29">
        <v>1</v>
      </c>
      <c r="E9" s="47">
        <v>400000</v>
      </c>
      <c r="F9" s="47">
        <v>400000</v>
      </c>
    </row>
    <row r="10" spans="1:6" s="1" customFormat="1" x14ac:dyDescent="0.25">
      <c r="A10" s="86"/>
      <c r="B10" s="92"/>
      <c r="C10" s="46" t="s">
        <v>214</v>
      </c>
      <c r="D10" s="29">
        <f>SUM(D8:D9)</f>
        <v>2</v>
      </c>
      <c r="E10" s="47">
        <f>SUM(E8:E9)</f>
        <v>1200000</v>
      </c>
      <c r="F10" s="47">
        <v>1200000</v>
      </c>
    </row>
    <row r="11" spans="1:6" s="1" customFormat="1" x14ac:dyDescent="0.25">
      <c r="A11" s="86"/>
      <c r="B11" s="90" t="s">
        <v>210</v>
      </c>
      <c r="C11" s="28" t="s">
        <v>199</v>
      </c>
      <c r="D11" s="44">
        <v>1</v>
      </c>
      <c r="E11" s="30">
        <v>800000</v>
      </c>
      <c r="F11" s="30">
        <f>D11*E11</f>
        <v>800000</v>
      </c>
    </row>
    <row r="12" spans="1:6" x14ac:dyDescent="0.25">
      <c r="A12" s="86"/>
      <c r="B12" s="91"/>
      <c r="C12" s="28" t="s">
        <v>100</v>
      </c>
      <c r="D12" s="45">
        <v>1</v>
      </c>
      <c r="E12" s="30">
        <v>2000000</v>
      </c>
      <c r="F12" s="30">
        <f>D12*E12</f>
        <v>2000000</v>
      </c>
    </row>
    <row r="13" spans="1:6" x14ac:dyDescent="0.25">
      <c r="A13" s="86"/>
      <c r="B13" s="91"/>
      <c r="C13" s="28" t="s">
        <v>201</v>
      </c>
      <c r="D13" s="42">
        <v>1</v>
      </c>
      <c r="E13" s="30">
        <v>1800000</v>
      </c>
      <c r="F13" s="30">
        <f>D13*E13</f>
        <v>1800000</v>
      </c>
    </row>
    <row r="14" spans="1:6" x14ac:dyDescent="0.25">
      <c r="A14" s="86"/>
      <c r="B14" s="91"/>
      <c r="C14" s="28" t="s">
        <v>202</v>
      </c>
      <c r="D14" s="43">
        <v>1</v>
      </c>
      <c r="E14" s="30">
        <v>1400000</v>
      </c>
      <c r="F14" s="30">
        <f>D14*E14</f>
        <v>1400000</v>
      </c>
    </row>
    <row r="15" spans="1:6" x14ac:dyDescent="0.25">
      <c r="A15" s="86"/>
      <c r="B15" s="92"/>
      <c r="C15" s="46" t="s">
        <v>214</v>
      </c>
      <c r="D15" s="29">
        <v>4</v>
      </c>
      <c r="E15" s="55">
        <f>SUM(E11:E14)</f>
        <v>6000000</v>
      </c>
      <c r="F15" s="48">
        <f>SUM(F11:F14)</f>
        <v>6000000</v>
      </c>
    </row>
    <row r="16" spans="1:6" x14ac:dyDescent="0.25">
      <c r="A16" s="86"/>
      <c r="B16" s="85" t="s">
        <v>215</v>
      </c>
      <c r="C16" s="51" t="s">
        <v>216</v>
      </c>
      <c r="D16" s="50">
        <v>1</v>
      </c>
      <c r="E16" s="54">
        <v>1200000</v>
      </c>
      <c r="F16" s="56">
        <v>1200000</v>
      </c>
    </row>
    <row r="17" spans="1:6" s="1" customFormat="1" x14ac:dyDescent="0.25">
      <c r="A17" s="86"/>
      <c r="B17" s="86"/>
      <c r="C17" s="51" t="s">
        <v>217</v>
      </c>
      <c r="D17" s="50">
        <v>1</v>
      </c>
      <c r="E17" s="56">
        <v>2400000</v>
      </c>
      <c r="F17" s="56">
        <v>2400000</v>
      </c>
    </row>
    <row r="18" spans="1:6" s="1" customFormat="1" x14ac:dyDescent="0.25">
      <c r="A18" s="86"/>
      <c r="B18" s="86"/>
      <c r="C18" s="51" t="s">
        <v>218</v>
      </c>
      <c r="D18" s="50">
        <v>1</v>
      </c>
      <c r="E18" s="56">
        <v>2000000</v>
      </c>
      <c r="F18" s="56">
        <v>2000000</v>
      </c>
    </row>
    <row r="19" spans="1:6" s="1" customFormat="1" x14ac:dyDescent="0.25">
      <c r="A19" s="86"/>
      <c r="B19" s="86"/>
      <c r="C19" s="52" t="s">
        <v>214</v>
      </c>
      <c r="D19" s="50">
        <f>SUM(D16:D18)</f>
        <v>3</v>
      </c>
      <c r="E19" s="53">
        <f>SUM(E16:E18)</f>
        <v>5600000</v>
      </c>
      <c r="F19" s="53">
        <f>SUM(F16:F18)</f>
        <v>5600000</v>
      </c>
    </row>
    <row r="20" spans="1:6" s="1" customFormat="1" x14ac:dyDescent="0.25">
      <c r="A20" s="93"/>
      <c r="C20" s="52" t="s">
        <v>229</v>
      </c>
      <c r="D20" s="50"/>
      <c r="E20" s="53"/>
      <c r="F20" s="53">
        <f>SUM(F6,F7)</f>
        <v>7310000</v>
      </c>
    </row>
    <row r="21" spans="1:6" s="1" customFormat="1" x14ac:dyDescent="0.25">
      <c r="C21" s="52" t="s">
        <v>230</v>
      </c>
      <c r="D21" s="50"/>
      <c r="E21" s="53"/>
      <c r="F21" s="53">
        <f>SUM(F10,F15,F19)</f>
        <v>12800000</v>
      </c>
    </row>
    <row r="22" spans="1:6" s="1" customFormat="1" x14ac:dyDescent="0.25">
      <c r="B22" s="49"/>
      <c r="C22" s="52" t="s">
        <v>226</v>
      </c>
      <c r="D22" s="50"/>
      <c r="E22" s="64">
        <f>SUM(E6,E7,E10,E15,E19)</f>
        <v>20110000</v>
      </c>
      <c r="F22" s="53">
        <f>SUM(E6,E7,E10,E15,E19)</f>
        <v>20110000</v>
      </c>
    </row>
    <row r="23" spans="1:6" s="1" customFormat="1" x14ac:dyDescent="0.25">
      <c r="B23" s="49"/>
      <c r="C23" s="52" t="s">
        <v>225</v>
      </c>
      <c r="D23" s="50"/>
      <c r="E23" s="65">
        <f>E22*10%</f>
        <v>2011000</v>
      </c>
      <c r="F23" s="53">
        <f>E22*10%</f>
        <v>2011000</v>
      </c>
    </row>
    <row r="24" spans="1:6" s="1" customFormat="1" x14ac:dyDescent="0.25">
      <c r="A24"/>
      <c r="B24"/>
      <c r="C24" s="87" t="s">
        <v>219</v>
      </c>
      <c r="D24" s="88"/>
      <c r="E24" s="57">
        <f>SUM(E22,E23)</f>
        <v>22121000</v>
      </c>
      <c r="F24" s="57">
        <f>E24</f>
        <v>22121000</v>
      </c>
    </row>
    <row r="25" spans="1:6" x14ac:dyDescent="0.25">
      <c r="C25" s="1"/>
    </row>
    <row r="26" spans="1:6" x14ac:dyDescent="0.25">
      <c r="C26" s="1"/>
    </row>
    <row r="27" spans="1:6" x14ac:dyDescent="0.25">
      <c r="C27" s="1"/>
    </row>
  </sheetData>
  <mergeCells count="8">
    <mergeCell ref="A4:A7"/>
    <mergeCell ref="A8:A19"/>
    <mergeCell ref="B16:B19"/>
    <mergeCell ref="C24:D24"/>
    <mergeCell ref="B2:F2"/>
    <mergeCell ref="B11:B15"/>
    <mergeCell ref="B8:B10"/>
    <mergeCell ref="B4:B6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PF</vt:lpstr>
      <vt:lpstr>Hoja1</vt:lpstr>
      <vt:lpstr>PRESUPUESTO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Andrés Cuspoca</dc:creator>
  <cp:lastModifiedBy>Andres Riascos Pareja</cp:lastModifiedBy>
  <cp:lastPrinted>2016-12-20T04:29:37Z</cp:lastPrinted>
  <dcterms:created xsi:type="dcterms:W3CDTF">2016-11-23T22:25:08Z</dcterms:created>
  <dcterms:modified xsi:type="dcterms:W3CDTF">2016-12-20T04:32:23Z</dcterms:modified>
</cp:coreProperties>
</file>