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4915" windowHeight="169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_i">Sheet1!$B$13</definedName>
    <definedName name="C_m">Sheet1!$B$12</definedName>
    <definedName name="No_Load_Speed">Sheet1!$B$3</definedName>
    <definedName name="No_LoadCurrent">Sheet1!$B$4</definedName>
    <definedName name="points">Sheet1!$B$5</definedName>
    <definedName name="S_i">Sheet1!$B$11</definedName>
    <definedName name="S_m">Sheet1!$B$10</definedName>
    <definedName name="Scale">Sheet1!$A$17</definedName>
    <definedName name="Scale_plot">Sheet1!$B$17</definedName>
    <definedName name="Stall_Current">Sheet1!$B$2</definedName>
    <definedName name="Stall_Torque">Sheet1!$B$1</definedName>
    <definedName name="t_i">Sheet1!$B$9</definedName>
    <definedName name="t_m">Sheet1!$B$8</definedName>
  </definedNames>
  <calcPr calcId="145621"/>
</workbook>
</file>

<file path=xl/calcChain.xml><?xml version="1.0" encoding="utf-8"?>
<calcChain xmlns="http://schemas.openxmlformats.org/spreadsheetml/2006/main">
  <c r="B8" i="1" l="1"/>
  <c r="B98" i="2" l="1"/>
  <c r="B96" i="2"/>
  <c r="B92" i="2"/>
  <c r="B91" i="2"/>
  <c r="B90" i="2"/>
  <c r="B88" i="2"/>
  <c r="B82" i="2"/>
  <c r="B80" i="2"/>
  <c r="B76" i="2"/>
  <c r="B75" i="2"/>
  <c r="B74" i="2"/>
  <c r="B72" i="2"/>
  <c r="B66" i="2"/>
  <c r="B64" i="2"/>
  <c r="B60" i="2"/>
  <c r="B59" i="2"/>
  <c r="B58" i="2"/>
  <c r="B56" i="2"/>
  <c r="B50" i="2"/>
  <c r="B48" i="2"/>
  <c r="B44" i="2"/>
  <c r="B43" i="2"/>
  <c r="B42" i="2"/>
  <c r="B40" i="2"/>
  <c r="B34" i="2"/>
  <c r="B32" i="2"/>
  <c r="B28" i="2"/>
  <c r="B27" i="2"/>
  <c r="B26" i="2"/>
  <c r="B24" i="2"/>
  <c r="B18" i="2"/>
  <c r="B16" i="2"/>
  <c r="B15" i="2"/>
  <c r="B12" i="2"/>
  <c r="B11" i="2"/>
  <c r="B10" i="2"/>
  <c r="B4" i="2"/>
  <c r="B2" i="2"/>
  <c r="B3" i="2"/>
  <c r="B10" i="1"/>
  <c r="B13" i="1"/>
  <c r="B12" i="1"/>
  <c r="B11" i="1"/>
  <c r="B95" i="2"/>
  <c r="C24" i="2" l="1"/>
  <c r="C50" i="2"/>
  <c r="C82" i="2"/>
  <c r="B7" i="2"/>
  <c r="C7" i="2" s="1"/>
  <c r="B19" i="2"/>
  <c r="C19" i="2" s="1"/>
  <c r="B35" i="2"/>
  <c r="C35" i="2" s="1"/>
  <c r="B51" i="2"/>
  <c r="B67" i="2"/>
  <c r="C67" i="2" s="1"/>
  <c r="B83" i="2"/>
  <c r="C83" i="2" s="1"/>
  <c r="B99" i="2"/>
  <c r="C99" i="2" s="1"/>
  <c r="B8" i="2"/>
  <c r="B20" i="2"/>
  <c r="C20" i="2" s="1"/>
  <c r="B36" i="2"/>
  <c r="D36" i="2" s="1"/>
  <c r="E36" i="2" s="1"/>
  <c r="B52" i="2"/>
  <c r="D52" i="2" s="1"/>
  <c r="E52" i="2" s="1"/>
  <c r="G52" i="2" s="1"/>
  <c r="B68" i="2"/>
  <c r="C68" i="2" s="1"/>
  <c r="B84" i="2"/>
  <c r="D84" i="2" s="1"/>
  <c r="E84" i="2" s="1"/>
  <c r="B100" i="2"/>
  <c r="C100" i="2" s="1"/>
  <c r="C11" i="2"/>
  <c r="C95" i="2"/>
  <c r="C12" i="2"/>
  <c r="F12" i="2" s="1"/>
  <c r="H12" i="2" s="1"/>
  <c r="D96" i="2"/>
  <c r="E96" i="2" s="1"/>
  <c r="G96" i="2" s="1"/>
  <c r="D64" i="2"/>
  <c r="E64" i="2" s="1"/>
  <c r="G64" i="2" s="1"/>
  <c r="D32" i="2"/>
  <c r="E32" i="2" s="1"/>
  <c r="G32" i="2" s="1"/>
  <c r="D76" i="2"/>
  <c r="E76" i="2" s="1"/>
  <c r="G76" i="2" s="1"/>
  <c r="D44" i="2"/>
  <c r="E44" i="2" s="1"/>
  <c r="G44" i="2" s="1"/>
  <c r="D12" i="2"/>
  <c r="E12" i="2" s="1"/>
  <c r="G12" i="2" s="1"/>
  <c r="D92" i="2"/>
  <c r="E92" i="2" s="1"/>
  <c r="G92" i="2" s="1"/>
  <c r="D60" i="2"/>
  <c r="E60" i="2" s="1"/>
  <c r="G60" i="2" s="1"/>
  <c r="D28" i="2"/>
  <c r="E28" i="2" s="1"/>
  <c r="G28" i="2" s="1"/>
  <c r="D72" i="2"/>
  <c r="E72" i="2" s="1"/>
  <c r="G72" i="2" s="1"/>
  <c r="D24" i="2"/>
  <c r="E24" i="2" s="1"/>
  <c r="G24" i="2" s="1"/>
  <c r="D8" i="2"/>
  <c r="E8" i="2" s="1"/>
  <c r="G8" i="2" s="1"/>
  <c r="C34" i="2"/>
  <c r="C76" i="2"/>
  <c r="C10" i="2"/>
  <c r="C36" i="2"/>
  <c r="D48" i="2"/>
  <c r="E48" i="2" s="1"/>
  <c r="G48" i="2" s="1"/>
  <c r="D80" i="2"/>
  <c r="E80" i="2" s="1"/>
  <c r="G80" i="2" s="1"/>
  <c r="D100" i="2"/>
  <c r="C2" i="2"/>
  <c r="C15" i="2"/>
  <c r="D40" i="2"/>
  <c r="E40" i="2" s="1"/>
  <c r="G40" i="2" s="1"/>
  <c r="C91" i="2"/>
  <c r="C72" i="2"/>
  <c r="F72" i="2" s="1"/>
  <c r="H72" i="2" s="1"/>
  <c r="C59" i="2"/>
  <c r="C40" i="2"/>
  <c r="C27" i="2"/>
  <c r="C8" i="2"/>
  <c r="C90" i="2"/>
  <c r="C58" i="2"/>
  <c r="C26" i="2"/>
  <c r="C96" i="2"/>
  <c r="F96" i="2" s="1"/>
  <c r="H96" i="2" s="1"/>
  <c r="C64" i="2"/>
  <c r="F64" i="2" s="1"/>
  <c r="H64" i="2" s="1"/>
  <c r="C51" i="2"/>
  <c r="C32" i="2"/>
  <c r="C80" i="2"/>
  <c r="C48" i="2"/>
  <c r="C16" i="2"/>
  <c r="C3" i="2"/>
  <c r="C98" i="2"/>
  <c r="C92" i="2"/>
  <c r="F92" i="2" s="1"/>
  <c r="H92" i="2" s="1"/>
  <c r="C66" i="2"/>
  <c r="C60" i="2"/>
  <c r="C4" i="2"/>
  <c r="D16" i="2"/>
  <c r="E16" i="2" s="1"/>
  <c r="G16" i="2" s="1"/>
  <c r="C42" i="2"/>
  <c r="C88" i="2"/>
  <c r="F88" i="2" s="1"/>
  <c r="H88" i="2" s="1"/>
  <c r="C28" i="2"/>
  <c r="D4" i="2"/>
  <c r="E4" i="2" s="1"/>
  <c r="G4" i="2" s="1"/>
  <c r="C43" i="2"/>
  <c r="C56" i="2"/>
  <c r="C74" i="2"/>
  <c r="D88" i="2"/>
  <c r="E88" i="2" s="1"/>
  <c r="G88" i="2" s="1"/>
  <c r="C5" i="2"/>
  <c r="C18" i="2"/>
  <c r="C44" i="2"/>
  <c r="F44" i="2" s="1"/>
  <c r="H44" i="2" s="1"/>
  <c r="D56" i="2"/>
  <c r="E56" i="2" s="1"/>
  <c r="G56" i="2" s="1"/>
  <c r="C75" i="2"/>
  <c r="B9" i="2"/>
  <c r="D9" i="2" s="1"/>
  <c r="E9" i="2" s="1"/>
  <c r="B17" i="2"/>
  <c r="D17" i="2" s="1"/>
  <c r="E17" i="2" s="1"/>
  <c r="B25" i="2"/>
  <c r="D25" i="2" s="1"/>
  <c r="E25" i="2" s="1"/>
  <c r="B33" i="2"/>
  <c r="C33" i="2" s="1"/>
  <c r="B41" i="2"/>
  <c r="C41" i="2" s="1"/>
  <c r="B49" i="2"/>
  <c r="C49" i="2" s="1"/>
  <c r="B57" i="2"/>
  <c r="C57" i="2" s="1"/>
  <c r="B65" i="2"/>
  <c r="D65" i="2" s="1"/>
  <c r="E65" i="2" s="1"/>
  <c r="G65" i="2" s="1"/>
  <c r="B73" i="2"/>
  <c r="C73" i="2" s="1"/>
  <c r="B81" i="2"/>
  <c r="C81" i="2" s="1"/>
  <c r="B89" i="2"/>
  <c r="C89" i="2" s="1"/>
  <c r="B97" i="2"/>
  <c r="D97" i="2" s="1"/>
  <c r="E97" i="2" s="1"/>
  <c r="B5" i="2"/>
  <c r="D5" i="2" s="1"/>
  <c r="E5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61" i="2"/>
  <c r="C61" i="2" s="1"/>
  <c r="B69" i="2"/>
  <c r="C69" i="2" s="1"/>
  <c r="B77" i="2"/>
  <c r="C77" i="2" s="1"/>
  <c r="B85" i="2"/>
  <c r="D85" i="2" s="1"/>
  <c r="E85" i="2" s="1"/>
  <c r="B93" i="2"/>
  <c r="C93" i="2" s="1"/>
  <c r="B101" i="2"/>
  <c r="D101" i="2" s="1"/>
  <c r="E101" i="2" s="1"/>
  <c r="B6" i="2"/>
  <c r="C6" i="2" s="1"/>
  <c r="B14" i="2"/>
  <c r="D14" i="2" s="1"/>
  <c r="E14" i="2" s="1"/>
  <c r="B22" i="2"/>
  <c r="C22" i="2" s="1"/>
  <c r="B30" i="2"/>
  <c r="C30" i="2" s="1"/>
  <c r="B38" i="2"/>
  <c r="D38" i="2" s="1"/>
  <c r="E38" i="2" s="1"/>
  <c r="B46" i="2"/>
  <c r="C46" i="2" s="1"/>
  <c r="B54" i="2"/>
  <c r="C54" i="2" s="1"/>
  <c r="B62" i="2"/>
  <c r="D62" i="2" s="1"/>
  <c r="E62" i="2" s="1"/>
  <c r="B70" i="2"/>
  <c r="C70" i="2" s="1"/>
  <c r="B78" i="2"/>
  <c r="C78" i="2" s="1"/>
  <c r="B86" i="2"/>
  <c r="C86" i="2" s="1"/>
  <c r="B94" i="2"/>
  <c r="D94" i="2" s="1"/>
  <c r="E94" i="2" s="1"/>
  <c r="B102" i="2"/>
  <c r="D102" i="2" s="1"/>
  <c r="E102" i="2" s="1"/>
  <c r="B23" i="2"/>
  <c r="C23" i="2" s="1"/>
  <c r="B31" i="2"/>
  <c r="C31" i="2" s="1"/>
  <c r="B39" i="2"/>
  <c r="C39" i="2" s="1"/>
  <c r="B47" i="2"/>
  <c r="D47" i="2" s="1"/>
  <c r="E47" i="2" s="1"/>
  <c r="B55" i="2"/>
  <c r="C55" i="2" s="1"/>
  <c r="B63" i="2"/>
  <c r="C63" i="2" s="1"/>
  <c r="B71" i="2"/>
  <c r="C71" i="2" s="1"/>
  <c r="B79" i="2"/>
  <c r="C79" i="2" s="1"/>
  <c r="B87" i="2"/>
  <c r="C87" i="2" s="1"/>
  <c r="D37" i="2"/>
  <c r="E37" i="2" s="1"/>
  <c r="D2" i="2"/>
  <c r="E2" i="2" s="1"/>
  <c r="D10" i="2"/>
  <c r="E10" i="2" s="1"/>
  <c r="D18" i="2"/>
  <c r="E18" i="2" s="1"/>
  <c r="D26" i="2"/>
  <c r="E26" i="2" s="1"/>
  <c r="D34" i="2"/>
  <c r="E34" i="2" s="1"/>
  <c r="D42" i="2"/>
  <c r="E42" i="2" s="1"/>
  <c r="D50" i="2"/>
  <c r="E50" i="2" s="1"/>
  <c r="D58" i="2"/>
  <c r="E58" i="2" s="1"/>
  <c r="D66" i="2"/>
  <c r="E66" i="2" s="1"/>
  <c r="D74" i="2"/>
  <c r="E74" i="2" s="1"/>
  <c r="D82" i="2"/>
  <c r="E82" i="2" s="1"/>
  <c r="D90" i="2"/>
  <c r="E90" i="2" s="1"/>
  <c r="D98" i="2"/>
  <c r="E98" i="2" s="1"/>
  <c r="D29" i="2"/>
  <c r="E29" i="2" s="1"/>
  <c r="D73" i="2"/>
  <c r="E73" i="2" s="1"/>
  <c r="D7" i="2"/>
  <c r="E7" i="2" s="1"/>
  <c r="G7" i="2" s="1"/>
  <c r="D27" i="2"/>
  <c r="E27" i="2" s="1"/>
  <c r="D39" i="2"/>
  <c r="E39" i="2" s="1"/>
  <c r="G39" i="2" s="1"/>
  <c r="D43" i="2"/>
  <c r="E43" i="2" s="1"/>
  <c r="D51" i="2"/>
  <c r="E51" i="2" s="1"/>
  <c r="D59" i="2"/>
  <c r="E59" i="2" s="1"/>
  <c r="D75" i="2"/>
  <c r="E75" i="2" s="1"/>
  <c r="D83" i="2"/>
  <c r="E83" i="2" s="1"/>
  <c r="D91" i="2"/>
  <c r="E91" i="2" s="1"/>
  <c r="D95" i="2"/>
  <c r="E95" i="2" s="1"/>
  <c r="G95" i="2" s="1"/>
  <c r="D99" i="2"/>
  <c r="E99" i="2" s="1"/>
  <c r="D3" i="2"/>
  <c r="E3" i="2" s="1"/>
  <c r="D11" i="2"/>
  <c r="E11" i="2" s="1"/>
  <c r="D15" i="2"/>
  <c r="E15" i="2" s="1"/>
  <c r="C65" i="2" l="1"/>
  <c r="F24" i="2"/>
  <c r="H24" i="2" s="1"/>
  <c r="C84" i="2"/>
  <c r="D31" i="2"/>
  <c r="E31" i="2" s="1"/>
  <c r="F31" i="2" s="1"/>
  <c r="H31" i="2" s="1"/>
  <c r="D93" i="2"/>
  <c r="E93" i="2" s="1"/>
  <c r="F56" i="2"/>
  <c r="H56" i="2" s="1"/>
  <c r="D23" i="2"/>
  <c r="E23" i="2" s="1"/>
  <c r="G23" i="2" s="1"/>
  <c r="D54" i="2"/>
  <c r="E54" i="2" s="1"/>
  <c r="F54" i="2" s="1"/>
  <c r="H54" i="2" s="1"/>
  <c r="F32" i="2"/>
  <c r="H32" i="2" s="1"/>
  <c r="F48" i="2"/>
  <c r="H48" i="2" s="1"/>
  <c r="D57" i="2"/>
  <c r="E57" i="2" s="1"/>
  <c r="G57" i="2" s="1"/>
  <c r="D22" i="2"/>
  <c r="E22" i="2" s="1"/>
  <c r="F22" i="2" s="1"/>
  <c r="H22" i="2" s="1"/>
  <c r="C52" i="2"/>
  <c r="F52" i="2" s="1"/>
  <c r="H52" i="2" s="1"/>
  <c r="E100" i="2"/>
  <c r="G100" i="2" s="1"/>
  <c r="D87" i="2"/>
  <c r="E87" i="2" s="1"/>
  <c r="G87" i="2" s="1"/>
  <c r="D35" i="2"/>
  <c r="E35" i="2" s="1"/>
  <c r="G35" i="2" s="1"/>
  <c r="D45" i="2"/>
  <c r="E45" i="2" s="1"/>
  <c r="F45" i="2" s="1"/>
  <c r="H45" i="2" s="1"/>
  <c r="C101" i="2"/>
  <c r="C85" i="2"/>
  <c r="C97" i="2"/>
  <c r="D63" i="2"/>
  <c r="E63" i="2" s="1"/>
  <c r="G63" i="2" s="1"/>
  <c r="D46" i="2"/>
  <c r="E46" i="2" s="1"/>
  <c r="F46" i="2" s="1"/>
  <c r="H46" i="2" s="1"/>
  <c r="F8" i="2"/>
  <c r="H8" i="2" s="1"/>
  <c r="F7" i="2"/>
  <c r="H7" i="2" s="1"/>
  <c r="D61" i="2"/>
  <c r="E61" i="2" s="1"/>
  <c r="D33" i="2"/>
  <c r="E33" i="2" s="1"/>
  <c r="G33" i="2" s="1"/>
  <c r="D86" i="2"/>
  <c r="E86" i="2" s="1"/>
  <c r="F86" i="2" s="1"/>
  <c r="H86" i="2" s="1"/>
  <c r="D21" i="2"/>
  <c r="E21" i="2" s="1"/>
  <c r="F40" i="2"/>
  <c r="H40" i="2" s="1"/>
  <c r="G84" i="2"/>
  <c r="F84" i="2"/>
  <c r="H84" i="2" s="1"/>
  <c r="G36" i="2"/>
  <c r="F36" i="2"/>
  <c r="H36" i="2" s="1"/>
  <c r="D20" i="2"/>
  <c r="E20" i="2" s="1"/>
  <c r="G20" i="2" s="1"/>
  <c r="D13" i="2"/>
  <c r="E13" i="2" s="1"/>
  <c r="D67" i="2"/>
  <c r="E67" i="2" s="1"/>
  <c r="F67" i="2" s="1"/>
  <c r="H67" i="2" s="1"/>
  <c r="F76" i="2"/>
  <c r="H76" i="2" s="1"/>
  <c r="D19" i="2"/>
  <c r="E19" i="2" s="1"/>
  <c r="F19" i="2" s="1"/>
  <c r="H19" i="2" s="1"/>
  <c r="F39" i="2"/>
  <c r="H39" i="2" s="1"/>
  <c r="C9" i="2"/>
  <c r="C102" i="2"/>
  <c r="F102" i="2" s="1"/>
  <c r="H102" i="2" s="1"/>
  <c r="D69" i="2"/>
  <c r="E69" i="2" s="1"/>
  <c r="F4" i="2"/>
  <c r="H4" i="2" s="1"/>
  <c r="D68" i="2"/>
  <c r="E68" i="2" s="1"/>
  <c r="D53" i="2"/>
  <c r="E53" i="2" s="1"/>
  <c r="F53" i="2" s="1"/>
  <c r="H53" i="2" s="1"/>
  <c r="F87" i="2"/>
  <c r="H87" i="2" s="1"/>
  <c r="F65" i="2"/>
  <c r="H65" i="2" s="1"/>
  <c r="D49" i="2"/>
  <c r="E49" i="2" s="1"/>
  <c r="F49" i="2" s="1"/>
  <c r="H49" i="2" s="1"/>
  <c r="D79" i="2"/>
  <c r="E79" i="2" s="1"/>
  <c r="G79" i="2" s="1"/>
  <c r="F57" i="2"/>
  <c r="H57" i="2" s="1"/>
  <c r="C38" i="2"/>
  <c r="F38" i="2" s="1"/>
  <c r="H38" i="2" s="1"/>
  <c r="G9" i="2"/>
  <c r="F9" i="2"/>
  <c r="H9" i="2" s="1"/>
  <c r="G14" i="2"/>
  <c r="G25" i="2"/>
  <c r="G47" i="2"/>
  <c r="G17" i="2"/>
  <c r="F101" i="2"/>
  <c r="H101" i="2" s="1"/>
  <c r="G101" i="2"/>
  <c r="G102" i="2"/>
  <c r="G38" i="2"/>
  <c r="F62" i="2"/>
  <c r="H62" i="2" s="1"/>
  <c r="G62" i="2"/>
  <c r="G94" i="2"/>
  <c r="F5" i="2"/>
  <c r="H5" i="2" s="1"/>
  <c r="G5" i="2"/>
  <c r="F99" i="2"/>
  <c r="H99" i="2" s="1"/>
  <c r="G99" i="2"/>
  <c r="F61" i="2"/>
  <c r="H61" i="2" s="1"/>
  <c r="G61" i="2"/>
  <c r="F27" i="2"/>
  <c r="H27" i="2" s="1"/>
  <c r="G27" i="2"/>
  <c r="D78" i="2"/>
  <c r="E78" i="2" s="1"/>
  <c r="F16" i="2"/>
  <c r="H16" i="2" s="1"/>
  <c r="F28" i="2"/>
  <c r="H28" i="2" s="1"/>
  <c r="D89" i="2"/>
  <c r="E89" i="2" s="1"/>
  <c r="F13" i="2"/>
  <c r="H13" i="2" s="1"/>
  <c r="G13" i="2"/>
  <c r="F75" i="2"/>
  <c r="H75" i="2" s="1"/>
  <c r="G75" i="2"/>
  <c r="F73" i="2"/>
  <c r="H73" i="2" s="1"/>
  <c r="G73" i="2"/>
  <c r="F90" i="2"/>
  <c r="H90" i="2" s="1"/>
  <c r="G90" i="2"/>
  <c r="F58" i="2"/>
  <c r="H58" i="2" s="1"/>
  <c r="G58" i="2"/>
  <c r="F26" i="2"/>
  <c r="H26" i="2" s="1"/>
  <c r="G26" i="2"/>
  <c r="D81" i="2"/>
  <c r="E81" i="2" s="1"/>
  <c r="C17" i="2"/>
  <c r="F17" i="2" s="1"/>
  <c r="H17" i="2" s="1"/>
  <c r="D77" i="2"/>
  <c r="E77" i="2" s="1"/>
  <c r="D71" i="2"/>
  <c r="E71" i="2" s="1"/>
  <c r="F35" i="2"/>
  <c r="H35" i="2" s="1"/>
  <c r="G22" i="2"/>
  <c r="C25" i="2"/>
  <c r="F25" i="2" s="1"/>
  <c r="H25" i="2" s="1"/>
  <c r="C14" i="2"/>
  <c r="F14" i="2" s="1"/>
  <c r="H14" i="2" s="1"/>
  <c r="C94" i="2"/>
  <c r="F94" i="2" s="1"/>
  <c r="H94" i="2" s="1"/>
  <c r="G31" i="2"/>
  <c r="F50" i="2"/>
  <c r="H50" i="2" s="1"/>
  <c r="G50" i="2"/>
  <c r="F29" i="2"/>
  <c r="H29" i="2" s="1"/>
  <c r="G29" i="2"/>
  <c r="F80" i="2"/>
  <c r="H80" i="2" s="1"/>
  <c r="F15" i="2"/>
  <c r="H15" i="2" s="1"/>
  <c r="G15" i="2"/>
  <c r="F91" i="2"/>
  <c r="H91" i="2" s="1"/>
  <c r="G91" i="2"/>
  <c r="G19" i="2"/>
  <c r="F42" i="2"/>
  <c r="H42" i="2" s="1"/>
  <c r="G42" i="2"/>
  <c r="F21" i="2"/>
  <c r="H21" i="2" s="1"/>
  <c r="G21" i="2"/>
  <c r="C62" i="2"/>
  <c r="C47" i="2"/>
  <c r="F47" i="2" s="1"/>
  <c r="H47" i="2" s="1"/>
  <c r="F11" i="2"/>
  <c r="H11" i="2" s="1"/>
  <c r="G11" i="2"/>
  <c r="D41" i="2"/>
  <c r="E41" i="2" s="1"/>
  <c r="F51" i="2"/>
  <c r="H51" i="2" s="1"/>
  <c r="G51" i="2"/>
  <c r="D70" i="2"/>
  <c r="E70" i="2" s="1"/>
  <c r="D6" i="2"/>
  <c r="E6" i="2" s="1"/>
  <c r="F69" i="2"/>
  <c r="H69" i="2" s="1"/>
  <c r="G69" i="2"/>
  <c r="F82" i="2"/>
  <c r="H82" i="2" s="1"/>
  <c r="G82" i="2"/>
  <c r="F37" i="2"/>
  <c r="H37" i="2" s="1"/>
  <c r="G37" i="2"/>
  <c r="G49" i="2"/>
  <c r="F59" i="2"/>
  <c r="H59" i="2" s="1"/>
  <c r="G59" i="2"/>
  <c r="F74" i="2"/>
  <c r="H74" i="2" s="1"/>
  <c r="G74" i="2"/>
  <c r="F10" i="2"/>
  <c r="H10" i="2" s="1"/>
  <c r="G10" i="2"/>
  <c r="F95" i="2"/>
  <c r="H95" i="2" s="1"/>
  <c r="F3" i="2"/>
  <c r="H3" i="2" s="1"/>
  <c r="G3" i="2"/>
  <c r="F83" i="2"/>
  <c r="H83" i="2" s="1"/>
  <c r="G83" i="2"/>
  <c r="F97" i="2"/>
  <c r="H97" i="2" s="1"/>
  <c r="G97" i="2"/>
  <c r="F98" i="2"/>
  <c r="H98" i="2" s="1"/>
  <c r="G98" i="2"/>
  <c r="F66" i="2"/>
  <c r="H66" i="2" s="1"/>
  <c r="G66" i="2"/>
  <c r="F34" i="2"/>
  <c r="H34" i="2" s="1"/>
  <c r="G34" i="2"/>
  <c r="F2" i="2"/>
  <c r="H2" i="2" s="1"/>
  <c r="G2" i="2"/>
  <c r="D55" i="2"/>
  <c r="E55" i="2" s="1"/>
  <c r="F18" i="2"/>
  <c r="H18" i="2" s="1"/>
  <c r="G18" i="2"/>
  <c r="F60" i="2"/>
  <c r="H60" i="2" s="1"/>
  <c r="F100" i="2"/>
  <c r="H100" i="2" s="1"/>
  <c r="F93" i="2"/>
  <c r="H93" i="2" s="1"/>
  <c r="G93" i="2"/>
  <c r="F79" i="2"/>
  <c r="H79" i="2" s="1"/>
  <c r="F43" i="2"/>
  <c r="H43" i="2" s="1"/>
  <c r="G43" i="2"/>
  <c r="F85" i="2"/>
  <c r="H85" i="2" s="1"/>
  <c r="G85" i="2"/>
  <c r="D30" i="2"/>
  <c r="E30" i="2" s="1"/>
  <c r="F23" i="2" l="1"/>
  <c r="H23" i="2" s="1"/>
  <c r="G54" i="2"/>
  <c r="F20" i="2"/>
  <c r="H20" i="2" s="1"/>
  <c r="G86" i="2"/>
  <c r="F33" i="2"/>
  <c r="H33" i="2" s="1"/>
  <c r="G67" i="2"/>
  <c r="G45" i="2"/>
  <c r="F63" i="2"/>
  <c r="H63" i="2" s="1"/>
  <c r="G46" i="2"/>
  <c r="G53" i="2"/>
  <c r="G68" i="2"/>
  <c r="F68" i="2"/>
  <c r="H68" i="2" s="1"/>
  <c r="G71" i="2"/>
  <c r="F71" i="2"/>
  <c r="H71" i="2" s="1"/>
  <c r="F6" i="2"/>
  <c r="H6" i="2" s="1"/>
  <c r="G6" i="2"/>
  <c r="F77" i="2"/>
  <c r="H77" i="2" s="1"/>
  <c r="G77" i="2"/>
  <c r="G89" i="2"/>
  <c r="F89" i="2"/>
  <c r="H89" i="2" s="1"/>
  <c r="G55" i="2"/>
  <c r="F55" i="2"/>
  <c r="H55" i="2" s="1"/>
  <c r="F30" i="2"/>
  <c r="H30" i="2" s="1"/>
  <c r="G30" i="2"/>
  <c r="F70" i="2"/>
  <c r="H70" i="2" s="1"/>
  <c r="G70" i="2"/>
  <c r="F41" i="2"/>
  <c r="H41" i="2" s="1"/>
  <c r="G41" i="2"/>
  <c r="F81" i="2"/>
  <c r="H81" i="2" s="1"/>
  <c r="G81" i="2"/>
  <c r="F78" i="2"/>
  <c r="H78" i="2" s="1"/>
  <c r="G78" i="2"/>
</calcChain>
</file>

<file path=xl/sharedStrings.xml><?xml version="1.0" encoding="utf-8"?>
<sst xmlns="http://schemas.openxmlformats.org/spreadsheetml/2006/main" count="20" uniqueCount="20">
  <si>
    <t>Stall Torque</t>
  </si>
  <si>
    <t>Stall Current</t>
  </si>
  <si>
    <t>No Load Speed</t>
  </si>
  <si>
    <t>No LoadCurrent</t>
  </si>
  <si>
    <t>Torque</t>
  </si>
  <si>
    <t>t_i</t>
  </si>
  <si>
    <t>slope and the y-intercept</t>
  </si>
  <si>
    <t>t_m</t>
  </si>
  <si>
    <t>S_m</t>
  </si>
  <si>
    <t>S_i</t>
  </si>
  <si>
    <t>C_m</t>
  </si>
  <si>
    <t>C_i</t>
  </si>
  <si>
    <t>#points</t>
  </si>
  <si>
    <t>Current</t>
  </si>
  <si>
    <t>Speed</t>
  </si>
  <si>
    <t>Power</t>
  </si>
  <si>
    <t xml:space="preserve">Efficiency </t>
  </si>
  <si>
    <t>Power_scaled</t>
  </si>
  <si>
    <t>Efficiency_scaled</t>
  </si>
  <si>
    <t>Scale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</si>
</sst>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 spec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7664"/>
        <c:axId val="73459968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5136"/>
        <c:axId val="73593600"/>
      </c:scatterChart>
      <c:valAx>
        <c:axId val="734576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9968"/>
        <c:crosses val="autoZero"/>
        <c:crossBetween val="midCat"/>
      </c:valAx>
      <c:valAx>
        <c:axId val="73459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7664"/>
        <c:crosses val="autoZero"/>
        <c:crossBetween val="midCat"/>
      </c:valAx>
      <c:valAx>
        <c:axId val="7359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595136"/>
        <c:crosses val="max"/>
        <c:crossBetween val="midCat"/>
      </c:valAx>
      <c:valAx>
        <c:axId val="735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64.349999999999994</c:v>
                </c:pt>
                <c:pt idx="2">
                  <c:v>127.4</c:v>
                </c:pt>
                <c:pt idx="3">
                  <c:v>189.14999999999998</c:v>
                </c:pt>
                <c:pt idx="4">
                  <c:v>249.6</c:v>
                </c:pt>
                <c:pt idx="5">
                  <c:v>308.75</c:v>
                </c:pt>
                <c:pt idx="6">
                  <c:v>366.6</c:v>
                </c:pt>
                <c:pt idx="7">
                  <c:v>423.15000000000003</c:v>
                </c:pt>
                <c:pt idx="8">
                  <c:v>478.4</c:v>
                </c:pt>
                <c:pt idx="9">
                  <c:v>532.35</c:v>
                </c:pt>
                <c:pt idx="10">
                  <c:v>585</c:v>
                </c:pt>
                <c:pt idx="11">
                  <c:v>636.35</c:v>
                </c:pt>
                <c:pt idx="12">
                  <c:v>686.40000000000009</c:v>
                </c:pt>
                <c:pt idx="13">
                  <c:v>735.15</c:v>
                </c:pt>
                <c:pt idx="14">
                  <c:v>782.6</c:v>
                </c:pt>
                <c:pt idx="15">
                  <c:v>828.75</c:v>
                </c:pt>
                <c:pt idx="16">
                  <c:v>873.6</c:v>
                </c:pt>
                <c:pt idx="17">
                  <c:v>917.15000000000009</c:v>
                </c:pt>
                <c:pt idx="18">
                  <c:v>959.4</c:v>
                </c:pt>
                <c:pt idx="19">
                  <c:v>1000.35</c:v>
                </c:pt>
                <c:pt idx="20">
                  <c:v>1040</c:v>
                </c:pt>
                <c:pt idx="21">
                  <c:v>1078.3500000000001</c:v>
                </c:pt>
                <c:pt idx="22">
                  <c:v>1115.4000000000001</c:v>
                </c:pt>
                <c:pt idx="23">
                  <c:v>1151.1499999999999</c:v>
                </c:pt>
                <c:pt idx="24">
                  <c:v>1185.5999999999999</c:v>
                </c:pt>
                <c:pt idx="25">
                  <c:v>1218.75</c:v>
                </c:pt>
                <c:pt idx="26">
                  <c:v>1250.5999999999999</c:v>
                </c:pt>
                <c:pt idx="27">
                  <c:v>1281.1500000000001</c:v>
                </c:pt>
                <c:pt idx="28">
                  <c:v>1310.3999999999999</c:v>
                </c:pt>
                <c:pt idx="29">
                  <c:v>1338.35</c:v>
                </c:pt>
                <c:pt idx="30">
                  <c:v>1365</c:v>
                </c:pt>
                <c:pt idx="31">
                  <c:v>1390.35</c:v>
                </c:pt>
                <c:pt idx="32">
                  <c:v>1414.4</c:v>
                </c:pt>
                <c:pt idx="33">
                  <c:v>1437.1499999999999</c:v>
                </c:pt>
                <c:pt idx="34">
                  <c:v>1458.6</c:v>
                </c:pt>
                <c:pt idx="35">
                  <c:v>1478.75</c:v>
                </c:pt>
                <c:pt idx="36">
                  <c:v>1497.6</c:v>
                </c:pt>
                <c:pt idx="37">
                  <c:v>1515.15</c:v>
                </c:pt>
                <c:pt idx="38">
                  <c:v>1531.3999999999999</c:v>
                </c:pt>
                <c:pt idx="39">
                  <c:v>1546.35</c:v>
                </c:pt>
                <c:pt idx="40">
                  <c:v>1560</c:v>
                </c:pt>
                <c:pt idx="41">
                  <c:v>1572.3499999999997</c:v>
                </c:pt>
                <c:pt idx="42">
                  <c:v>1583.4</c:v>
                </c:pt>
                <c:pt idx="43">
                  <c:v>1593.1499999999999</c:v>
                </c:pt>
                <c:pt idx="44">
                  <c:v>1601.6</c:v>
                </c:pt>
                <c:pt idx="45">
                  <c:v>1608.75</c:v>
                </c:pt>
                <c:pt idx="46">
                  <c:v>1614.5999999999997</c:v>
                </c:pt>
                <c:pt idx="47">
                  <c:v>1619.15</c:v>
                </c:pt>
                <c:pt idx="48">
                  <c:v>1622.3999999999999</c:v>
                </c:pt>
                <c:pt idx="49">
                  <c:v>1624.35</c:v>
                </c:pt>
                <c:pt idx="50">
                  <c:v>1625</c:v>
                </c:pt>
                <c:pt idx="51">
                  <c:v>1624.3500000000001</c:v>
                </c:pt>
                <c:pt idx="52">
                  <c:v>1622.3999999999999</c:v>
                </c:pt>
                <c:pt idx="53">
                  <c:v>1619.1499999999999</c:v>
                </c:pt>
                <c:pt idx="54">
                  <c:v>1614.6</c:v>
                </c:pt>
                <c:pt idx="55">
                  <c:v>1608.75</c:v>
                </c:pt>
                <c:pt idx="56">
                  <c:v>1601.6000000000001</c:v>
                </c:pt>
                <c:pt idx="57">
                  <c:v>1593.1499999999999</c:v>
                </c:pt>
                <c:pt idx="58">
                  <c:v>1583.3999999999999</c:v>
                </c:pt>
                <c:pt idx="59">
                  <c:v>1572.35</c:v>
                </c:pt>
                <c:pt idx="60">
                  <c:v>1560</c:v>
                </c:pt>
                <c:pt idx="61">
                  <c:v>1546.3500000000001</c:v>
                </c:pt>
                <c:pt idx="62">
                  <c:v>1531.3999999999996</c:v>
                </c:pt>
                <c:pt idx="63">
                  <c:v>1515.1499999999999</c:v>
                </c:pt>
                <c:pt idx="64">
                  <c:v>1497.6</c:v>
                </c:pt>
                <c:pt idx="65">
                  <c:v>1478.75</c:v>
                </c:pt>
                <c:pt idx="66">
                  <c:v>1458.6000000000001</c:v>
                </c:pt>
                <c:pt idx="67">
                  <c:v>1437.1499999999996</c:v>
                </c:pt>
                <c:pt idx="68">
                  <c:v>1414.3999999999999</c:v>
                </c:pt>
                <c:pt idx="69">
                  <c:v>1390.35</c:v>
                </c:pt>
                <c:pt idx="70">
                  <c:v>1365</c:v>
                </c:pt>
                <c:pt idx="71">
                  <c:v>1338.3500000000001</c:v>
                </c:pt>
                <c:pt idx="72">
                  <c:v>1310.3999999999996</c:v>
                </c:pt>
                <c:pt idx="73">
                  <c:v>1281.1499999999999</c:v>
                </c:pt>
                <c:pt idx="74">
                  <c:v>1250.5999999999999</c:v>
                </c:pt>
                <c:pt idx="75">
                  <c:v>1218.75</c:v>
                </c:pt>
                <c:pt idx="76">
                  <c:v>1185.6000000000001</c:v>
                </c:pt>
                <c:pt idx="77">
                  <c:v>1151.1499999999996</c:v>
                </c:pt>
                <c:pt idx="78">
                  <c:v>1115.3999999999999</c:v>
                </c:pt>
                <c:pt idx="79">
                  <c:v>1078.3499999999999</c:v>
                </c:pt>
                <c:pt idx="80">
                  <c:v>1040</c:v>
                </c:pt>
                <c:pt idx="81">
                  <c:v>1000.3500000000001</c:v>
                </c:pt>
                <c:pt idx="82">
                  <c:v>959.39999999999964</c:v>
                </c:pt>
                <c:pt idx="83">
                  <c:v>917.14999999999975</c:v>
                </c:pt>
                <c:pt idx="84">
                  <c:v>873.59999999999991</c:v>
                </c:pt>
                <c:pt idx="85">
                  <c:v>828.75</c:v>
                </c:pt>
                <c:pt idx="86">
                  <c:v>782.60000000000014</c:v>
                </c:pt>
                <c:pt idx="87">
                  <c:v>735.14999999999964</c:v>
                </c:pt>
                <c:pt idx="88">
                  <c:v>686.39999999999975</c:v>
                </c:pt>
                <c:pt idx="89">
                  <c:v>636.34999999999991</c:v>
                </c:pt>
                <c:pt idx="90">
                  <c:v>585</c:v>
                </c:pt>
                <c:pt idx="91">
                  <c:v>532.35000000000014</c:v>
                </c:pt>
                <c:pt idx="92">
                  <c:v>478.39999999999964</c:v>
                </c:pt>
                <c:pt idx="93">
                  <c:v>423.14999999999975</c:v>
                </c:pt>
                <c:pt idx="94">
                  <c:v>366.59999999999985</c:v>
                </c:pt>
                <c:pt idx="95">
                  <c:v>308.75</c:v>
                </c:pt>
                <c:pt idx="96">
                  <c:v>249.59999999999945</c:v>
                </c:pt>
                <c:pt idx="97">
                  <c:v>189.14999999999958</c:v>
                </c:pt>
                <c:pt idx="98">
                  <c:v>127.39999999999972</c:v>
                </c:pt>
                <c:pt idx="99">
                  <c:v>64.349999999999156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Efficiency 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370.89337175792508</c:v>
                </c:pt>
                <c:pt idx="2">
                  <c:v>646.70050761421317</c:v>
                </c:pt>
                <c:pt idx="3">
                  <c:v>857.82312925170061</c:v>
                </c:pt>
                <c:pt idx="4">
                  <c:v>1022.9508196721312</c:v>
                </c:pt>
                <c:pt idx="5">
                  <c:v>1154.2056074766356</c:v>
                </c:pt>
                <c:pt idx="6">
                  <c:v>1259.7938144329896</c:v>
                </c:pt>
                <c:pt idx="7">
                  <c:v>1345.4689984101749</c:v>
                </c:pt>
                <c:pt idx="8">
                  <c:v>1415.3846153846155</c:v>
                </c:pt>
                <c:pt idx="9">
                  <c:v>1472.6141078838175</c:v>
                </c:pt>
                <c:pt idx="10">
                  <c:v>1519.4805194805194</c:v>
                </c:pt>
                <c:pt idx="11">
                  <c:v>1557.7723378212977</c:v>
                </c:pt>
                <c:pt idx="12">
                  <c:v>1588.8888888888889</c:v>
                </c:pt>
                <c:pt idx="13">
                  <c:v>1613.9407244785948</c:v>
                </c:pt>
                <c:pt idx="14">
                  <c:v>1633.820459290188</c:v>
                </c:pt>
                <c:pt idx="15">
                  <c:v>1649.2537313432838</c:v>
                </c:pt>
                <c:pt idx="16">
                  <c:v>1660.8365019011408</c:v>
                </c:pt>
                <c:pt idx="17">
                  <c:v>1669.0627843494087</c:v>
                </c:pt>
                <c:pt idx="18">
                  <c:v>1674.3455497382199</c:v>
                </c:pt>
                <c:pt idx="19">
                  <c:v>1677.032690695725</c:v>
                </c:pt>
                <c:pt idx="20">
                  <c:v>1677.4193548387098</c:v>
                </c:pt>
                <c:pt idx="21">
                  <c:v>1675.757575757576</c:v>
                </c:pt>
                <c:pt idx="22">
                  <c:v>1672.263868065967</c:v>
                </c:pt>
                <c:pt idx="23">
                  <c:v>1667.1252715423605</c:v>
                </c:pt>
                <c:pt idx="24">
                  <c:v>1660.5042016806719</c:v>
                </c:pt>
                <c:pt idx="25">
                  <c:v>1652.5423728813557</c:v>
                </c:pt>
                <c:pt idx="26">
                  <c:v>1643.363994743758</c:v>
                </c:pt>
                <c:pt idx="27">
                  <c:v>1633.0783938814534</c:v>
                </c:pt>
                <c:pt idx="28">
                  <c:v>1621.7821782178214</c:v>
                </c:pt>
                <c:pt idx="29">
                  <c:v>1609.5610342754057</c:v>
                </c:pt>
                <c:pt idx="30">
                  <c:v>1596.4912280701756</c:v>
                </c:pt>
                <c:pt idx="31">
                  <c:v>1582.6408651109844</c:v>
                </c:pt>
                <c:pt idx="32">
                  <c:v>1568.0709534368073</c:v>
                </c:pt>
                <c:pt idx="33">
                  <c:v>1552.8363047001619</c:v>
                </c:pt>
                <c:pt idx="34">
                  <c:v>1536.9863013698628</c:v>
                </c:pt>
                <c:pt idx="35">
                  <c:v>1520.5655526992286</c:v>
                </c:pt>
                <c:pt idx="36">
                  <c:v>1503.6144578313251</c:v>
                </c:pt>
                <c:pt idx="37">
                  <c:v>1486.1696910250123</c:v>
                </c:pt>
                <c:pt idx="38">
                  <c:v>1468.2646212847555</c:v>
                </c:pt>
                <c:pt idx="39">
                  <c:v>1449.929676511955</c:v>
                </c:pt>
                <c:pt idx="40">
                  <c:v>1431.1926605504589</c:v>
                </c:pt>
                <c:pt idx="41">
                  <c:v>1412.0790300853164</c:v>
                </c:pt>
                <c:pt idx="42">
                  <c:v>1392.6121372031662</c:v>
                </c:pt>
                <c:pt idx="43">
                  <c:v>1372.813442481689</c:v>
                </c:pt>
                <c:pt idx="44">
                  <c:v>1352.7027027027027</c:v>
                </c:pt>
                <c:pt idx="45">
                  <c:v>1332.2981366459628</c:v>
                </c:pt>
                <c:pt idx="46">
                  <c:v>1311.61657189277</c:v>
                </c:pt>
                <c:pt idx="47">
                  <c:v>1290.6735751295339</c:v>
                </c:pt>
                <c:pt idx="48">
                  <c:v>1269.4835680751173</c:v>
                </c:pt>
                <c:pt idx="49">
                  <c:v>1248.0599308490205</c:v>
                </c:pt>
                <c:pt idx="50">
                  <c:v>1226.4150943396228</c:v>
                </c:pt>
                <c:pt idx="51">
                  <c:v>1204.5606229143496</c:v>
                </c:pt>
                <c:pt idx="52">
                  <c:v>1182.5072886297376</c:v>
                </c:pt>
                <c:pt idx="53">
                  <c:v>1160.2651379433894</c:v>
                </c:pt>
                <c:pt idx="54">
                  <c:v>1137.8435517970402</c:v>
                </c:pt>
                <c:pt idx="55">
                  <c:v>1115.2512998266898</c:v>
                </c:pt>
                <c:pt idx="56">
                  <c:v>1092.4965893587996</c:v>
                </c:pt>
                <c:pt idx="57">
                  <c:v>1069.5871097683787</c:v>
                </c:pt>
                <c:pt idx="58">
                  <c:v>1046.5300727032386</c:v>
                </c:pt>
                <c:pt idx="59">
                  <c:v>1023.3322486169866</c:v>
                </c:pt>
                <c:pt idx="60">
                  <c:v>1000.0000000000001</c:v>
                </c:pt>
                <c:pt idx="61">
                  <c:v>976.53931165140523</c:v>
                </c:pt>
                <c:pt idx="62">
                  <c:v>952.95581829495939</c:v>
                </c:pt>
                <c:pt idx="63">
                  <c:v>929.25482980680772</c:v>
                </c:pt>
                <c:pt idx="64">
                  <c:v>905.44135429262394</c:v>
                </c:pt>
                <c:pt idx="65">
                  <c:v>881.52011922503721</c:v>
                </c:pt>
                <c:pt idx="66">
                  <c:v>857.49559082892426</c:v>
                </c:pt>
                <c:pt idx="67">
                  <c:v>833.37199188170462</c:v>
                </c:pt>
                <c:pt idx="68">
                  <c:v>809.15331807780308</c:v>
                </c:pt>
                <c:pt idx="69">
                  <c:v>784.84335309060123</c:v>
                </c:pt>
                <c:pt idx="70">
                  <c:v>760.44568245125356</c:v>
                </c:pt>
                <c:pt idx="71">
                  <c:v>735.96370635138862</c:v>
                </c:pt>
                <c:pt idx="72">
                  <c:v>711.40065146579786</c:v>
                </c:pt>
                <c:pt idx="73">
                  <c:v>686.75958188153299</c:v>
                </c:pt>
                <c:pt idx="74">
                  <c:v>662.04340921122287</c:v>
                </c:pt>
                <c:pt idx="75">
                  <c:v>637.25490196078431</c:v>
                </c:pt>
                <c:pt idx="76">
                  <c:v>612.39669421487611</c:v>
                </c:pt>
                <c:pt idx="77">
                  <c:v>587.47129369737161</c:v>
                </c:pt>
                <c:pt idx="78">
                  <c:v>562.48108925869894</c:v>
                </c:pt>
                <c:pt idx="79">
                  <c:v>537.42835783702958</c:v>
                </c:pt>
                <c:pt idx="80">
                  <c:v>512.3152709359606</c:v>
                </c:pt>
                <c:pt idx="81">
                  <c:v>487.14390065741424</c:v>
                </c:pt>
                <c:pt idx="82">
                  <c:v>461.91622532498781</c:v>
                </c:pt>
                <c:pt idx="83">
                  <c:v>436.63413472982614</c:v>
                </c:pt>
                <c:pt idx="84">
                  <c:v>411.29943502824852</c:v>
                </c:pt>
                <c:pt idx="85">
                  <c:v>385.9138533178114</c:v>
                </c:pt>
                <c:pt idx="86">
                  <c:v>360.47904191616777</c:v>
                </c:pt>
                <c:pt idx="87">
                  <c:v>334.99658236500323</c:v>
                </c:pt>
                <c:pt idx="88">
                  <c:v>309.46798917944085</c:v>
                </c:pt>
                <c:pt idx="89">
                  <c:v>283.89471336158823</c:v>
                </c:pt>
                <c:pt idx="90">
                  <c:v>258.27814569536423</c:v>
                </c:pt>
                <c:pt idx="91">
                  <c:v>232.61961983832211</c:v>
                </c:pt>
                <c:pt idx="92">
                  <c:v>206.92041522491334</c:v>
                </c:pt>
                <c:pt idx="93">
                  <c:v>181.18175979447645</c:v>
                </c:pt>
                <c:pt idx="94">
                  <c:v>155.4048325561678</c:v>
                </c:pt>
                <c:pt idx="95">
                  <c:v>129.59076600209863</c:v>
                </c:pt>
                <c:pt idx="96">
                  <c:v>103.74064837905213</c:v>
                </c:pt>
                <c:pt idx="97">
                  <c:v>77.855525828359575</c:v>
                </c:pt>
                <c:pt idx="98">
                  <c:v>51.936404402772006</c:v>
                </c:pt>
                <c:pt idx="99">
                  <c:v>25.9842519685036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432"/>
        <c:axId val="74601984"/>
      </c:scatterChart>
      <c:valAx>
        <c:axId val="744344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01984"/>
        <c:crosses val="autoZero"/>
        <c:crossBetween val="midCat"/>
      </c:valAx>
      <c:valAx>
        <c:axId val="74601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4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Power_scaled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6.4349999999999996</c:v>
                </c:pt>
                <c:pt idx="2">
                  <c:v>12.74</c:v>
                </c:pt>
                <c:pt idx="3">
                  <c:v>18.914999999999999</c:v>
                </c:pt>
                <c:pt idx="4">
                  <c:v>24.96</c:v>
                </c:pt>
                <c:pt idx="5">
                  <c:v>30.875</c:v>
                </c:pt>
                <c:pt idx="6">
                  <c:v>36.660000000000004</c:v>
                </c:pt>
                <c:pt idx="7">
                  <c:v>42.315000000000005</c:v>
                </c:pt>
                <c:pt idx="8">
                  <c:v>47.839999999999996</c:v>
                </c:pt>
                <c:pt idx="9">
                  <c:v>53.234999999999999</c:v>
                </c:pt>
                <c:pt idx="10">
                  <c:v>58.5</c:v>
                </c:pt>
                <c:pt idx="11">
                  <c:v>63.635000000000005</c:v>
                </c:pt>
                <c:pt idx="12">
                  <c:v>68.640000000000015</c:v>
                </c:pt>
                <c:pt idx="13">
                  <c:v>73.515000000000001</c:v>
                </c:pt>
                <c:pt idx="14">
                  <c:v>78.260000000000005</c:v>
                </c:pt>
                <c:pt idx="15">
                  <c:v>82.875</c:v>
                </c:pt>
                <c:pt idx="16">
                  <c:v>87.36</c:v>
                </c:pt>
                <c:pt idx="17">
                  <c:v>91.715000000000003</c:v>
                </c:pt>
                <c:pt idx="18">
                  <c:v>95.94</c:v>
                </c:pt>
                <c:pt idx="19">
                  <c:v>100.035</c:v>
                </c:pt>
                <c:pt idx="20">
                  <c:v>104</c:v>
                </c:pt>
                <c:pt idx="21">
                  <c:v>107.83500000000001</c:v>
                </c:pt>
                <c:pt idx="22">
                  <c:v>111.54</c:v>
                </c:pt>
                <c:pt idx="23">
                  <c:v>115.11499999999998</c:v>
                </c:pt>
                <c:pt idx="24">
                  <c:v>118.55999999999999</c:v>
                </c:pt>
                <c:pt idx="25">
                  <c:v>121.875</c:v>
                </c:pt>
                <c:pt idx="26">
                  <c:v>125.05999999999999</c:v>
                </c:pt>
                <c:pt idx="27">
                  <c:v>128.11500000000001</c:v>
                </c:pt>
                <c:pt idx="28">
                  <c:v>131.04</c:v>
                </c:pt>
                <c:pt idx="29">
                  <c:v>133.83499999999998</c:v>
                </c:pt>
                <c:pt idx="30">
                  <c:v>136.5</c:v>
                </c:pt>
                <c:pt idx="31">
                  <c:v>139.035</c:v>
                </c:pt>
                <c:pt idx="32">
                  <c:v>141.44</c:v>
                </c:pt>
                <c:pt idx="33">
                  <c:v>143.71499999999997</c:v>
                </c:pt>
                <c:pt idx="34">
                  <c:v>145.85999999999999</c:v>
                </c:pt>
                <c:pt idx="35">
                  <c:v>147.875</c:v>
                </c:pt>
                <c:pt idx="36">
                  <c:v>149.76</c:v>
                </c:pt>
                <c:pt idx="37">
                  <c:v>151.51500000000001</c:v>
                </c:pt>
                <c:pt idx="38">
                  <c:v>153.13999999999999</c:v>
                </c:pt>
                <c:pt idx="39">
                  <c:v>154.63499999999999</c:v>
                </c:pt>
                <c:pt idx="40">
                  <c:v>156</c:v>
                </c:pt>
                <c:pt idx="41">
                  <c:v>157.23499999999996</c:v>
                </c:pt>
                <c:pt idx="42">
                  <c:v>158.34</c:v>
                </c:pt>
                <c:pt idx="43">
                  <c:v>159.315</c:v>
                </c:pt>
                <c:pt idx="44">
                  <c:v>160.16</c:v>
                </c:pt>
                <c:pt idx="45">
                  <c:v>160.875</c:v>
                </c:pt>
                <c:pt idx="46">
                  <c:v>161.45999999999998</c:v>
                </c:pt>
                <c:pt idx="47">
                  <c:v>161.91500000000002</c:v>
                </c:pt>
                <c:pt idx="48">
                  <c:v>162.23999999999998</c:v>
                </c:pt>
                <c:pt idx="49">
                  <c:v>162.435</c:v>
                </c:pt>
                <c:pt idx="50">
                  <c:v>162.5</c:v>
                </c:pt>
                <c:pt idx="51">
                  <c:v>162.435</c:v>
                </c:pt>
                <c:pt idx="52">
                  <c:v>162.23999999999998</c:v>
                </c:pt>
                <c:pt idx="53">
                  <c:v>161.91499999999999</c:v>
                </c:pt>
                <c:pt idx="54">
                  <c:v>161.45999999999998</c:v>
                </c:pt>
                <c:pt idx="55">
                  <c:v>160.875</c:v>
                </c:pt>
                <c:pt idx="56">
                  <c:v>160.16000000000003</c:v>
                </c:pt>
                <c:pt idx="57">
                  <c:v>159.315</c:v>
                </c:pt>
                <c:pt idx="58">
                  <c:v>158.33999999999997</c:v>
                </c:pt>
                <c:pt idx="59">
                  <c:v>157.23499999999999</c:v>
                </c:pt>
                <c:pt idx="60">
                  <c:v>156</c:v>
                </c:pt>
                <c:pt idx="61">
                  <c:v>154.63500000000002</c:v>
                </c:pt>
                <c:pt idx="62">
                  <c:v>153.13999999999996</c:v>
                </c:pt>
                <c:pt idx="63">
                  <c:v>151.51499999999999</c:v>
                </c:pt>
                <c:pt idx="64">
                  <c:v>149.76</c:v>
                </c:pt>
                <c:pt idx="65">
                  <c:v>147.875</c:v>
                </c:pt>
                <c:pt idx="66">
                  <c:v>145.86000000000001</c:v>
                </c:pt>
                <c:pt idx="67">
                  <c:v>143.71499999999997</c:v>
                </c:pt>
                <c:pt idx="68">
                  <c:v>141.44</c:v>
                </c:pt>
                <c:pt idx="69">
                  <c:v>139.035</c:v>
                </c:pt>
                <c:pt idx="70">
                  <c:v>136.5</c:v>
                </c:pt>
                <c:pt idx="71">
                  <c:v>133.83500000000001</c:v>
                </c:pt>
                <c:pt idx="72">
                  <c:v>131.03999999999996</c:v>
                </c:pt>
                <c:pt idx="73">
                  <c:v>128.11499999999998</c:v>
                </c:pt>
                <c:pt idx="74">
                  <c:v>125.05999999999999</c:v>
                </c:pt>
                <c:pt idx="75">
                  <c:v>121.875</c:v>
                </c:pt>
                <c:pt idx="76">
                  <c:v>118.56000000000002</c:v>
                </c:pt>
                <c:pt idx="77">
                  <c:v>115.11499999999997</c:v>
                </c:pt>
                <c:pt idx="78">
                  <c:v>111.53999999999999</c:v>
                </c:pt>
                <c:pt idx="79">
                  <c:v>107.83499999999999</c:v>
                </c:pt>
                <c:pt idx="80">
                  <c:v>104</c:v>
                </c:pt>
                <c:pt idx="81">
                  <c:v>100.03500000000001</c:v>
                </c:pt>
                <c:pt idx="82">
                  <c:v>95.939999999999969</c:v>
                </c:pt>
                <c:pt idx="83">
                  <c:v>91.714999999999975</c:v>
                </c:pt>
                <c:pt idx="84">
                  <c:v>87.359999999999985</c:v>
                </c:pt>
                <c:pt idx="85">
                  <c:v>82.875</c:v>
                </c:pt>
                <c:pt idx="86">
                  <c:v>78.260000000000019</c:v>
                </c:pt>
                <c:pt idx="87">
                  <c:v>73.514999999999958</c:v>
                </c:pt>
                <c:pt idx="88">
                  <c:v>68.639999999999972</c:v>
                </c:pt>
                <c:pt idx="89">
                  <c:v>63.634999999999991</c:v>
                </c:pt>
                <c:pt idx="90">
                  <c:v>58.5</c:v>
                </c:pt>
                <c:pt idx="91">
                  <c:v>53.235000000000014</c:v>
                </c:pt>
                <c:pt idx="92">
                  <c:v>47.839999999999961</c:v>
                </c:pt>
                <c:pt idx="93">
                  <c:v>42.314999999999976</c:v>
                </c:pt>
                <c:pt idx="94">
                  <c:v>36.659999999999982</c:v>
                </c:pt>
                <c:pt idx="95">
                  <c:v>30.875</c:v>
                </c:pt>
                <c:pt idx="96">
                  <c:v>24.959999999999944</c:v>
                </c:pt>
                <c:pt idx="97">
                  <c:v>18.914999999999957</c:v>
                </c:pt>
                <c:pt idx="98">
                  <c:v>12.739999999999972</c:v>
                </c:pt>
                <c:pt idx="99">
                  <c:v>6.4349999999999152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Efficiency_scaled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</c:v>
                </c:pt>
                <c:pt idx="1">
                  <c:v>37.089337175792508</c:v>
                </c:pt>
                <c:pt idx="2">
                  <c:v>64.670050761421322</c:v>
                </c:pt>
                <c:pt idx="3">
                  <c:v>85.782312925170061</c:v>
                </c:pt>
                <c:pt idx="4">
                  <c:v>102.29508196721312</c:v>
                </c:pt>
                <c:pt idx="5">
                  <c:v>115.42056074766356</c:v>
                </c:pt>
                <c:pt idx="6">
                  <c:v>125.97938144329896</c:v>
                </c:pt>
                <c:pt idx="7">
                  <c:v>134.54689984101748</c:v>
                </c:pt>
                <c:pt idx="8">
                  <c:v>141.53846153846155</c:v>
                </c:pt>
                <c:pt idx="9">
                  <c:v>147.26141078838174</c:v>
                </c:pt>
                <c:pt idx="10">
                  <c:v>151.94805194805195</c:v>
                </c:pt>
                <c:pt idx="11">
                  <c:v>155.77723378212977</c:v>
                </c:pt>
                <c:pt idx="12">
                  <c:v>158.88888888888889</c:v>
                </c:pt>
                <c:pt idx="13">
                  <c:v>161.39407244785949</c:v>
                </c:pt>
                <c:pt idx="14">
                  <c:v>163.3820459290188</c:v>
                </c:pt>
                <c:pt idx="15">
                  <c:v>164.92537313432837</c:v>
                </c:pt>
                <c:pt idx="16">
                  <c:v>166.08365019011407</c:v>
                </c:pt>
                <c:pt idx="17">
                  <c:v>166.90627843494087</c:v>
                </c:pt>
                <c:pt idx="18">
                  <c:v>167.434554973822</c:v>
                </c:pt>
                <c:pt idx="19">
                  <c:v>167.70326906957251</c:v>
                </c:pt>
                <c:pt idx="20">
                  <c:v>167.74193548387098</c:v>
                </c:pt>
                <c:pt idx="21">
                  <c:v>167.57575757575759</c:v>
                </c:pt>
                <c:pt idx="22">
                  <c:v>167.22638680659671</c:v>
                </c:pt>
                <c:pt idx="23">
                  <c:v>166.71252715423606</c:v>
                </c:pt>
                <c:pt idx="24">
                  <c:v>166.05042016806721</c:v>
                </c:pt>
                <c:pt idx="25">
                  <c:v>165.25423728813558</c:v>
                </c:pt>
                <c:pt idx="26">
                  <c:v>164.33639947437581</c:v>
                </c:pt>
                <c:pt idx="27">
                  <c:v>163.30783938814534</c:v>
                </c:pt>
                <c:pt idx="28">
                  <c:v>162.17821782178214</c:v>
                </c:pt>
                <c:pt idx="29">
                  <c:v>160.95610342754057</c:v>
                </c:pt>
                <c:pt idx="30">
                  <c:v>159.64912280701756</c:v>
                </c:pt>
                <c:pt idx="31">
                  <c:v>158.26408651109844</c:v>
                </c:pt>
                <c:pt idx="32">
                  <c:v>156.80709534368071</c:v>
                </c:pt>
                <c:pt idx="33">
                  <c:v>155.28363047001619</c:v>
                </c:pt>
                <c:pt idx="34">
                  <c:v>153.69863013698628</c:v>
                </c:pt>
                <c:pt idx="35">
                  <c:v>152.05655526992285</c:v>
                </c:pt>
                <c:pt idx="36">
                  <c:v>150.36144578313252</c:v>
                </c:pt>
                <c:pt idx="37">
                  <c:v>148.61696910250123</c:v>
                </c:pt>
                <c:pt idx="38">
                  <c:v>146.82646212847555</c:v>
                </c:pt>
                <c:pt idx="39">
                  <c:v>144.9929676511955</c:v>
                </c:pt>
                <c:pt idx="40">
                  <c:v>143.1192660550459</c:v>
                </c:pt>
                <c:pt idx="41">
                  <c:v>141.20790300853164</c:v>
                </c:pt>
                <c:pt idx="42">
                  <c:v>139.26121372031662</c:v>
                </c:pt>
                <c:pt idx="43">
                  <c:v>137.28134424816889</c:v>
                </c:pt>
                <c:pt idx="44">
                  <c:v>135.27027027027026</c:v>
                </c:pt>
                <c:pt idx="45">
                  <c:v>133.22981366459629</c:v>
                </c:pt>
                <c:pt idx="46">
                  <c:v>131.16165718927701</c:v>
                </c:pt>
                <c:pt idx="47">
                  <c:v>129.06735751295338</c:v>
                </c:pt>
                <c:pt idx="48">
                  <c:v>126.94835680751173</c:v>
                </c:pt>
                <c:pt idx="49">
                  <c:v>124.80599308490204</c:v>
                </c:pt>
                <c:pt idx="50">
                  <c:v>122.64150943396228</c:v>
                </c:pt>
                <c:pt idx="51">
                  <c:v>120.45606229143496</c:v>
                </c:pt>
                <c:pt idx="52">
                  <c:v>118.25072886297376</c:v>
                </c:pt>
                <c:pt idx="53">
                  <c:v>116.02651379433894</c:v>
                </c:pt>
                <c:pt idx="54">
                  <c:v>113.78435517970402</c:v>
                </c:pt>
                <c:pt idx="55">
                  <c:v>111.52512998266897</c:v>
                </c:pt>
                <c:pt idx="56">
                  <c:v>109.24965893587996</c:v>
                </c:pt>
                <c:pt idx="57">
                  <c:v>106.95871097683786</c:v>
                </c:pt>
                <c:pt idx="58">
                  <c:v>104.65300727032385</c:v>
                </c:pt>
                <c:pt idx="59">
                  <c:v>102.33322486169865</c:v>
                </c:pt>
                <c:pt idx="60">
                  <c:v>100.00000000000001</c:v>
                </c:pt>
                <c:pt idx="61">
                  <c:v>97.65393116514052</c:v>
                </c:pt>
                <c:pt idx="62">
                  <c:v>95.295581829495944</c:v>
                </c:pt>
                <c:pt idx="63">
                  <c:v>92.925482980680769</c:v>
                </c:pt>
                <c:pt idx="64">
                  <c:v>90.544135429262397</c:v>
                </c:pt>
                <c:pt idx="65">
                  <c:v>88.152011922503718</c:v>
                </c:pt>
                <c:pt idx="66">
                  <c:v>85.749559082892432</c:v>
                </c:pt>
                <c:pt idx="67">
                  <c:v>83.337199188170459</c:v>
                </c:pt>
                <c:pt idx="68">
                  <c:v>80.915331807780305</c:v>
                </c:pt>
                <c:pt idx="69">
                  <c:v>78.484335309060128</c:v>
                </c:pt>
                <c:pt idx="70">
                  <c:v>76.044568245125362</c:v>
                </c:pt>
                <c:pt idx="71">
                  <c:v>73.596370635138868</c:v>
                </c:pt>
                <c:pt idx="72">
                  <c:v>71.140065146579786</c:v>
                </c:pt>
                <c:pt idx="73">
                  <c:v>68.675958188153302</c:v>
                </c:pt>
                <c:pt idx="74">
                  <c:v>66.204340921122281</c:v>
                </c:pt>
                <c:pt idx="75">
                  <c:v>63.725490196078432</c:v>
                </c:pt>
                <c:pt idx="76">
                  <c:v>61.239669421487612</c:v>
                </c:pt>
                <c:pt idx="77">
                  <c:v>58.747129369737159</c:v>
                </c:pt>
                <c:pt idx="78">
                  <c:v>56.248108925869893</c:v>
                </c:pt>
                <c:pt idx="79">
                  <c:v>53.742835783702958</c:v>
                </c:pt>
                <c:pt idx="80">
                  <c:v>51.231527093596057</c:v>
                </c:pt>
                <c:pt idx="81">
                  <c:v>48.714390065741426</c:v>
                </c:pt>
                <c:pt idx="82">
                  <c:v>46.191622532498783</c:v>
                </c:pt>
                <c:pt idx="83">
                  <c:v>43.663413472982612</c:v>
                </c:pt>
                <c:pt idx="84">
                  <c:v>41.129943502824851</c:v>
                </c:pt>
                <c:pt idx="85">
                  <c:v>38.59138533178114</c:v>
                </c:pt>
                <c:pt idx="86">
                  <c:v>36.04790419161678</c:v>
                </c:pt>
                <c:pt idx="87">
                  <c:v>33.499658236500323</c:v>
                </c:pt>
                <c:pt idx="88">
                  <c:v>30.946798917944086</c:v>
                </c:pt>
                <c:pt idx="89">
                  <c:v>28.389471336158824</c:v>
                </c:pt>
                <c:pt idx="90">
                  <c:v>25.827814569536422</c:v>
                </c:pt>
                <c:pt idx="91">
                  <c:v>23.261961983832212</c:v>
                </c:pt>
                <c:pt idx="92">
                  <c:v>20.692041522491333</c:v>
                </c:pt>
                <c:pt idx="93">
                  <c:v>18.118175979447646</c:v>
                </c:pt>
                <c:pt idx="94">
                  <c:v>15.540483255616781</c:v>
                </c:pt>
                <c:pt idx="95">
                  <c:v>12.959076600209864</c:v>
                </c:pt>
                <c:pt idx="96">
                  <c:v>10.374064837905212</c:v>
                </c:pt>
                <c:pt idx="97">
                  <c:v>7.7855525828359573</c:v>
                </c:pt>
                <c:pt idx="98">
                  <c:v>5.1936404402772007</c:v>
                </c:pt>
                <c:pt idx="99">
                  <c:v>2.5984251968503598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6304"/>
        <c:axId val="131992960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9888"/>
        <c:axId val="163668352"/>
      </c:scatterChart>
      <c:valAx>
        <c:axId val="7726630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1992960"/>
        <c:crosses val="autoZero"/>
        <c:crossBetween val="midCat"/>
      </c:valAx>
      <c:valAx>
        <c:axId val="1319929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7266304"/>
        <c:crosses val="autoZero"/>
        <c:crossBetween val="midCat"/>
      </c:valAx>
      <c:valAx>
        <c:axId val="16366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669888"/>
        <c:crosses val="max"/>
        <c:crossBetween val="midCat"/>
      </c:valAx>
      <c:valAx>
        <c:axId val="1636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38100</xdr:rowOff>
    </xdr:from>
    <xdr:to>
      <xdr:col>11</xdr:col>
      <xdr:colOff>419100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47625</xdr:rowOff>
    </xdr:from>
    <xdr:to>
      <xdr:col>20</xdr:col>
      <xdr:colOff>352425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18</xdr:row>
      <xdr:rowOff>161925</xdr:rowOff>
    </xdr:from>
    <xdr:to>
      <xdr:col>20</xdr:col>
      <xdr:colOff>390525</xdr:colOff>
      <xdr:row>48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" sqref="B2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2.5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0.15</v>
      </c>
    </row>
    <row r="5" spans="1:2" x14ac:dyDescent="0.25">
      <c r="A5" t="s">
        <v>12</v>
      </c>
      <c r="B5">
        <v>100</v>
      </c>
    </row>
    <row r="7" spans="1:2" x14ac:dyDescent="0.25">
      <c r="A7" t="s">
        <v>6</v>
      </c>
    </row>
    <row r="8" spans="1:2" x14ac:dyDescent="0.25">
      <c r="A8" t="s">
        <v>7</v>
      </c>
      <c r="B8">
        <f>(Stall_Torque-0)/(points-0)</f>
        <v>0.5</v>
      </c>
    </row>
    <row r="9" spans="1:2" x14ac:dyDescent="0.25">
      <c r="A9" t="s">
        <v>5</v>
      </c>
      <c r="B9">
        <v>0</v>
      </c>
    </row>
    <row r="10" spans="1:2" x14ac:dyDescent="0.25">
      <c r="A10" t="s">
        <v>8</v>
      </c>
      <c r="B10">
        <f>(0-No_Load_Speed)/(Stall_Torque-0)</f>
        <v>-2.6</v>
      </c>
    </row>
    <row r="11" spans="1:2" x14ac:dyDescent="0.25">
      <c r="A11" t="s">
        <v>9</v>
      </c>
      <c r="B11">
        <f>No_Load_Speed</f>
        <v>130</v>
      </c>
    </row>
    <row r="12" spans="1:2" x14ac:dyDescent="0.25">
      <c r="A12" t="s">
        <v>10</v>
      </c>
      <c r="B12">
        <f>(Stall_Current-No_LoadCurrent)/(Stall_Torque-0)</f>
        <v>4.7E-2</v>
      </c>
    </row>
    <row r="13" spans="1:2" x14ac:dyDescent="0.25">
      <c r="A13" t="s">
        <v>11</v>
      </c>
      <c r="B13">
        <f>No_LoadCurrent</f>
        <v>0.15</v>
      </c>
    </row>
    <row r="17" spans="1:2" x14ac:dyDescent="0.25">
      <c r="A17" t="s">
        <v>19</v>
      </c>
      <c r="B17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50" workbookViewId="0">
      <selection activeCell="G3" sqref="G3:H102"/>
    </sheetView>
  </sheetViews>
  <sheetFormatPr defaultRowHeight="15" x14ac:dyDescent="0.25"/>
  <sheetData>
    <row r="1" spans="1:8" x14ac:dyDescent="0.25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0</v>
      </c>
      <c r="B2">
        <f>t_i+t_m*Sheet2!A2</f>
        <v>0</v>
      </c>
      <c r="C2">
        <f>C_i+C_m*Sheet2!B2</f>
        <v>0.15</v>
      </c>
      <c r="D2">
        <f>S_i+S_m*Sheet2!B2</f>
        <v>130</v>
      </c>
      <c r="E2">
        <f>B2*D2</f>
        <v>0</v>
      </c>
      <c r="F2">
        <f>E2/C2</f>
        <v>0</v>
      </c>
      <c r="G2">
        <f t="shared" ref="G2:G33" si="0">E2/Scale_plot</f>
        <v>0</v>
      </c>
      <c r="H2">
        <f t="shared" ref="H2:H33" si="1">F2/Scale_plot</f>
        <v>0</v>
      </c>
    </row>
    <row r="3" spans="1:8" x14ac:dyDescent="0.25">
      <c r="A3">
        <v>1</v>
      </c>
      <c r="B3">
        <f>t_i+t_m*Sheet2!A3</f>
        <v>0.5</v>
      </c>
      <c r="C3">
        <f>C_i+C_m*Sheet2!B3</f>
        <v>0.17349999999999999</v>
      </c>
      <c r="D3">
        <f>S_i+S_m*Sheet2!B3</f>
        <v>128.69999999999999</v>
      </c>
      <c r="E3">
        <f t="shared" ref="E3:E66" si="2">B3*D3</f>
        <v>64.349999999999994</v>
      </c>
      <c r="F3">
        <f t="shared" ref="F3:F66" si="3">E3/C3</f>
        <v>370.89337175792508</v>
      </c>
      <c r="G3">
        <f t="shared" si="0"/>
        <v>6.4349999999999996</v>
      </c>
      <c r="H3">
        <f t="shared" si="1"/>
        <v>37.089337175792508</v>
      </c>
    </row>
    <row r="4" spans="1:8" x14ac:dyDescent="0.25">
      <c r="A4">
        <v>2</v>
      </c>
      <c r="B4">
        <f>t_i+t_m*Sheet2!A4</f>
        <v>1</v>
      </c>
      <c r="C4">
        <f>C_i+C_m*Sheet2!B4</f>
        <v>0.19700000000000001</v>
      </c>
      <c r="D4">
        <f>S_i+S_m*Sheet2!B4</f>
        <v>127.4</v>
      </c>
      <c r="E4">
        <f t="shared" si="2"/>
        <v>127.4</v>
      </c>
      <c r="F4">
        <f t="shared" si="3"/>
        <v>646.70050761421317</v>
      </c>
      <c r="G4">
        <f t="shared" si="0"/>
        <v>12.74</v>
      </c>
      <c r="H4">
        <f t="shared" si="1"/>
        <v>64.670050761421322</v>
      </c>
    </row>
    <row r="5" spans="1:8" x14ac:dyDescent="0.25">
      <c r="A5">
        <v>3</v>
      </c>
      <c r="B5">
        <f>t_i+t_m*Sheet2!A5</f>
        <v>1.5</v>
      </c>
      <c r="C5">
        <f>C_i+C_m*Sheet2!B5</f>
        <v>0.2205</v>
      </c>
      <c r="D5">
        <f>S_i+S_m*Sheet2!B5</f>
        <v>126.1</v>
      </c>
      <c r="E5">
        <f t="shared" si="2"/>
        <v>189.14999999999998</v>
      </c>
      <c r="F5">
        <f t="shared" si="3"/>
        <v>857.82312925170061</v>
      </c>
      <c r="G5">
        <f t="shared" si="0"/>
        <v>18.914999999999999</v>
      </c>
      <c r="H5">
        <f t="shared" si="1"/>
        <v>85.782312925170061</v>
      </c>
    </row>
    <row r="6" spans="1:8" x14ac:dyDescent="0.25">
      <c r="A6">
        <v>4</v>
      </c>
      <c r="B6">
        <f>t_i+t_m*Sheet2!A6</f>
        <v>2</v>
      </c>
      <c r="C6">
        <f>C_i+C_m*Sheet2!B6</f>
        <v>0.24399999999999999</v>
      </c>
      <c r="D6">
        <f>S_i+S_m*Sheet2!B6</f>
        <v>124.8</v>
      </c>
      <c r="E6">
        <f t="shared" si="2"/>
        <v>249.6</v>
      </c>
      <c r="F6">
        <f t="shared" si="3"/>
        <v>1022.9508196721312</v>
      </c>
      <c r="G6">
        <f t="shared" si="0"/>
        <v>24.96</v>
      </c>
      <c r="H6">
        <f t="shared" si="1"/>
        <v>102.29508196721312</v>
      </c>
    </row>
    <row r="7" spans="1:8" x14ac:dyDescent="0.25">
      <c r="A7">
        <v>5</v>
      </c>
      <c r="B7">
        <f>t_i+t_m*Sheet2!A7</f>
        <v>2.5</v>
      </c>
      <c r="C7">
        <f>C_i+C_m*Sheet2!B7</f>
        <v>0.26749999999999996</v>
      </c>
      <c r="D7">
        <f>S_i+S_m*Sheet2!B7</f>
        <v>123.5</v>
      </c>
      <c r="E7">
        <f t="shared" si="2"/>
        <v>308.75</v>
      </c>
      <c r="F7">
        <f t="shared" si="3"/>
        <v>1154.2056074766356</v>
      </c>
      <c r="G7">
        <f t="shared" si="0"/>
        <v>30.875</v>
      </c>
      <c r="H7">
        <f t="shared" si="1"/>
        <v>115.42056074766356</v>
      </c>
    </row>
    <row r="8" spans="1:8" x14ac:dyDescent="0.25">
      <c r="A8">
        <v>6</v>
      </c>
      <c r="B8">
        <f>t_i+t_m*Sheet2!A8</f>
        <v>3</v>
      </c>
      <c r="C8">
        <f>C_i+C_m*Sheet2!B8</f>
        <v>0.29100000000000004</v>
      </c>
      <c r="D8">
        <f>S_i+S_m*Sheet2!B8</f>
        <v>122.2</v>
      </c>
      <c r="E8">
        <f t="shared" si="2"/>
        <v>366.6</v>
      </c>
      <c r="F8">
        <f t="shared" si="3"/>
        <v>1259.7938144329896</v>
      </c>
      <c r="G8">
        <f t="shared" si="0"/>
        <v>36.660000000000004</v>
      </c>
      <c r="H8">
        <f t="shared" si="1"/>
        <v>125.97938144329896</v>
      </c>
    </row>
    <row r="9" spans="1:8" x14ac:dyDescent="0.25">
      <c r="A9">
        <v>7</v>
      </c>
      <c r="B9">
        <f>t_i+t_m*Sheet2!A9</f>
        <v>3.5</v>
      </c>
      <c r="C9">
        <f>C_i+C_m*Sheet2!B9</f>
        <v>0.3145</v>
      </c>
      <c r="D9">
        <f>S_i+S_m*Sheet2!B9</f>
        <v>120.9</v>
      </c>
      <c r="E9">
        <f t="shared" si="2"/>
        <v>423.15000000000003</v>
      </c>
      <c r="F9">
        <f t="shared" si="3"/>
        <v>1345.4689984101749</v>
      </c>
      <c r="G9">
        <f t="shared" si="0"/>
        <v>42.315000000000005</v>
      </c>
      <c r="H9">
        <f t="shared" si="1"/>
        <v>134.54689984101748</v>
      </c>
    </row>
    <row r="10" spans="1:8" x14ac:dyDescent="0.25">
      <c r="A10">
        <v>8</v>
      </c>
      <c r="B10">
        <f>t_i+t_m*Sheet2!A10</f>
        <v>4</v>
      </c>
      <c r="C10">
        <f>C_i+C_m*Sheet2!B10</f>
        <v>0.33799999999999997</v>
      </c>
      <c r="D10">
        <f>S_i+S_m*Sheet2!B10</f>
        <v>119.6</v>
      </c>
      <c r="E10">
        <f t="shared" si="2"/>
        <v>478.4</v>
      </c>
      <c r="F10">
        <f t="shared" si="3"/>
        <v>1415.3846153846155</v>
      </c>
      <c r="G10">
        <f t="shared" si="0"/>
        <v>47.839999999999996</v>
      </c>
      <c r="H10">
        <f t="shared" si="1"/>
        <v>141.53846153846155</v>
      </c>
    </row>
    <row r="11" spans="1:8" x14ac:dyDescent="0.25">
      <c r="A11">
        <v>9</v>
      </c>
      <c r="B11">
        <f>t_i+t_m*Sheet2!A11</f>
        <v>4.5</v>
      </c>
      <c r="C11">
        <f>C_i+C_m*Sheet2!B11</f>
        <v>0.36149999999999999</v>
      </c>
      <c r="D11">
        <f>S_i+S_m*Sheet2!B11</f>
        <v>118.3</v>
      </c>
      <c r="E11">
        <f t="shared" si="2"/>
        <v>532.35</v>
      </c>
      <c r="F11">
        <f t="shared" si="3"/>
        <v>1472.6141078838175</v>
      </c>
      <c r="G11">
        <f t="shared" si="0"/>
        <v>53.234999999999999</v>
      </c>
      <c r="H11">
        <f t="shared" si="1"/>
        <v>147.26141078838174</v>
      </c>
    </row>
    <row r="12" spans="1:8" x14ac:dyDescent="0.25">
      <c r="A12">
        <v>10</v>
      </c>
      <c r="B12">
        <f>t_i+t_m*Sheet2!A12</f>
        <v>5</v>
      </c>
      <c r="C12">
        <f>C_i+C_m*Sheet2!B12</f>
        <v>0.38500000000000001</v>
      </c>
      <c r="D12">
        <f>S_i+S_m*Sheet2!B12</f>
        <v>117</v>
      </c>
      <c r="E12">
        <f t="shared" si="2"/>
        <v>585</v>
      </c>
      <c r="F12">
        <f t="shared" si="3"/>
        <v>1519.4805194805194</v>
      </c>
      <c r="G12">
        <f t="shared" si="0"/>
        <v>58.5</v>
      </c>
      <c r="H12">
        <f t="shared" si="1"/>
        <v>151.94805194805195</v>
      </c>
    </row>
    <row r="13" spans="1:8" x14ac:dyDescent="0.25">
      <c r="A13">
        <v>11</v>
      </c>
      <c r="B13">
        <f>t_i+t_m*Sheet2!A13</f>
        <v>5.5</v>
      </c>
      <c r="C13">
        <f>C_i+C_m*Sheet2!B13</f>
        <v>0.40849999999999997</v>
      </c>
      <c r="D13">
        <f>S_i+S_m*Sheet2!B13</f>
        <v>115.7</v>
      </c>
      <c r="E13">
        <f t="shared" si="2"/>
        <v>636.35</v>
      </c>
      <c r="F13">
        <f t="shared" si="3"/>
        <v>1557.7723378212977</v>
      </c>
      <c r="G13">
        <f t="shared" si="0"/>
        <v>63.635000000000005</v>
      </c>
      <c r="H13">
        <f t="shared" si="1"/>
        <v>155.77723378212977</v>
      </c>
    </row>
    <row r="14" spans="1:8" x14ac:dyDescent="0.25">
      <c r="A14">
        <v>12</v>
      </c>
      <c r="B14">
        <f>t_i+t_m*Sheet2!A14</f>
        <v>6</v>
      </c>
      <c r="C14">
        <f>C_i+C_m*Sheet2!B14</f>
        <v>0.43200000000000005</v>
      </c>
      <c r="D14">
        <f>S_i+S_m*Sheet2!B14</f>
        <v>114.4</v>
      </c>
      <c r="E14">
        <f t="shared" si="2"/>
        <v>686.40000000000009</v>
      </c>
      <c r="F14">
        <f t="shared" si="3"/>
        <v>1588.8888888888889</v>
      </c>
      <c r="G14">
        <f t="shared" si="0"/>
        <v>68.640000000000015</v>
      </c>
      <c r="H14">
        <f t="shared" si="1"/>
        <v>158.88888888888889</v>
      </c>
    </row>
    <row r="15" spans="1:8" x14ac:dyDescent="0.25">
      <c r="A15">
        <v>13</v>
      </c>
      <c r="B15">
        <f>t_i+t_m*Sheet2!A15</f>
        <v>6.5</v>
      </c>
      <c r="C15">
        <f>C_i+C_m*Sheet2!B15</f>
        <v>0.45550000000000002</v>
      </c>
      <c r="D15">
        <f>S_i+S_m*Sheet2!B15</f>
        <v>113.1</v>
      </c>
      <c r="E15">
        <f t="shared" si="2"/>
        <v>735.15</v>
      </c>
      <c r="F15">
        <f t="shared" si="3"/>
        <v>1613.9407244785948</v>
      </c>
      <c r="G15">
        <f t="shared" si="0"/>
        <v>73.515000000000001</v>
      </c>
      <c r="H15">
        <f t="shared" si="1"/>
        <v>161.39407244785949</v>
      </c>
    </row>
    <row r="16" spans="1:8" x14ac:dyDescent="0.25">
      <c r="A16">
        <v>14</v>
      </c>
      <c r="B16">
        <f>t_i+t_m*Sheet2!A16</f>
        <v>7</v>
      </c>
      <c r="C16">
        <f>C_i+C_m*Sheet2!B16</f>
        <v>0.47899999999999998</v>
      </c>
      <c r="D16">
        <f>S_i+S_m*Sheet2!B16</f>
        <v>111.8</v>
      </c>
      <c r="E16">
        <f t="shared" si="2"/>
        <v>782.6</v>
      </c>
      <c r="F16">
        <f t="shared" si="3"/>
        <v>1633.820459290188</v>
      </c>
      <c r="G16">
        <f t="shared" si="0"/>
        <v>78.260000000000005</v>
      </c>
      <c r="H16">
        <f t="shared" si="1"/>
        <v>163.3820459290188</v>
      </c>
    </row>
    <row r="17" spans="1:8" x14ac:dyDescent="0.25">
      <c r="A17">
        <v>15</v>
      </c>
      <c r="B17">
        <f>t_i+t_m*Sheet2!A17</f>
        <v>7.5</v>
      </c>
      <c r="C17">
        <f>C_i+C_m*Sheet2!B17</f>
        <v>0.50249999999999995</v>
      </c>
      <c r="D17">
        <f>S_i+S_m*Sheet2!B17</f>
        <v>110.5</v>
      </c>
      <c r="E17">
        <f t="shared" si="2"/>
        <v>828.75</v>
      </c>
      <c r="F17">
        <f t="shared" si="3"/>
        <v>1649.2537313432838</v>
      </c>
      <c r="G17">
        <f t="shared" si="0"/>
        <v>82.875</v>
      </c>
      <c r="H17">
        <f t="shared" si="1"/>
        <v>164.92537313432837</v>
      </c>
    </row>
    <row r="18" spans="1:8" x14ac:dyDescent="0.25">
      <c r="A18">
        <v>16</v>
      </c>
      <c r="B18">
        <f>t_i+t_m*Sheet2!A18</f>
        <v>8</v>
      </c>
      <c r="C18">
        <f>C_i+C_m*Sheet2!B18</f>
        <v>0.52600000000000002</v>
      </c>
      <c r="D18">
        <f>S_i+S_m*Sheet2!B18</f>
        <v>109.2</v>
      </c>
      <c r="E18">
        <f t="shared" si="2"/>
        <v>873.6</v>
      </c>
      <c r="F18">
        <f t="shared" si="3"/>
        <v>1660.8365019011408</v>
      </c>
      <c r="G18">
        <f t="shared" si="0"/>
        <v>87.36</v>
      </c>
      <c r="H18">
        <f t="shared" si="1"/>
        <v>166.08365019011407</v>
      </c>
    </row>
    <row r="19" spans="1:8" x14ac:dyDescent="0.25">
      <c r="A19">
        <v>17</v>
      </c>
      <c r="B19">
        <f>t_i+t_m*Sheet2!A19</f>
        <v>8.5</v>
      </c>
      <c r="C19">
        <f>C_i+C_m*Sheet2!B19</f>
        <v>0.54949999999999999</v>
      </c>
      <c r="D19">
        <f>S_i+S_m*Sheet2!B19</f>
        <v>107.9</v>
      </c>
      <c r="E19">
        <f t="shared" si="2"/>
        <v>917.15000000000009</v>
      </c>
      <c r="F19">
        <f t="shared" si="3"/>
        <v>1669.0627843494087</v>
      </c>
      <c r="G19">
        <f t="shared" si="0"/>
        <v>91.715000000000003</v>
      </c>
      <c r="H19">
        <f t="shared" si="1"/>
        <v>166.90627843494087</v>
      </c>
    </row>
    <row r="20" spans="1:8" x14ac:dyDescent="0.25">
      <c r="A20">
        <v>18</v>
      </c>
      <c r="B20">
        <f>t_i+t_m*Sheet2!A20</f>
        <v>9</v>
      </c>
      <c r="C20">
        <f>C_i+C_m*Sheet2!B20</f>
        <v>0.57299999999999995</v>
      </c>
      <c r="D20">
        <f>S_i+S_m*Sheet2!B20</f>
        <v>106.6</v>
      </c>
      <c r="E20">
        <f t="shared" si="2"/>
        <v>959.4</v>
      </c>
      <c r="F20">
        <f t="shared" si="3"/>
        <v>1674.3455497382199</v>
      </c>
      <c r="G20">
        <f t="shared" si="0"/>
        <v>95.94</v>
      </c>
      <c r="H20">
        <f t="shared" si="1"/>
        <v>167.434554973822</v>
      </c>
    </row>
    <row r="21" spans="1:8" x14ac:dyDescent="0.25">
      <c r="A21">
        <v>19</v>
      </c>
      <c r="B21">
        <f>t_i+t_m*Sheet2!A21</f>
        <v>9.5</v>
      </c>
      <c r="C21">
        <f>C_i+C_m*Sheet2!B21</f>
        <v>0.59650000000000003</v>
      </c>
      <c r="D21">
        <f>S_i+S_m*Sheet2!B21</f>
        <v>105.3</v>
      </c>
      <c r="E21">
        <f t="shared" si="2"/>
        <v>1000.35</v>
      </c>
      <c r="F21">
        <f t="shared" si="3"/>
        <v>1677.032690695725</v>
      </c>
      <c r="G21">
        <f t="shared" si="0"/>
        <v>100.035</v>
      </c>
      <c r="H21">
        <f t="shared" si="1"/>
        <v>167.70326906957251</v>
      </c>
    </row>
    <row r="22" spans="1:8" x14ac:dyDescent="0.25">
      <c r="A22">
        <v>20</v>
      </c>
      <c r="B22">
        <f>t_i+t_m*Sheet2!A22</f>
        <v>10</v>
      </c>
      <c r="C22">
        <f>C_i+C_m*Sheet2!B22</f>
        <v>0.62</v>
      </c>
      <c r="D22">
        <f>S_i+S_m*Sheet2!B22</f>
        <v>104</v>
      </c>
      <c r="E22">
        <f t="shared" si="2"/>
        <v>1040</v>
      </c>
      <c r="F22">
        <f t="shared" si="3"/>
        <v>1677.4193548387098</v>
      </c>
      <c r="G22">
        <f t="shared" si="0"/>
        <v>104</v>
      </c>
      <c r="H22">
        <f t="shared" si="1"/>
        <v>167.74193548387098</v>
      </c>
    </row>
    <row r="23" spans="1:8" x14ac:dyDescent="0.25">
      <c r="A23">
        <v>21</v>
      </c>
      <c r="B23">
        <f>t_i+t_m*Sheet2!A23</f>
        <v>10.5</v>
      </c>
      <c r="C23">
        <f>C_i+C_m*Sheet2!B23</f>
        <v>0.64349999999999996</v>
      </c>
      <c r="D23">
        <f>S_i+S_m*Sheet2!B23</f>
        <v>102.7</v>
      </c>
      <c r="E23">
        <f t="shared" si="2"/>
        <v>1078.3500000000001</v>
      </c>
      <c r="F23">
        <f t="shared" si="3"/>
        <v>1675.757575757576</v>
      </c>
      <c r="G23">
        <f t="shared" si="0"/>
        <v>107.83500000000001</v>
      </c>
      <c r="H23">
        <f t="shared" si="1"/>
        <v>167.57575757575759</v>
      </c>
    </row>
    <row r="24" spans="1:8" x14ac:dyDescent="0.25">
      <c r="A24">
        <v>22</v>
      </c>
      <c r="B24">
        <f>t_i+t_m*Sheet2!A24</f>
        <v>11</v>
      </c>
      <c r="C24">
        <f>C_i+C_m*Sheet2!B24</f>
        <v>0.66700000000000004</v>
      </c>
      <c r="D24">
        <f>S_i+S_m*Sheet2!B24</f>
        <v>101.4</v>
      </c>
      <c r="E24">
        <f t="shared" si="2"/>
        <v>1115.4000000000001</v>
      </c>
      <c r="F24">
        <f t="shared" si="3"/>
        <v>1672.263868065967</v>
      </c>
      <c r="G24">
        <f t="shared" si="0"/>
        <v>111.54</v>
      </c>
      <c r="H24">
        <f t="shared" si="1"/>
        <v>167.22638680659671</v>
      </c>
    </row>
    <row r="25" spans="1:8" x14ac:dyDescent="0.25">
      <c r="A25">
        <v>23</v>
      </c>
      <c r="B25">
        <f>t_i+t_m*Sheet2!A25</f>
        <v>11.5</v>
      </c>
      <c r="C25">
        <f>C_i+C_m*Sheet2!B25</f>
        <v>0.6905</v>
      </c>
      <c r="D25">
        <f>S_i+S_m*Sheet2!B25</f>
        <v>100.1</v>
      </c>
      <c r="E25">
        <f t="shared" si="2"/>
        <v>1151.1499999999999</v>
      </c>
      <c r="F25">
        <f t="shared" si="3"/>
        <v>1667.1252715423605</v>
      </c>
      <c r="G25">
        <f t="shared" si="0"/>
        <v>115.11499999999998</v>
      </c>
      <c r="H25">
        <f t="shared" si="1"/>
        <v>166.71252715423606</v>
      </c>
    </row>
    <row r="26" spans="1:8" x14ac:dyDescent="0.25">
      <c r="A26">
        <v>24</v>
      </c>
      <c r="B26">
        <f>t_i+t_m*Sheet2!A26</f>
        <v>12</v>
      </c>
      <c r="C26">
        <f>C_i+C_m*Sheet2!B26</f>
        <v>0.71400000000000008</v>
      </c>
      <c r="D26">
        <f>S_i+S_m*Sheet2!B26</f>
        <v>98.8</v>
      </c>
      <c r="E26">
        <f t="shared" si="2"/>
        <v>1185.5999999999999</v>
      </c>
      <c r="F26">
        <f t="shared" si="3"/>
        <v>1660.5042016806719</v>
      </c>
      <c r="G26">
        <f t="shared" si="0"/>
        <v>118.55999999999999</v>
      </c>
      <c r="H26">
        <f t="shared" si="1"/>
        <v>166.05042016806721</v>
      </c>
    </row>
    <row r="27" spans="1:8" x14ac:dyDescent="0.25">
      <c r="A27">
        <v>25</v>
      </c>
      <c r="B27">
        <f>t_i+t_m*Sheet2!A27</f>
        <v>12.5</v>
      </c>
      <c r="C27">
        <f>C_i+C_m*Sheet2!B27</f>
        <v>0.73750000000000004</v>
      </c>
      <c r="D27">
        <f>S_i+S_m*Sheet2!B27</f>
        <v>97.5</v>
      </c>
      <c r="E27">
        <f t="shared" si="2"/>
        <v>1218.75</v>
      </c>
      <c r="F27">
        <f t="shared" si="3"/>
        <v>1652.5423728813557</v>
      </c>
      <c r="G27">
        <f t="shared" si="0"/>
        <v>121.875</v>
      </c>
      <c r="H27">
        <f t="shared" si="1"/>
        <v>165.25423728813558</v>
      </c>
    </row>
    <row r="28" spans="1:8" x14ac:dyDescent="0.25">
      <c r="A28">
        <v>26</v>
      </c>
      <c r="B28">
        <f>t_i+t_m*Sheet2!A28</f>
        <v>13</v>
      </c>
      <c r="C28">
        <f>C_i+C_m*Sheet2!B28</f>
        <v>0.76100000000000001</v>
      </c>
      <c r="D28">
        <f>S_i+S_m*Sheet2!B28</f>
        <v>96.199999999999989</v>
      </c>
      <c r="E28">
        <f t="shared" si="2"/>
        <v>1250.5999999999999</v>
      </c>
      <c r="F28">
        <f t="shared" si="3"/>
        <v>1643.363994743758</v>
      </c>
      <c r="G28">
        <f t="shared" si="0"/>
        <v>125.05999999999999</v>
      </c>
      <c r="H28">
        <f t="shared" si="1"/>
        <v>164.33639947437581</v>
      </c>
    </row>
    <row r="29" spans="1:8" x14ac:dyDescent="0.25">
      <c r="A29">
        <v>27</v>
      </c>
      <c r="B29">
        <f>t_i+t_m*Sheet2!A29</f>
        <v>13.5</v>
      </c>
      <c r="C29">
        <f>C_i+C_m*Sheet2!B29</f>
        <v>0.78449999999999998</v>
      </c>
      <c r="D29">
        <f>S_i+S_m*Sheet2!B29</f>
        <v>94.9</v>
      </c>
      <c r="E29">
        <f t="shared" si="2"/>
        <v>1281.1500000000001</v>
      </c>
      <c r="F29">
        <f t="shared" si="3"/>
        <v>1633.0783938814534</v>
      </c>
      <c r="G29">
        <f t="shared" si="0"/>
        <v>128.11500000000001</v>
      </c>
      <c r="H29">
        <f t="shared" si="1"/>
        <v>163.30783938814534</v>
      </c>
    </row>
    <row r="30" spans="1:8" x14ac:dyDescent="0.25">
      <c r="A30">
        <v>28</v>
      </c>
      <c r="B30">
        <f>t_i+t_m*Sheet2!A30</f>
        <v>14</v>
      </c>
      <c r="C30">
        <f>C_i+C_m*Sheet2!B30</f>
        <v>0.80800000000000005</v>
      </c>
      <c r="D30">
        <f>S_i+S_m*Sheet2!B30</f>
        <v>93.6</v>
      </c>
      <c r="E30">
        <f t="shared" si="2"/>
        <v>1310.3999999999999</v>
      </c>
      <c r="F30">
        <f t="shared" si="3"/>
        <v>1621.7821782178214</v>
      </c>
      <c r="G30">
        <f t="shared" si="0"/>
        <v>131.04</v>
      </c>
      <c r="H30">
        <f t="shared" si="1"/>
        <v>162.17821782178214</v>
      </c>
    </row>
    <row r="31" spans="1:8" x14ac:dyDescent="0.25">
      <c r="A31">
        <v>29</v>
      </c>
      <c r="B31">
        <f>t_i+t_m*Sheet2!A31</f>
        <v>14.5</v>
      </c>
      <c r="C31">
        <f>C_i+C_m*Sheet2!B31</f>
        <v>0.83150000000000002</v>
      </c>
      <c r="D31">
        <f>S_i+S_m*Sheet2!B31</f>
        <v>92.3</v>
      </c>
      <c r="E31">
        <f t="shared" si="2"/>
        <v>1338.35</v>
      </c>
      <c r="F31">
        <f t="shared" si="3"/>
        <v>1609.5610342754057</v>
      </c>
      <c r="G31">
        <f t="shared" si="0"/>
        <v>133.83499999999998</v>
      </c>
      <c r="H31">
        <f t="shared" si="1"/>
        <v>160.95610342754057</v>
      </c>
    </row>
    <row r="32" spans="1:8" x14ac:dyDescent="0.25">
      <c r="A32">
        <v>30</v>
      </c>
      <c r="B32">
        <f>t_i+t_m*Sheet2!A32</f>
        <v>15</v>
      </c>
      <c r="C32">
        <f>C_i+C_m*Sheet2!B32</f>
        <v>0.85499999999999998</v>
      </c>
      <c r="D32">
        <f>S_i+S_m*Sheet2!B32</f>
        <v>91</v>
      </c>
      <c r="E32">
        <f t="shared" si="2"/>
        <v>1365</v>
      </c>
      <c r="F32">
        <f t="shared" si="3"/>
        <v>1596.4912280701756</v>
      </c>
      <c r="G32">
        <f t="shared" si="0"/>
        <v>136.5</v>
      </c>
      <c r="H32">
        <f t="shared" si="1"/>
        <v>159.64912280701756</v>
      </c>
    </row>
    <row r="33" spans="1:8" x14ac:dyDescent="0.25">
      <c r="A33">
        <v>31</v>
      </c>
      <c r="B33">
        <f>t_i+t_m*Sheet2!A33</f>
        <v>15.5</v>
      </c>
      <c r="C33">
        <f>C_i+C_m*Sheet2!B33</f>
        <v>0.87850000000000006</v>
      </c>
      <c r="D33">
        <f>S_i+S_m*Sheet2!B33</f>
        <v>89.699999999999989</v>
      </c>
      <c r="E33">
        <f t="shared" si="2"/>
        <v>1390.35</v>
      </c>
      <c r="F33">
        <f t="shared" si="3"/>
        <v>1582.6408651109844</v>
      </c>
      <c r="G33">
        <f t="shared" si="0"/>
        <v>139.035</v>
      </c>
      <c r="H33">
        <f t="shared" si="1"/>
        <v>158.26408651109844</v>
      </c>
    </row>
    <row r="34" spans="1:8" x14ac:dyDescent="0.25">
      <c r="A34">
        <v>32</v>
      </c>
      <c r="B34">
        <f>t_i+t_m*Sheet2!A34</f>
        <v>16</v>
      </c>
      <c r="C34">
        <f>C_i+C_m*Sheet2!B34</f>
        <v>0.90200000000000002</v>
      </c>
      <c r="D34">
        <f>S_i+S_m*Sheet2!B34</f>
        <v>88.4</v>
      </c>
      <c r="E34">
        <f t="shared" si="2"/>
        <v>1414.4</v>
      </c>
      <c r="F34">
        <f t="shared" si="3"/>
        <v>1568.0709534368073</v>
      </c>
      <c r="G34">
        <f t="shared" ref="G34:G65" si="4">E34/Scale_plot</f>
        <v>141.44</v>
      </c>
      <c r="H34">
        <f t="shared" ref="H34:H65" si="5">F34/Scale_plot</f>
        <v>156.80709534368071</v>
      </c>
    </row>
    <row r="35" spans="1:8" x14ac:dyDescent="0.25">
      <c r="A35">
        <v>33</v>
      </c>
      <c r="B35">
        <f>t_i+t_m*Sheet2!A35</f>
        <v>16.5</v>
      </c>
      <c r="C35">
        <f>C_i+C_m*Sheet2!B35</f>
        <v>0.92549999999999999</v>
      </c>
      <c r="D35">
        <f>S_i+S_m*Sheet2!B35</f>
        <v>87.1</v>
      </c>
      <c r="E35">
        <f t="shared" si="2"/>
        <v>1437.1499999999999</v>
      </c>
      <c r="F35">
        <f t="shared" si="3"/>
        <v>1552.8363047001619</v>
      </c>
      <c r="G35">
        <f t="shared" si="4"/>
        <v>143.71499999999997</v>
      </c>
      <c r="H35">
        <f t="shared" si="5"/>
        <v>155.28363047001619</v>
      </c>
    </row>
    <row r="36" spans="1:8" x14ac:dyDescent="0.25">
      <c r="A36">
        <v>34</v>
      </c>
      <c r="B36">
        <f>t_i+t_m*Sheet2!A36</f>
        <v>17</v>
      </c>
      <c r="C36">
        <f>C_i+C_m*Sheet2!B36</f>
        <v>0.94900000000000007</v>
      </c>
      <c r="D36">
        <f>S_i+S_m*Sheet2!B36</f>
        <v>85.8</v>
      </c>
      <c r="E36">
        <f t="shared" si="2"/>
        <v>1458.6</v>
      </c>
      <c r="F36">
        <f t="shared" si="3"/>
        <v>1536.9863013698628</v>
      </c>
      <c r="G36">
        <f t="shared" si="4"/>
        <v>145.85999999999999</v>
      </c>
      <c r="H36">
        <f t="shared" si="5"/>
        <v>153.69863013698628</v>
      </c>
    </row>
    <row r="37" spans="1:8" x14ac:dyDescent="0.25">
      <c r="A37">
        <v>35</v>
      </c>
      <c r="B37">
        <f>t_i+t_m*Sheet2!A37</f>
        <v>17.5</v>
      </c>
      <c r="C37">
        <f>C_i+C_m*Sheet2!B37</f>
        <v>0.97250000000000003</v>
      </c>
      <c r="D37">
        <f>S_i+S_m*Sheet2!B37</f>
        <v>84.5</v>
      </c>
      <c r="E37">
        <f t="shared" si="2"/>
        <v>1478.75</v>
      </c>
      <c r="F37">
        <f t="shared" si="3"/>
        <v>1520.5655526992286</v>
      </c>
      <c r="G37">
        <f t="shared" si="4"/>
        <v>147.875</v>
      </c>
      <c r="H37">
        <f t="shared" si="5"/>
        <v>152.05655526992285</v>
      </c>
    </row>
    <row r="38" spans="1:8" x14ac:dyDescent="0.25">
      <c r="A38">
        <v>36</v>
      </c>
      <c r="B38">
        <f>t_i+t_m*Sheet2!A38</f>
        <v>18</v>
      </c>
      <c r="C38">
        <f>C_i+C_m*Sheet2!B38</f>
        <v>0.996</v>
      </c>
      <c r="D38">
        <f>S_i+S_m*Sheet2!B38</f>
        <v>83.199999999999989</v>
      </c>
      <c r="E38">
        <f t="shared" si="2"/>
        <v>1497.6</v>
      </c>
      <c r="F38">
        <f t="shared" si="3"/>
        <v>1503.6144578313251</v>
      </c>
      <c r="G38">
        <f t="shared" si="4"/>
        <v>149.76</v>
      </c>
      <c r="H38">
        <f t="shared" si="5"/>
        <v>150.36144578313252</v>
      </c>
    </row>
    <row r="39" spans="1:8" x14ac:dyDescent="0.25">
      <c r="A39">
        <v>37</v>
      </c>
      <c r="B39">
        <f>t_i+t_m*Sheet2!A39</f>
        <v>18.5</v>
      </c>
      <c r="C39">
        <f>C_i+C_m*Sheet2!B39</f>
        <v>1.0195000000000001</v>
      </c>
      <c r="D39">
        <f>S_i+S_m*Sheet2!B39</f>
        <v>81.900000000000006</v>
      </c>
      <c r="E39">
        <f t="shared" si="2"/>
        <v>1515.15</v>
      </c>
      <c r="F39">
        <f t="shared" si="3"/>
        <v>1486.1696910250123</v>
      </c>
      <c r="G39">
        <f t="shared" si="4"/>
        <v>151.51500000000001</v>
      </c>
      <c r="H39">
        <f t="shared" si="5"/>
        <v>148.61696910250123</v>
      </c>
    </row>
    <row r="40" spans="1:8" x14ac:dyDescent="0.25">
      <c r="A40">
        <v>38</v>
      </c>
      <c r="B40">
        <f>t_i+t_m*Sheet2!A40</f>
        <v>19</v>
      </c>
      <c r="C40">
        <f>C_i+C_m*Sheet2!B40</f>
        <v>1.0429999999999999</v>
      </c>
      <c r="D40">
        <f>S_i+S_m*Sheet2!B40</f>
        <v>80.599999999999994</v>
      </c>
      <c r="E40">
        <f t="shared" si="2"/>
        <v>1531.3999999999999</v>
      </c>
      <c r="F40">
        <f t="shared" si="3"/>
        <v>1468.2646212847555</v>
      </c>
      <c r="G40">
        <f t="shared" si="4"/>
        <v>153.13999999999999</v>
      </c>
      <c r="H40">
        <f t="shared" si="5"/>
        <v>146.82646212847555</v>
      </c>
    </row>
    <row r="41" spans="1:8" x14ac:dyDescent="0.25">
      <c r="A41">
        <v>39</v>
      </c>
      <c r="B41">
        <f>t_i+t_m*Sheet2!A41</f>
        <v>19.5</v>
      </c>
      <c r="C41">
        <f>C_i+C_m*Sheet2!B41</f>
        <v>1.0665</v>
      </c>
      <c r="D41">
        <f>S_i+S_m*Sheet2!B41</f>
        <v>79.3</v>
      </c>
      <c r="E41">
        <f t="shared" si="2"/>
        <v>1546.35</v>
      </c>
      <c r="F41">
        <f t="shared" si="3"/>
        <v>1449.929676511955</v>
      </c>
      <c r="G41">
        <f t="shared" si="4"/>
        <v>154.63499999999999</v>
      </c>
      <c r="H41">
        <f t="shared" si="5"/>
        <v>144.9929676511955</v>
      </c>
    </row>
    <row r="42" spans="1:8" x14ac:dyDescent="0.25">
      <c r="A42">
        <v>40</v>
      </c>
      <c r="B42">
        <f>t_i+t_m*Sheet2!A42</f>
        <v>20</v>
      </c>
      <c r="C42">
        <f>C_i+C_m*Sheet2!B42</f>
        <v>1.0899999999999999</v>
      </c>
      <c r="D42">
        <f>S_i+S_m*Sheet2!B42</f>
        <v>78</v>
      </c>
      <c r="E42">
        <f t="shared" si="2"/>
        <v>1560</v>
      </c>
      <c r="F42">
        <f t="shared" si="3"/>
        <v>1431.1926605504589</v>
      </c>
      <c r="G42">
        <f t="shared" si="4"/>
        <v>156</v>
      </c>
      <c r="H42">
        <f t="shared" si="5"/>
        <v>143.1192660550459</v>
      </c>
    </row>
    <row r="43" spans="1:8" x14ac:dyDescent="0.25">
      <c r="A43">
        <v>41</v>
      </c>
      <c r="B43">
        <f>t_i+t_m*Sheet2!A43</f>
        <v>20.5</v>
      </c>
      <c r="C43">
        <f>C_i+C_m*Sheet2!B43</f>
        <v>1.1134999999999999</v>
      </c>
      <c r="D43">
        <f>S_i+S_m*Sheet2!B43</f>
        <v>76.699999999999989</v>
      </c>
      <c r="E43">
        <f t="shared" si="2"/>
        <v>1572.3499999999997</v>
      </c>
      <c r="F43">
        <f t="shared" si="3"/>
        <v>1412.0790300853164</v>
      </c>
      <c r="G43">
        <f t="shared" si="4"/>
        <v>157.23499999999996</v>
      </c>
      <c r="H43">
        <f t="shared" si="5"/>
        <v>141.20790300853164</v>
      </c>
    </row>
    <row r="44" spans="1:8" x14ac:dyDescent="0.25">
      <c r="A44">
        <v>42</v>
      </c>
      <c r="B44">
        <f>t_i+t_m*Sheet2!A44</f>
        <v>21</v>
      </c>
      <c r="C44">
        <f>C_i+C_m*Sheet2!B44</f>
        <v>1.137</v>
      </c>
      <c r="D44">
        <f>S_i+S_m*Sheet2!B44</f>
        <v>75.400000000000006</v>
      </c>
      <c r="E44">
        <f t="shared" si="2"/>
        <v>1583.4</v>
      </c>
      <c r="F44">
        <f t="shared" si="3"/>
        <v>1392.6121372031662</v>
      </c>
      <c r="G44">
        <f t="shared" si="4"/>
        <v>158.34</v>
      </c>
      <c r="H44">
        <f t="shared" si="5"/>
        <v>139.26121372031662</v>
      </c>
    </row>
    <row r="45" spans="1:8" x14ac:dyDescent="0.25">
      <c r="A45">
        <v>43</v>
      </c>
      <c r="B45">
        <f>t_i+t_m*Sheet2!A45</f>
        <v>21.5</v>
      </c>
      <c r="C45">
        <f>C_i+C_m*Sheet2!B45</f>
        <v>1.1604999999999999</v>
      </c>
      <c r="D45">
        <f>S_i+S_m*Sheet2!B45</f>
        <v>74.099999999999994</v>
      </c>
      <c r="E45">
        <f t="shared" si="2"/>
        <v>1593.1499999999999</v>
      </c>
      <c r="F45">
        <f t="shared" si="3"/>
        <v>1372.813442481689</v>
      </c>
      <c r="G45">
        <f t="shared" si="4"/>
        <v>159.315</v>
      </c>
      <c r="H45">
        <f t="shared" si="5"/>
        <v>137.28134424816889</v>
      </c>
    </row>
    <row r="46" spans="1:8" x14ac:dyDescent="0.25">
      <c r="A46">
        <v>44</v>
      </c>
      <c r="B46">
        <f>t_i+t_m*Sheet2!A46</f>
        <v>22</v>
      </c>
      <c r="C46">
        <f>C_i+C_m*Sheet2!B46</f>
        <v>1.1839999999999999</v>
      </c>
      <c r="D46">
        <f>S_i+S_m*Sheet2!B46</f>
        <v>72.8</v>
      </c>
      <c r="E46">
        <f t="shared" si="2"/>
        <v>1601.6</v>
      </c>
      <c r="F46">
        <f t="shared" si="3"/>
        <v>1352.7027027027027</v>
      </c>
      <c r="G46">
        <f t="shared" si="4"/>
        <v>160.16</v>
      </c>
      <c r="H46">
        <f t="shared" si="5"/>
        <v>135.27027027027026</v>
      </c>
    </row>
    <row r="47" spans="1:8" x14ac:dyDescent="0.25">
      <c r="A47">
        <v>45</v>
      </c>
      <c r="B47">
        <f>t_i+t_m*Sheet2!A47</f>
        <v>22.5</v>
      </c>
      <c r="C47">
        <f>C_i+C_m*Sheet2!B47</f>
        <v>1.2075</v>
      </c>
      <c r="D47">
        <f>S_i+S_m*Sheet2!B47</f>
        <v>71.5</v>
      </c>
      <c r="E47">
        <f t="shared" si="2"/>
        <v>1608.75</v>
      </c>
      <c r="F47">
        <f t="shared" si="3"/>
        <v>1332.2981366459628</v>
      </c>
      <c r="G47">
        <f t="shared" si="4"/>
        <v>160.875</v>
      </c>
      <c r="H47">
        <f t="shared" si="5"/>
        <v>133.22981366459629</v>
      </c>
    </row>
    <row r="48" spans="1:8" x14ac:dyDescent="0.25">
      <c r="A48">
        <v>46</v>
      </c>
      <c r="B48">
        <f>t_i+t_m*Sheet2!A48</f>
        <v>23</v>
      </c>
      <c r="C48">
        <f>C_i+C_m*Sheet2!B48</f>
        <v>1.2309999999999999</v>
      </c>
      <c r="D48">
        <f>S_i+S_m*Sheet2!B48</f>
        <v>70.199999999999989</v>
      </c>
      <c r="E48">
        <f t="shared" si="2"/>
        <v>1614.5999999999997</v>
      </c>
      <c r="F48">
        <f t="shared" si="3"/>
        <v>1311.61657189277</v>
      </c>
      <c r="G48">
        <f t="shared" si="4"/>
        <v>161.45999999999998</v>
      </c>
      <c r="H48">
        <f t="shared" si="5"/>
        <v>131.16165718927701</v>
      </c>
    </row>
    <row r="49" spans="1:8" x14ac:dyDescent="0.25">
      <c r="A49">
        <v>47</v>
      </c>
      <c r="B49">
        <f>t_i+t_m*Sheet2!A49</f>
        <v>23.5</v>
      </c>
      <c r="C49">
        <f>C_i+C_m*Sheet2!B49</f>
        <v>1.2544999999999999</v>
      </c>
      <c r="D49">
        <f>S_i+S_m*Sheet2!B49</f>
        <v>68.900000000000006</v>
      </c>
      <c r="E49">
        <f t="shared" si="2"/>
        <v>1619.15</v>
      </c>
      <c r="F49">
        <f t="shared" si="3"/>
        <v>1290.6735751295339</v>
      </c>
      <c r="G49">
        <f t="shared" si="4"/>
        <v>161.91500000000002</v>
      </c>
      <c r="H49">
        <f t="shared" si="5"/>
        <v>129.06735751295338</v>
      </c>
    </row>
    <row r="50" spans="1:8" x14ac:dyDescent="0.25">
      <c r="A50">
        <v>48</v>
      </c>
      <c r="B50">
        <f>t_i+t_m*Sheet2!A50</f>
        <v>24</v>
      </c>
      <c r="C50">
        <f>C_i+C_m*Sheet2!B50</f>
        <v>1.278</v>
      </c>
      <c r="D50">
        <f>S_i+S_m*Sheet2!B50</f>
        <v>67.599999999999994</v>
      </c>
      <c r="E50">
        <f t="shared" si="2"/>
        <v>1622.3999999999999</v>
      </c>
      <c r="F50">
        <f t="shared" si="3"/>
        <v>1269.4835680751173</v>
      </c>
      <c r="G50">
        <f t="shared" si="4"/>
        <v>162.23999999999998</v>
      </c>
      <c r="H50">
        <f t="shared" si="5"/>
        <v>126.94835680751173</v>
      </c>
    </row>
    <row r="51" spans="1:8" x14ac:dyDescent="0.25">
      <c r="A51">
        <v>49</v>
      </c>
      <c r="B51">
        <f>t_i+t_m*Sheet2!A51</f>
        <v>24.5</v>
      </c>
      <c r="C51">
        <f>C_i+C_m*Sheet2!B51</f>
        <v>1.3014999999999999</v>
      </c>
      <c r="D51">
        <f>S_i+S_m*Sheet2!B51</f>
        <v>66.3</v>
      </c>
      <c r="E51">
        <f t="shared" si="2"/>
        <v>1624.35</v>
      </c>
      <c r="F51">
        <f t="shared" si="3"/>
        <v>1248.0599308490205</v>
      </c>
      <c r="G51">
        <f t="shared" si="4"/>
        <v>162.435</v>
      </c>
      <c r="H51">
        <f t="shared" si="5"/>
        <v>124.80599308490204</v>
      </c>
    </row>
    <row r="52" spans="1:8" x14ac:dyDescent="0.25">
      <c r="A52">
        <v>50</v>
      </c>
      <c r="B52">
        <f>t_i+t_m*Sheet2!A52</f>
        <v>25</v>
      </c>
      <c r="C52">
        <f>C_i+C_m*Sheet2!B52</f>
        <v>1.325</v>
      </c>
      <c r="D52">
        <f>S_i+S_m*Sheet2!B52</f>
        <v>65</v>
      </c>
      <c r="E52">
        <f t="shared" si="2"/>
        <v>1625</v>
      </c>
      <c r="F52">
        <f t="shared" si="3"/>
        <v>1226.4150943396228</v>
      </c>
      <c r="G52">
        <f t="shared" si="4"/>
        <v>162.5</v>
      </c>
      <c r="H52">
        <f t="shared" si="5"/>
        <v>122.64150943396228</v>
      </c>
    </row>
    <row r="53" spans="1:8" x14ac:dyDescent="0.25">
      <c r="A53">
        <v>51</v>
      </c>
      <c r="B53">
        <f>t_i+t_m*Sheet2!A53</f>
        <v>25.5</v>
      </c>
      <c r="C53">
        <f>C_i+C_m*Sheet2!B53</f>
        <v>1.3484999999999998</v>
      </c>
      <c r="D53">
        <f>S_i+S_m*Sheet2!B53</f>
        <v>63.7</v>
      </c>
      <c r="E53">
        <f t="shared" si="2"/>
        <v>1624.3500000000001</v>
      </c>
      <c r="F53">
        <f t="shared" si="3"/>
        <v>1204.5606229143496</v>
      </c>
      <c r="G53">
        <f t="shared" si="4"/>
        <v>162.435</v>
      </c>
      <c r="H53">
        <f t="shared" si="5"/>
        <v>120.45606229143496</v>
      </c>
    </row>
    <row r="54" spans="1:8" x14ac:dyDescent="0.25">
      <c r="A54">
        <v>52</v>
      </c>
      <c r="B54">
        <f>t_i+t_m*Sheet2!A54</f>
        <v>26</v>
      </c>
      <c r="C54">
        <f>C_i+C_m*Sheet2!B54</f>
        <v>1.3719999999999999</v>
      </c>
      <c r="D54">
        <f>S_i+S_m*Sheet2!B54</f>
        <v>62.399999999999991</v>
      </c>
      <c r="E54">
        <f t="shared" si="2"/>
        <v>1622.3999999999999</v>
      </c>
      <c r="F54">
        <f t="shared" si="3"/>
        <v>1182.5072886297376</v>
      </c>
      <c r="G54">
        <f t="shared" si="4"/>
        <v>162.23999999999998</v>
      </c>
      <c r="H54">
        <f t="shared" si="5"/>
        <v>118.25072886297376</v>
      </c>
    </row>
    <row r="55" spans="1:8" x14ac:dyDescent="0.25">
      <c r="A55">
        <v>53</v>
      </c>
      <c r="B55">
        <f>t_i+t_m*Sheet2!A55</f>
        <v>26.5</v>
      </c>
      <c r="C55">
        <f>C_i+C_m*Sheet2!B55</f>
        <v>1.3955</v>
      </c>
      <c r="D55">
        <f>S_i+S_m*Sheet2!B55</f>
        <v>61.099999999999994</v>
      </c>
      <c r="E55">
        <f t="shared" si="2"/>
        <v>1619.1499999999999</v>
      </c>
      <c r="F55">
        <f t="shared" si="3"/>
        <v>1160.2651379433894</v>
      </c>
      <c r="G55">
        <f t="shared" si="4"/>
        <v>161.91499999999999</v>
      </c>
      <c r="H55">
        <f t="shared" si="5"/>
        <v>116.02651379433894</v>
      </c>
    </row>
    <row r="56" spans="1:8" x14ac:dyDescent="0.25">
      <c r="A56">
        <v>54</v>
      </c>
      <c r="B56">
        <f>t_i+t_m*Sheet2!A56</f>
        <v>27</v>
      </c>
      <c r="C56">
        <f>C_i+C_m*Sheet2!B56</f>
        <v>1.4189999999999998</v>
      </c>
      <c r="D56">
        <f>S_i+S_m*Sheet2!B56</f>
        <v>59.8</v>
      </c>
      <c r="E56">
        <f t="shared" si="2"/>
        <v>1614.6</v>
      </c>
      <c r="F56">
        <f t="shared" si="3"/>
        <v>1137.8435517970402</v>
      </c>
      <c r="G56">
        <f t="shared" si="4"/>
        <v>161.45999999999998</v>
      </c>
      <c r="H56">
        <f t="shared" si="5"/>
        <v>113.78435517970402</v>
      </c>
    </row>
    <row r="57" spans="1:8" x14ac:dyDescent="0.25">
      <c r="A57">
        <v>55</v>
      </c>
      <c r="B57">
        <f>t_i+t_m*Sheet2!A57</f>
        <v>27.5</v>
      </c>
      <c r="C57">
        <f>C_i+C_m*Sheet2!B57</f>
        <v>1.4424999999999999</v>
      </c>
      <c r="D57">
        <f>S_i+S_m*Sheet2!B57</f>
        <v>58.5</v>
      </c>
      <c r="E57">
        <f t="shared" si="2"/>
        <v>1608.75</v>
      </c>
      <c r="F57">
        <f t="shared" si="3"/>
        <v>1115.2512998266898</v>
      </c>
      <c r="G57">
        <f t="shared" si="4"/>
        <v>160.875</v>
      </c>
      <c r="H57">
        <f t="shared" si="5"/>
        <v>111.52512998266897</v>
      </c>
    </row>
    <row r="58" spans="1:8" x14ac:dyDescent="0.25">
      <c r="A58">
        <v>56</v>
      </c>
      <c r="B58">
        <f>t_i+t_m*Sheet2!A58</f>
        <v>28</v>
      </c>
      <c r="C58">
        <f>C_i+C_m*Sheet2!B58</f>
        <v>1.466</v>
      </c>
      <c r="D58">
        <f>S_i+S_m*Sheet2!B58</f>
        <v>57.2</v>
      </c>
      <c r="E58">
        <f t="shared" si="2"/>
        <v>1601.6000000000001</v>
      </c>
      <c r="F58">
        <f t="shared" si="3"/>
        <v>1092.4965893587996</v>
      </c>
      <c r="G58">
        <f t="shared" si="4"/>
        <v>160.16000000000003</v>
      </c>
      <c r="H58">
        <f t="shared" si="5"/>
        <v>109.24965893587996</v>
      </c>
    </row>
    <row r="59" spans="1:8" x14ac:dyDescent="0.25">
      <c r="A59">
        <v>57</v>
      </c>
      <c r="B59">
        <f>t_i+t_m*Sheet2!A59</f>
        <v>28.5</v>
      </c>
      <c r="C59">
        <f>C_i+C_m*Sheet2!B59</f>
        <v>1.4894999999999998</v>
      </c>
      <c r="D59">
        <f>S_i+S_m*Sheet2!B59</f>
        <v>55.899999999999991</v>
      </c>
      <c r="E59">
        <f t="shared" si="2"/>
        <v>1593.1499999999999</v>
      </c>
      <c r="F59">
        <f t="shared" si="3"/>
        <v>1069.5871097683787</v>
      </c>
      <c r="G59">
        <f t="shared" si="4"/>
        <v>159.315</v>
      </c>
      <c r="H59">
        <f t="shared" si="5"/>
        <v>106.95871097683786</v>
      </c>
    </row>
    <row r="60" spans="1:8" x14ac:dyDescent="0.25">
      <c r="A60">
        <v>58</v>
      </c>
      <c r="B60">
        <f>t_i+t_m*Sheet2!A60</f>
        <v>29</v>
      </c>
      <c r="C60">
        <f>C_i+C_m*Sheet2!B60</f>
        <v>1.5129999999999999</v>
      </c>
      <c r="D60">
        <f>S_i+S_m*Sheet2!B60</f>
        <v>54.599999999999994</v>
      </c>
      <c r="E60">
        <f t="shared" si="2"/>
        <v>1583.3999999999999</v>
      </c>
      <c r="F60">
        <f t="shared" si="3"/>
        <v>1046.5300727032386</v>
      </c>
      <c r="G60">
        <f t="shared" si="4"/>
        <v>158.33999999999997</v>
      </c>
      <c r="H60">
        <f t="shared" si="5"/>
        <v>104.65300727032385</v>
      </c>
    </row>
    <row r="61" spans="1:8" x14ac:dyDescent="0.25">
      <c r="A61">
        <v>59</v>
      </c>
      <c r="B61">
        <f>t_i+t_m*Sheet2!A61</f>
        <v>29.5</v>
      </c>
      <c r="C61">
        <f>C_i+C_m*Sheet2!B61</f>
        <v>1.5365</v>
      </c>
      <c r="D61">
        <f>S_i+S_m*Sheet2!B61</f>
        <v>53.3</v>
      </c>
      <c r="E61">
        <f t="shared" si="2"/>
        <v>1572.35</v>
      </c>
      <c r="F61">
        <f t="shared" si="3"/>
        <v>1023.3322486169866</v>
      </c>
      <c r="G61">
        <f t="shared" si="4"/>
        <v>157.23499999999999</v>
      </c>
      <c r="H61">
        <f t="shared" si="5"/>
        <v>102.33322486169865</v>
      </c>
    </row>
    <row r="62" spans="1:8" x14ac:dyDescent="0.25">
      <c r="A62">
        <v>60</v>
      </c>
      <c r="B62">
        <f>t_i+t_m*Sheet2!A62</f>
        <v>30</v>
      </c>
      <c r="C62">
        <f>C_i+C_m*Sheet2!B62</f>
        <v>1.5599999999999998</v>
      </c>
      <c r="D62">
        <f>S_i+S_m*Sheet2!B62</f>
        <v>52</v>
      </c>
      <c r="E62">
        <f t="shared" si="2"/>
        <v>1560</v>
      </c>
      <c r="F62">
        <f t="shared" si="3"/>
        <v>1000.0000000000001</v>
      </c>
      <c r="G62">
        <f t="shared" si="4"/>
        <v>156</v>
      </c>
      <c r="H62">
        <f t="shared" si="5"/>
        <v>100.00000000000001</v>
      </c>
    </row>
    <row r="63" spans="1:8" x14ac:dyDescent="0.25">
      <c r="A63">
        <v>61</v>
      </c>
      <c r="B63">
        <f>t_i+t_m*Sheet2!A63</f>
        <v>30.5</v>
      </c>
      <c r="C63">
        <f>C_i+C_m*Sheet2!B63</f>
        <v>1.5834999999999999</v>
      </c>
      <c r="D63">
        <f>S_i+S_m*Sheet2!B63</f>
        <v>50.7</v>
      </c>
      <c r="E63">
        <f t="shared" si="2"/>
        <v>1546.3500000000001</v>
      </c>
      <c r="F63">
        <f t="shared" si="3"/>
        <v>976.53931165140523</v>
      </c>
      <c r="G63">
        <f t="shared" si="4"/>
        <v>154.63500000000002</v>
      </c>
      <c r="H63">
        <f t="shared" si="5"/>
        <v>97.65393116514052</v>
      </c>
    </row>
    <row r="64" spans="1:8" x14ac:dyDescent="0.25">
      <c r="A64">
        <v>62</v>
      </c>
      <c r="B64">
        <f>t_i+t_m*Sheet2!A64</f>
        <v>31</v>
      </c>
      <c r="C64">
        <f>C_i+C_m*Sheet2!B64</f>
        <v>1.607</v>
      </c>
      <c r="D64">
        <f>S_i+S_m*Sheet2!B64</f>
        <v>49.399999999999991</v>
      </c>
      <c r="E64">
        <f t="shared" si="2"/>
        <v>1531.3999999999996</v>
      </c>
      <c r="F64">
        <f t="shared" si="3"/>
        <v>952.95581829495939</v>
      </c>
      <c r="G64">
        <f t="shared" si="4"/>
        <v>153.13999999999996</v>
      </c>
      <c r="H64">
        <f t="shared" si="5"/>
        <v>95.295581829495944</v>
      </c>
    </row>
    <row r="65" spans="1:8" x14ac:dyDescent="0.25">
      <c r="A65">
        <v>63</v>
      </c>
      <c r="B65">
        <f>t_i+t_m*Sheet2!A65</f>
        <v>31.5</v>
      </c>
      <c r="C65">
        <f>C_i+C_m*Sheet2!B65</f>
        <v>1.6304999999999998</v>
      </c>
      <c r="D65">
        <f>S_i+S_m*Sheet2!B65</f>
        <v>48.099999999999994</v>
      </c>
      <c r="E65">
        <f t="shared" si="2"/>
        <v>1515.1499999999999</v>
      </c>
      <c r="F65">
        <f t="shared" si="3"/>
        <v>929.25482980680772</v>
      </c>
      <c r="G65">
        <f t="shared" si="4"/>
        <v>151.51499999999999</v>
      </c>
      <c r="H65">
        <f t="shared" si="5"/>
        <v>92.925482980680769</v>
      </c>
    </row>
    <row r="66" spans="1:8" x14ac:dyDescent="0.25">
      <c r="A66">
        <v>64</v>
      </c>
      <c r="B66">
        <f>t_i+t_m*Sheet2!A66</f>
        <v>32</v>
      </c>
      <c r="C66">
        <f>C_i+C_m*Sheet2!B66</f>
        <v>1.6539999999999999</v>
      </c>
      <c r="D66">
        <f>S_i+S_m*Sheet2!B66</f>
        <v>46.8</v>
      </c>
      <c r="E66">
        <f t="shared" si="2"/>
        <v>1497.6</v>
      </c>
      <c r="F66">
        <f t="shared" si="3"/>
        <v>905.44135429262394</v>
      </c>
      <c r="G66">
        <f t="shared" ref="G66:G102" si="6">E66/Scale_plot</f>
        <v>149.76</v>
      </c>
      <c r="H66">
        <f t="shared" ref="H66:H102" si="7">F66/Scale_plot</f>
        <v>90.544135429262397</v>
      </c>
    </row>
    <row r="67" spans="1:8" x14ac:dyDescent="0.25">
      <c r="A67">
        <v>65</v>
      </c>
      <c r="B67">
        <f>t_i+t_m*Sheet2!A67</f>
        <v>32.5</v>
      </c>
      <c r="C67">
        <f>C_i+C_m*Sheet2!B67</f>
        <v>1.6775</v>
      </c>
      <c r="D67">
        <f>S_i+S_m*Sheet2!B67</f>
        <v>45.5</v>
      </c>
      <c r="E67">
        <f t="shared" ref="E67:E102" si="8">B67*D67</f>
        <v>1478.75</v>
      </c>
      <c r="F67">
        <f t="shared" ref="F67:F102" si="9">E67/C67</f>
        <v>881.52011922503721</v>
      </c>
      <c r="G67">
        <f t="shared" si="6"/>
        <v>147.875</v>
      </c>
      <c r="H67">
        <f t="shared" si="7"/>
        <v>88.152011922503718</v>
      </c>
    </row>
    <row r="68" spans="1:8" x14ac:dyDescent="0.25">
      <c r="A68">
        <v>66</v>
      </c>
      <c r="B68">
        <f>t_i+t_m*Sheet2!A68</f>
        <v>33</v>
      </c>
      <c r="C68">
        <f>C_i+C_m*Sheet2!B68</f>
        <v>1.7009999999999998</v>
      </c>
      <c r="D68">
        <f>S_i+S_m*Sheet2!B68</f>
        <v>44.2</v>
      </c>
      <c r="E68">
        <f t="shared" si="8"/>
        <v>1458.6000000000001</v>
      </c>
      <c r="F68">
        <f t="shared" si="9"/>
        <v>857.49559082892426</v>
      </c>
      <c r="G68">
        <f t="shared" si="6"/>
        <v>145.86000000000001</v>
      </c>
      <c r="H68">
        <f t="shared" si="7"/>
        <v>85.749559082892432</v>
      </c>
    </row>
    <row r="69" spans="1:8" x14ac:dyDescent="0.25">
      <c r="A69">
        <v>67</v>
      </c>
      <c r="B69">
        <f>t_i+t_m*Sheet2!A69</f>
        <v>33.5</v>
      </c>
      <c r="C69">
        <f>C_i+C_m*Sheet2!B69</f>
        <v>1.7244999999999999</v>
      </c>
      <c r="D69">
        <f>S_i+S_m*Sheet2!B69</f>
        <v>42.899999999999991</v>
      </c>
      <c r="E69">
        <f t="shared" si="8"/>
        <v>1437.1499999999996</v>
      </c>
      <c r="F69">
        <f t="shared" si="9"/>
        <v>833.37199188170462</v>
      </c>
      <c r="G69">
        <f t="shared" si="6"/>
        <v>143.71499999999997</v>
      </c>
      <c r="H69">
        <f t="shared" si="7"/>
        <v>83.337199188170459</v>
      </c>
    </row>
    <row r="70" spans="1:8" x14ac:dyDescent="0.25">
      <c r="A70">
        <v>68</v>
      </c>
      <c r="B70">
        <f>t_i+t_m*Sheet2!A70</f>
        <v>34</v>
      </c>
      <c r="C70">
        <f>C_i+C_m*Sheet2!B70</f>
        <v>1.748</v>
      </c>
      <c r="D70">
        <f>S_i+S_m*Sheet2!B70</f>
        <v>41.599999999999994</v>
      </c>
      <c r="E70">
        <f t="shared" si="8"/>
        <v>1414.3999999999999</v>
      </c>
      <c r="F70">
        <f t="shared" si="9"/>
        <v>809.15331807780308</v>
      </c>
      <c r="G70">
        <f t="shared" si="6"/>
        <v>141.44</v>
      </c>
      <c r="H70">
        <f t="shared" si="7"/>
        <v>80.915331807780305</v>
      </c>
    </row>
    <row r="71" spans="1:8" x14ac:dyDescent="0.25">
      <c r="A71">
        <v>69</v>
      </c>
      <c r="B71">
        <f>t_i+t_m*Sheet2!A71</f>
        <v>34.5</v>
      </c>
      <c r="C71">
        <f>C_i+C_m*Sheet2!B71</f>
        <v>1.7714999999999999</v>
      </c>
      <c r="D71">
        <f>S_i+S_m*Sheet2!B71</f>
        <v>40.299999999999997</v>
      </c>
      <c r="E71">
        <f t="shared" si="8"/>
        <v>1390.35</v>
      </c>
      <c r="F71">
        <f t="shared" si="9"/>
        <v>784.84335309060123</v>
      </c>
      <c r="G71">
        <f t="shared" si="6"/>
        <v>139.035</v>
      </c>
      <c r="H71">
        <f t="shared" si="7"/>
        <v>78.484335309060128</v>
      </c>
    </row>
    <row r="72" spans="1:8" x14ac:dyDescent="0.25">
      <c r="A72">
        <v>70</v>
      </c>
      <c r="B72">
        <f>t_i+t_m*Sheet2!A72</f>
        <v>35</v>
      </c>
      <c r="C72">
        <f>C_i+C_m*Sheet2!B72</f>
        <v>1.7949999999999999</v>
      </c>
      <c r="D72">
        <f>S_i+S_m*Sheet2!B72</f>
        <v>39</v>
      </c>
      <c r="E72">
        <f t="shared" si="8"/>
        <v>1365</v>
      </c>
      <c r="F72">
        <f t="shared" si="9"/>
        <v>760.44568245125356</v>
      </c>
      <c r="G72">
        <f t="shared" si="6"/>
        <v>136.5</v>
      </c>
      <c r="H72">
        <f t="shared" si="7"/>
        <v>76.044568245125362</v>
      </c>
    </row>
    <row r="73" spans="1:8" x14ac:dyDescent="0.25">
      <c r="A73">
        <v>71</v>
      </c>
      <c r="B73">
        <f>t_i+t_m*Sheet2!A73</f>
        <v>35.5</v>
      </c>
      <c r="C73">
        <f>C_i+C_m*Sheet2!B73</f>
        <v>1.8185</v>
      </c>
      <c r="D73">
        <f>S_i+S_m*Sheet2!B73</f>
        <v>37.700000000000003</v>
      </c>
      <c r="E73">
        <f t="shared" si="8"/>
        <v>1338.3500000000001</v>
      </c>
      <c r="F73">
        <f t="shared" si="9"/>
        <v>735.96370635138862</v>
      </c>
      <c r="G73">
        <f t="shared" si="6"/>
        <v>133.83500000000001</v>
      </c>
      <c r="H73">
        <f t="shared" si="7"/>
        <v>73.596370635138868</v>
      </c>
    </row>
    <row r="74" spans="1:8" x14ac:dyDescent="0.25">
      <c r="A74">
        <v>72</v>
      </c>
      <c r="B74">
        <f>t_i+t_m*Sheet2!A74</f>
        <v>36</v>
      </c>
      <c r="C74">
        <f>C_i+C_m*Sheet2!B74</f>
        <v>1.8419999999999999</v>
      </c>
      <c r="D74">
        <f>S_i+S_m*Sheet2!B74</f>
        <v>36.399999999999991</v>
      </c>
      <c r="E74">
        <f t="shared" si="8"/>
        <v>1310.3999999999996</v>
      </c>
      <c r="F74">
        <f t="shared" si="9"/>
        <v>711.40065146579786</v>
      </c>
      <c r="G74">
        <f t="shared" si="6"/>
        <v>131.03999999999996</v>
      </c>
      <c r="H74">
        <f t="shared" si="7"/>
        <v>71.140065146579786</v>
      </c>
    </row>
    <row r="75" spans="1:8" x14ac:dyDescent="0.25">
      <c r="A75">
        <v>73</v>
      </c>
      <c r="B75">
        <f>t_i+t_m*Sheet2!A75</f>
        <v>36.5</v>
      </c>
      <c r="C75">
        <f>C_i+C_m*Sheet2!B75</f>
        <v>1.8654999999999999</v>
      </c>
      <c r="D75">
        <f>S_i+S_m*Sheet2!B75</f>
        <v>35.099999999999994</v>
      </c>
      <c r="E75">
        <f t="shared" si="8"/>
        <v>1281.1499999999999</v>
      </c>
      <c r="F75">
        <f t="shared" si="9"/>
        <v>686.75958188153299</v>
      </c>
      <c r="G75">
        <f t="shared" si="6"/>
        <v>128.11499999999998</v>
      </c>
      <c r="H75">
        <f t="shared" si="7"/>
        <v>68.675958188153302</v>
      </c>
    </row>
    <row r="76" spans="1:8" x14ac:dyDescent="0.25">
      <c r="A76">
        <v>74</v>
      </c>
      <c r="B76">
        <f>t_i+t_m*Sheet2!A76</f>
        <v>37</v>
      </c>
      <c r="C76">
        <f>C_i+C_m*Sheet2!B76</f>
        <v>1.889</v>
      </c>
      <c r="D76">
        <f>S_i+S_m*Sheet2!B76</f>
        <v>33.799999999999997</v>
      </c>
      <c r="E76">
        <f t="shared" si="8"/>
        <v>1250.5999999999999</v>
      </c>
      <c r="F76">
        <f t="shared" si="9"/>
        <v>662.04340921122287</v>
      </c>
      <c r="G76">
        <f t="shared" si="6"/>
        <v>125.05999999999999</v>
      </c>
      <c r="H76">
        <f t="shared" si="7"/>
        <v>66.204340921122281</v>
      </c>
    </row>
    <row r="77" spans="1:8" x14ac:dyDescent="0.25">
      <c r="A77">
        <v>75</v>
      </c>
      <c r="B77">
        <f>t_i+t_m*Sheet2!A77</f>
        <v>37.5</v>
      </c>
      <c r="C77">
        <f>C_i+C_m*Sheet2!B77</f>
        <v>1.9124999999999999</v>
      </c>
      <c r="D77">
        <f>S_i+S_m*Sheet2!B77</f>
        <v>32.5</v>
      </c>
      <c r="E77">
        <f t="shared" si="8"/>
        <v>1218.75</v>
      </c>
      <c r="F77">
        <f t="shared" si="9"/>
        <v>637.25490196078431</v>
      </c>
      <c r="G77">
        <f t="shared" si="6"/>
        <v>121.875</v>
      </c>
      <c r="H77">
        <f t="shared" si="7"/>
        <v>63.725490196078432</v>
      </c>
    </row>
    <row r="78" spans="1:8" x14ac:dyDescent="0.25">
      <c r="A78">
        <v>76</v>
      </c>
      <c r="B78">
        <f>t_i+t_m*Sheet2!A78</f>
        <v>38</v>
      </c>
      <c r="C78">
        <f>C_i+C_m*Sheet2!B78</f>
        <v>1.9359999999999999</v>
      </c>
      <c r="D78">
        <f>S_i+S_m*Sheet2!B78</f>
        <v>31.200000000000003</v>
      </c>
      <c r="E78">
        <f t="shared" si="8"/>
        <v>1185.6000000000001</v>
      </c>
      <c r="F78">
        <f t="shared" si="9"/>
        <v>612.39669421487611</v>
      </c>
      <c r="G78">
        <f t="shared" si="6"/>
        <v>118.56000000000002</v>
      </c>
      <c r="H78">
        <f t="shared" si="7"/>
        <v>61.239669421487612</v>
      </c>
    </row>
    <row r="79" spans="1:8" x14ac:dyDescent="0.25">
      <c r="A79">
        <v>77</v>
      </c>
      <c r="B79">
        <f>t_i+t_m*Sheet2!A79</f>
        <v>38.5</v>
      </c>
      <c r="C79">
        <f>C_i+C_m*Sheet2!B79</f>
        <v>1.9595</v>
      </c>
      <c r="D79">
        <f>S_i+S_m*Sheet2!B79</f>
        <v>29.899999999999991</v>
      </c>
      <c r="E79">
        <f t="shared" si="8"/>
        <v>1151.1499999999996</v>
      </c>
      <c r="F79">
        <f t="shared" si="9"/>
        <v>587.47129369737161</v>
      </c>
      <c r="G79">
        <f t="shared" si="6"/>
        <v>115.11499999999997</v>
      </c>
      <c r="H79">
        <f t="shared" si="7"/>
        <v>58.747129369737159</v>
      </c>
    </row>
    <row r="80" spans="1:8" x14ac:dyDescent="0.25">
      <c r="A80">
        <v>78</v>
      </c>
      <c r="B80">
        <f>t_i+t_m*Sheet2!A80</f>
        <v>39</v>
      </c>
      <c r="C80">
        <f>C_i+C_m*Sheet2!B80</f>
        <v>1.9829999999999999</v>
      </c>
      <c r="D80">
        <f>S_i+S_m*Sheet2!B80</f>
        <v>28.599999999999994</v>
      </c>
      <c r="E80">
        <f t="shared" si="8"/>
        <v>1115.3999999999999</v>
      </c>
      <c r="F80">
        <f t="shared" si="9"/>
        <v>562.48108925869894</v>
      </c>
      <c r="G80">
        <f t="shared" si="6"/>
        <v>111.53999999999999</v>
      </c>
      <c r="H80">
        <f t="shared" si="7"/>
        <v>56.248108925869893</v>
      </c>
    </row>
    <row r="81" spans="1:8" x14ac:dyDescent="0.25">
      <c r="A81">
        <v>79</v>
      </c>
      <c r="B81">
        <f>t_i+t_m*Sheet2!A81</f>
        <v>39.5</v>
      </c>
      <c r="C81">
        <f>C_i+C_m*Sheet2!B81</f>
        <v>2.0065</v>
      </c>
      <c r="D81">
        <f>S_i+S_m*Sheet2!B81</f>
        <v>27.299999999999997</v>
      </c>
      <c r="E81">
        <f t="shared" si="8"/>
        <v>1078.3499999999999</v>
      </c>
      <c r="F81">
        <f t="shared" si="9"/>
        <v>537.42835783702958</v>
      </c>
      <c r="G81">
        <f t="shared" si="6"/>
        <v>107.83499999999999</v>
      </c>
      <c r="H81">
        <f t="shared" si="7"/>
        <v>53.742835783702958</v>
      </c>
    </row>
    <row r="82" spans="1:8" x14ac:dyDescent="0.25">
      <c r="A82">
        <v>80</v>
      </c>
      <c r="B82">
        <f>t_i+t_m*Sheet2!A82</f>
        <v>40</v>
      </c>
      <c r="C82">
        <f>C_i+C_m*Sheet2!B82</f>
        <v>2.0299999999999998</v>
      </c>
      <c r="D82">
        <f>S_i+S_m*Sheet2!B82</f>
        <v>26</v>
      </c>
      <c r="E82">
        <f t="shared" si="8"/>
        <v>1040</v>
      </c>
      <c r="F82">
        <f t="shared" si="9"/>
        <v>512.3152709359606</v>
      </c>
      <c r="G82">
        <f t="shared" si="6"/>
        <v>104</v>
      </c>
      <c r="H82">
        <f t="shared" si="7"/>
        <v>51.231527093596057</v>
      </c>
    </row>
    <row r="83" spans="1:8" x14ac:dyDescent="0.25">
      <c r="A83">
        <v>81</v>
      </c>
      <c r="B83">
        <f>t_i+t_m*Sheet2!A83</f>
        <v>40.5</v>
      </c>
      <c r="C83">
        <f>C_i+C_m*Sheet2!B83</f>
        <v>2.0535000000000001</v>
      </c>
      <c r="D83">
        <f>S_i+S_m*Sheet2!B83</f>
        <v>24.700000000000003</v>
      </c>
      <c r="E83">
        <f t="shared" si="8"/>
        <v>1000.3500000000001</v>
      </c>
      <c r="F83">
        <f t="shared" si="9"/>
        <v>487.14390065741424</v>
      </c>
      <c r="G83">
        <f t="shared" si="6"/>
        <v>100.03500000000001</v>
      </c>
      <c r="H83">
        <f t="shared" si="7"/>
        <v>48.714390065741426</v>
      </c>
    </row>
    <row r="84" spans="1:8" x14ac:dyDescent="0.25">
      <c r="A84">
        <v>82</v>
      </c>
      <c r="B84">
        <f>t_i+t_m*Sheet2!A84</f>
        <v>41</v>
      </c>
      <c r="C84">
        <f>C_i+C_m*Sheet2!B84</f>
        <v>2.077</v>
      </c>
      <c r="D84">
        <f>S_i+S_m*Sheet2!B84</f>
        <v>23.399999999999991</v>
      </c>
      <c r="E84">
        <f t="shared" si="8"/>
        <v>959.39999999999964</v>
      </c>
      <c r="F84">
        <f t="shared" si="9"/>
        <v>461.91622532498781</v>
      </c>
      <c r="G84">
        <f t="shared" si="6"/>
        <v>95.939999999999969</v>
      </c>
      <c r="H84">
        <f t="shared" si="7"/>
        <v>46.191622532498783</v>
      </c>
    </row>
    <row r="85" spans="1:8" x14ac:dyDescent="0.25">
      <c r="A85">
        <v>83</v>
      </c>
      <c r="B85">
        <f>t_i+t_m*Sheet2!A85</f>
        <v>41.5</v>
      </c>
      <c r="C85">
        <f>C_i+C_m*Sheet2!B85</f>
        <v>2.1004999999999998</v>
      </c>
      <c r="D85">
        <f>S_i+S_m*Sheet2!B85</f>
        <v>22.099999999999994</v>
      </c>
      <c r="E85">
        <f t="shared" si="8"/>
        <v>917.14999999999975</v>
      </c>
      <c r="F85">
        <f t="shared" si="9"/>
        <v>436.63413472982614</v>
      </c>
      <c r="G85">
        <f t="shared" si="6"/>
        <v>91.714999999999975</v>
      </c>
      <c r="H85">
        <f t="shared" si="7"/>
        <v>43.663413472982612</v>
      </c>
    </row>
    <row r="86" spans="1:8" x14ac:dyDescent="0.25">
      <c r="A86">
        <v>84</v>
      </c>
      <c r="B86">
        <f>t_i+t_m*Sheet2!A86</f>
        <v>42</v>
      </c>
      <c r="C86">
        <f>C_i+C_m*Sheet2!B86</f>
        <v>2.1240000000000001</v>
      </c>
      <c r="D86">
        <f>S_i+S_m*Sheet2!B86</f>
        <v>20.799999999999997</v>
      </c>
      <c r="E86">
        <f t="shared" si="8"/>
        <v>873.59999999999991</v>
      </c>
      <c r="F86">
        <f t="shared" si="9"/>
        <v>411.29943502824852</v>
      </c>
      <c r="G86">
        <f t="shared" si="6"/>
        <v>87.359999999999985</v>
      </c>
      <c r="H86">
        <f t="shared" si="7"/>
        <v>41.129943502824851</v>
      </c>
    </row>
    <row r="87" spans="1:8" x14ac:dyDescent="0.25">
      <c r="A87">
        <v>85</v>
      </c>
      <c r="B87">
        <f>t_i+t_m*Sheet2!A87</f>
        <v>42.5</v>
      </c>
      <c r="C87">
        <f>C_i+C_m*Sheet2!B87</f>
        <v>2.1475</v>
      </c>
      <c r="D87">
        <f>S_i+S_m*Sheet2!B87</f>
        <v>19.5</v>
      </c>
      <c r="E87">
        <f t="shared" si="8"/>
        <v>828.75</v>
      </c>
      <c r="F87">
        <f t="shared" si="9"/>
        <v>385.9138533178114</v>
      </c>
      <c r="G87">
        <f t="shared" si="6"/>
        <v>82.875</v>
      </c>
      <c r="H87">
        <f t="shared" si="7"/>
        <v>38.59138533178114</v>
      </c>
    </row>
    <row r="88" spans="1:8" x14ac:dyDescent="0.25">
      <c r="A88">
        <v>86</v>
      </c>
      <c r="B88">
        <f>t_i+t_m*Sheet2!A88</f>
        <v>43</v>
      </c>
      <c r="C88">
        <f>C_i+C_m*Sheet2!B88</f>
        <v>2.1709999999999998</v>
      </c>
      <c r="D88">
        <f>S_i+S_m*Sheet2!B88</f>
        <v>18.200000000000003</v>
      </c>
      <c r="E88">
        <f t="shared" si="8"/>
        <v>782.60000000000014</v>
      </c>
      <c r="F88">
        <f t="shared" si="9"/>
        <v>360.47904191616777</v>
      </c>
      <c r="G88">
        <f t="shared" si="6"/>
        <v>78.260000000000019</v>
      </c>
      <c r="H88">
        <f t="shared" si="7"/>
        <v>36.04790419161678</v>
      </c>
    </row>
    <row r="89" spans="1:8" x14ac:dyDescent="0.25">
      <c r="A89">
        <v>87</v>
      </c>
      <c r="B89">
        <f>t_i+t_m*Sheet2!A89</f>
        <v>43.5</v>
      </c>
      <c r="C89">
        <f>C_i+C_m*Sheet2!B89</f>
        <v>2.1945000000000001</v>
      </c>
      <c r="D89">
        <f>S_i+S_m*Sheet2!B89</f>
        <v>16.899999999999991</v>
      </c>
      <c r="E89">
        <f t="shared" si="8"/>
        <v>735.14999999999964</v>
      </c>
      <c r="F89">
        <f t="shared" si="9"/>
        <v>334.99658236500323</v>
      </c>
      <c r="G89">
        <f t="shared" si="6"/>
        <v>73.514999999999958</v>
      </c>
      <c r="H89">
        <f t="shared" si="7"/>
        <v>33.499658236500323</v>
      </c>
    </row>
    <row r="90" spans="1:8" x14ac:dyDescent="0.25">
      <c r="A90">
        <v>88</v>
      </c>
      <c r="B90">
        <f>t_i+t_m*Sheet2!A90</f>
        <v>44</v>
      </c>
      <c r="C90">
        <f>C_i+C_m*Sheet2!B90</f>
        <v>2.218</v>
      </c>
      <c r="D90">
        <f>S_i+S_m*Sheet2!B90</f>
        <v>15.599999999999994</v>
      </c>
      <c r="E90">
        <f t="shared" si="8"/>
        <v>686.39999999999975</v>
      </c>
      <c r="F90">
        <f t="shared" si="9"/>
        <v>309.46798917944085</v>
      </c>
      <c r="G90">
        <f t="shared" si="6"/>
        <v>68.639999999999972</v>
      </c>
      <c r="H90">
        <f t="shared" si="7"/>
        <v>30.946798917944086</v>
      </c>
    </row>
    <row r="91" spans="1:8" x14ac:dyDescent="0.25">
      <c r="A91">
        <v>89</v>
      </c>
      <c r="B91">
        <f>t_i+t_m*Sheet2!A91</f>
        <v>44.5</v>
      </c>
      <c r="C91">
        <f>C_i+C_m*Sheet2!B91</f>
        <v>2.2414999999999998</v>
      </c>
      <c r="D91">
        <f>S_i+S_m*Sheet2!B91</f>
        <v>14.299999999999997</v>
      </c>
      <c r="E91">
        <f t="shared" si="8"/>
        <v>636.34999999999991</v>
      </c>
      <c r="F91">
        <f t="shared" si="9"/>
        <v>283.89471336158823</v>
      </c>
      <c r="G91">
        <f t="shared" si="6"/>
        <v>63.634999999999991</v>
      </c>
      <c r="H91">
        <f t="shared" si="7"/>
        <v>28.389471336158824</v>
      </c>
    </row>
    <row r="92" spans="1:8" x14ac:dyDescent="0.25">
      <c r="A92">
        <v>90</v>
      </c>
      <c r="B92">
        <f>t_i+t_m*Sheet2!A92</f>
        <v>45</v>
      </c>
      <c r="C92">
        <f>C_i+C_m*Sheet2!B92</f>
        <v>2.2650000000000001</v>
      </c>
      <c r="D92">
        <f>S_i+S_m*Sheet2!B92</f>
        <v>13</v>
      </c>
      <c r="E92">
        <f t="shared" si="8"/>
        <v>585</v>
      </c>
      <c r="F92">
        <f t="shared" si="9"/>
        <v>258.27814569536423</v>
      </c>
      <c r="G92">
        <f t="shared" si="6"/>
        <v>58.5</v>
      </c>
      <c r="H92">
        <f t="shared" si="7"/>
        <v>25.827814569536422</v>
      </c>
    </row>
    <row r="93" spans="1:8" x14ac:dyDescent="0.25">
      <c r="A93">
        <v>91</v>
      </c>
      <c r="B93">
        <f>t_i+t_m*Sheet2!A93</f>
        <v>45.5</v>
      </c>
      <c r="C93">
        <f>C_i+C_m*Sheet2!B93</f>
        <v>2.2885</v>
      </c>
      <c r="D93">
        <f>S_i+S_m*Sheet2!B93</f>
        <v>11.700000000000003</v>
      </c>
      <c r="E93">
        <f t="shared" si="8"/>
        <v>532.35000000000014</v>
      </c>
      <c r="F93">
        <f t="shared" si="9"/>
        <v>232.61961983832211</v>
      </c>
      <c r="G93">
        <f t="shared" si="6"/>
        <v>53.235000000000014</v>
      </c>
      <c r="H93">
        <f t="shared" si="7"/>
        <v>23.261961983832212</v>
      </c>
    </row>
    <row r="94" spans="1:8" x14ac:dyDescent="0.25">
      <c r="A94">
        <v>92</v>
      </c>
      <c r="B94">
        <f>t_i+t_m*Sheet2!A94</f>
        <v>46</v>
      </c>
      <c r="C94">
        <f>C_i+C_m*Sheet2!B94</f>
        <v>2.3119999999999998</v>
      </c>
      <c r="D94">
        <f>S_i+S_m*Sheet2!B94</f>
        <v>10.399999999999991</v>
      </c>
      <c r="E94">
        <f t="shared" si="8"/>
        <v>478.39999999999964</v>
      </c>
      <c r="F94">
        <f t="shared" si="9"/>
        <v>206.92041522491334</v>
      </c>
      <c r="G94">
        <f t="shared" si="6"/>
        <v>47.839999999999961</v>
      </c>
      <c r="H94">
        <f t="shared" si="7"/>
        <v>20.692041522491333</v>
      </c>
    </row>
    <row r="95" spans="1:8" x14ac:dyDescent="0.25">
      <c r="A95">
        <v>93</v>
      </c>
      <c r="B95">
        <f>t_i+t_m*Sheet2!A95</f>
        <v>46.5</v>
      </c>
      <c r="C95">
        <f>C_i+C_m*Sheet2!B95</f>
        <v>2.3355000000000001</v>
      </c>
      <c r="D95">
        <f>S_i+S_m*Sheet2!B95</f>
        <v>9.0999999999999943</v>
      </c>
      <c r="E95">
        <f t="shared" si="8"/>
        <v>423.14999999999975</v>
      </c>
      <c r="F95">
        <f t="shared" si="9"/>
        <v>181.18175979447645</v>
      </c>
      <c r="G95">
        <f t="shared" si="6"/>
        <v>42.314999999999976</v>
      </c>
      <c r="H95">
        <f t="shared" si="7"/>
        <v>18.118175979447646</v>
      </c>
    </row>
    <row r="96" spans="1:8" x14ac:dyDescent="0.25">
      <c r="A96">
        <v>94</v>
      </c>
      <c r="B96">
        <f>t_i+t_m*Sheet2!A96</f>
        <v>47</v>
      </c>
      <c r="C96">
        <f>C_i+C_m*Sheet2!B96</f>
        <v>2.359</v>
      </c>
      <c r="D96">
        <f>S_i+S_m*Sheet2!B96</f>
        <v>7.7999999999999972</v>
      </c>
      <c r="E96">
        <f t="shared" si="8"/>
        <v>366.59999999999985</v>
      </c>
      <c r="F96">
        <f t="shared" si="9"/>
        <v>155.4048325561678</v>
      </c>
      <c r="G96">
        <f t="shared" si="6"/>
        <v>36.659999999999982</v>
      </c>
      <c r="H96">
        <f t="shared" si="7"/>
        <v>15.540483255616781</v>
      </c>
    </row>
    <row r="97" spans="1:8" x14ac:dyDescent="0.25">
      <c r="A97">
        <v>95</v>
      </c>
      <c r="B97">
        <f>t_i+t_m*Sheet2!A97</f>
        <v>47.5</v>
      </c>
      <c r="C97">
        <f>C_i+C_m*Sheet2!B97</f>
        <v>2.3824999999999998</v>
      </c>
      <c r="D97">
        <f>S_i+S_m*Sheet2!B97</f>
        <v>6.5</v>
      </c>
      <c r="E97">
        <f t="shared" si="8"/>
        <v>308.75</v>
      </c>
      <c r="F97">
        <f t="shared" si="9"/>
        <v>129.59076600209863</v>
      </c>
      <c r="G97">
        <f t="shared" si="6"/>
        <v>30.875</v>
      </c>
      <c r="H97">
        <f t="shared" si="7"/>
        <v>12.959076600209864</v>
      </c>
    </row>
    <row r="98" spans="1:8" x14ac:dyDescent="0.25">
      <c r="A98">
        <v>96</v>
      </c>
      <c r="B98">
        <f>t_i+t_m*Sheet2!A98</f>
        <v>48</v>
      </c>
      <c r="C98">
        <f>C_i+C_m*Sheet2!B98</f>
        <v>2.4060000000000001</v>
      </c>
      <c r="D98">
        <f>S_i+S_m*Sheet2!B98</f>
        <v>5.1999999999999886</v>
      </c>
      <c r="E98">
        <f t="shared" si="8"/>
        <v>249.59999999999945</v>
      </c>
      <c r="F98">
        <f t="shared" si="9"/>
        <v>103.74064837905213</v>
      </c>
      <c r="G98">
        <f t="shared" si="6"/>
        <v>24.959999999999944</v>
      </c>
      <c r="H98">
        <f t="shared" si="7"/>
        <v>10.374064837905212</v>
      </c>
    </row>
    <row r="99" spans="1:8" x14ac:dyDescent="0.25">
      <c r="A99">
        <v>97</v>
      </c>
      <c r="B99">
        <f>t_i+t_m*Sheet2!A99</f>
        <v>48.5</v>
      </c>
      <c r="C99">
        <f>C_i+C_m*Sheet2!B99</f>
        <v>2.4295</v>
      </c>
      <c r="D99">
        <f>S_i+S_m*Sheet2!B99</f>
        <v>3.8999999999999915</v>
      </c>
      <c r="E99">
        <f t="shared" si="8"/>
        <v>189.14999999999958</v>
      </c>
      <c r="F99">
        <f t="shared" si="9"/>
        <v>77.855525828359575</v>
      </c>
      <c r="G99">
        <f t="shared" si="6"/>
        <v>18.914999999999957</v>
      </c>
      <c r="H99">
        <f t="shared" si="7"/>
        <v>7.7855525828359573</v>
      </c>
    </row>
    <row r="100" spans="1:8" x14ac:dyDescent="0.25">
      <c r="A100">
        <v>98</v>
      </c>
      <c r="B100">
        <f>t_i+t_m*Sheet2!A100</f>
        <v>49</v>
      </c>
      <c r="C100">
        <f>C_i+C_m*Sheet2!B100</f>
        <v>2.4529999999999998</v>
      </c>
      <c r="D100">
        <f>S_i+S_m*Sheet2!B100</f>
        <v>2.5999999999999943</v>
      </c>
      <c r="E100">
        <f t="shared" si="8"/>
        <v>127.39999999999972</v>
      </c>
      <c r="F100">
        <f t="shared" si="9"/>
        <v>51.936404402772006</v>
      </c>
      <c r="G100">
        <f t="shared" si="6"/>
        <v>12.739999999999972</v>
      </c>
      <c r="H100">
        <f t="shared" si="7"/>
        <v>5.1936404402772007</v>
      </c>
    </row>
    <row r="101" spans="1:8" x14ac:dyDescent="0.25">
      <c r="A101">
        <v>99</v>
      </c>
      <c r="B101">
        <f>t_i+t_m*Sheet2!A101</f>
        <v>49.5</v>
      </c>
      <c r="C101">
        <f>C_i+C_m*Sheet2!B101</f>
        <v>2.4764999999999997</v>
      </c>
      <c r="D101">
        <f>S_i+S_m*Sheet2!B101</f>
        <v>1.2999999999999829</v>
      </c>
      <c r="E101">
        <f t="shared" si="8"/>
        <v>64.349999999999156</v>
      </c>
      <c r="F101">
        <f t="shared" si="9"/>
        <v>25.9842519685036</v>
      </c>
      <c r="G101">
        <f t="shared" si="6"/>
        <v>6.4349999999999152</v>
      </c>
      <c r="H101">
        <f t="shared" si="7"/>
        <v>2.5984251968503598</v>
      </c>
    </row>
    <row r="102" spans="1:8" x14ac:dyDescent="0.25">
      <c r="A102">
        <v>100</v>
      </c>
      <c r="B102">
        <f>t_i+t_m*Sheet2!A102</f>
        <v>50</v>
      </c>
      <c r="C102">
        <f>C_i+C_m*Sheet2!B102</f>
        <v>2.5</v>
      </c>
      <c r="D102">
        <f>S_i+S_m*Sheet2!B102</f>
        <v>0</v>
      </c>
      <c r="E102">
        <f t="shared" si="8"/>
        <v>0</v>
      </c>
      <c r="F102">
        <f t="shared" si="9"/>
        <v>0</v>
      </c>
      <c r="G102">
        <f t="shared" si="6"/>
        <v>0</v>
      </c>
      <c r="H102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Sheet1</vt:lpstr>
      <vt:lpstr>Sheet2</vt:lpstr>
      <vt:lpstr>Sheet3</vt:lpstr>
      <vt:lpstr>Sheet4</vt:lpstr>
      <vt:lpstr>C_i</vt:lpstr>
      <vt:lpstr>C_m</vt:lpstr>
      <vt:lpstr>No_Load_Speed</vt:lpstr>
      <vt:lpstr>No_LoadCurrent</vt:lpstr>
      <vt:lpstr>points</vt:lpstr>
      <vt:lpstr>S_i</vt:lpstr>
      <vt:lpstr>S_m</vt:lpstr>
      <vt:lpstr>Scale</vt:lpstr>
      <vt:lpstr>Scale_plot</vt:lpstr>
      <vt:lpstr>Stall_Current</vt:lpstr>
      <vt:lpstr>Stall_Torque</vt:lpstr>
      <vt:lpstr>t_i</vt:lpstr>
      <vt:lpstr>t_m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Darron P.</dc:creator>
  <cp:lastModifiedBy>Nielsen, Darron P.</cp:lastModifiedBy>
  <dcterms:created xsi:type="dcterms:W3CDTF">2015-10-26T16:07:52Z</dcterms:created>
  <dcterms:modified xsi:type="dcterms:W3CDTF">2015-10-26T17:46:38Z</dcterms:modified>
</cp:coreProperties>
</file>